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920" activeTab="2"/>
  </bookViews>
  <sheets>
    <sheet name="GEN INFO(MBBS &amp; PG)" sheetId="10" r:id="rId1"/>
    <sheet name="Statement1(MBBS&amp;PG)" sheetId="4" r:id="rId2"/>
    <sheet name="Statement2(PIMS MBBS&amp;PG)" sheetId="5" r:id="rId3"/>
    <sheet name="SCH-1(MBBS &amp; PG)" sheetId="11" r:id="rId4"/>
    <sheet name="SCH-2" sheetId="12" r:id="rId5"/>
    <sheet name="SCH-3" sheetId="13" r:id="rId6"/>
    <sheet name="SCH-4" sheetId="7" r:id="rId7"/>
    <sheet name="SCH-5" sheetId="8" r:id="rId8"/>
    <sheet name="SCH-6" sheetId="9" r:id="rId9"/>
    <sheet name="Salary Splitting" sheetId="39" r:id="rId10"/>
    <sheet name="SCH-7" sheetId="14" r:id="rId11"/>
    <sheet name="SCH-8" sheetId="15" r:id="rId12"/>
    <sheet name="SCH-9(MBBS&amp;PG)" sheetId="26" r:id="rId13"/>
    <sheet name="SCH-9S" sheetId="27" r:id="rId14"/>
    <sheet name="SCH-10" sheetId="32" r:id="rId15"/>
    <sheet name="SCH-11" sheetId="21" r:id="rId16"/>
    <sheet name="SCH-12" sheetId="33" r:id="rId17"/>
    <sheet name="SCH-13" sheetId="28" r:id="rId18"/>
    <sheet name="SCH-13S" sheetId="29" r:id="rId19"/>
    <sheet name="SCH-14" sheetId="16" r:id="rId20"/>
    <sheet name="SCH -15" sheetId="17" r:id="rId21"/>
    <sheet name="SCH-16" sheetId="34" r:id="rId22"/>
    <sheet name="SCH-17" sheetId="22" r:id="rId23"/>
    <sheet name="SCH-18" sheetId="23" r:id="rId24"/>
    <sheet name="SCH-19" sheetId="24" r:id="rId25"/>
    <sheet name="SCH-20" sheetId="25" r:id="rId26"/>
    <sheet name="Sch-21 BS Inst" sheetId="20" r:id="rId27"/>
    <sheet name="SCH-21 I&amp;E Society" sheetId="36" r:id="rId28"/>
    <sheet name="SCH-22 BS Society" sheetId="18" r:id="rId29"/>
    <sheet name="SCH-23" sheetId="35" r:id="rId30"/>
    <sheet name="MBBS &amp; PG SCH-24" sheetId="6" r:id="rId31"/>
    <sheet name="SCH-25 MBBS" sheetId="30" r:id="rId32"/>
    <sheet name="SCH-26 MBBS" sheetId="31" r:id="rId33"/>
    <sheet name="Sch-27 Collegewise BS 24-25" sheetId="38" r:id="rId34"/>
    <sheet name="Sheet1" sheetId="1" r:id="rId35"/>
    <sheet name="Sheet2" sheetId="2" r:id="rId36"/>
    <sheet name="Sheet3" sheetId="3" r:id="rId37"/>
  </sheets>
  <externalReferences>
    <externalReference r:id="rId38"/>
    <externalReference r:id="rId39"/>
    <externalReference r:id="rId40"/>
    <externalReference r:id="rId41"/>
  </externalReferences>
  <definedNames>
    <definedName name="_____________ANX1" localSheetId="27">#REF!</definedName>
    <definedName name="_____________ANX1" localSheetId="33">#REF!</definedName>
    <definedName name="_____________ANX1">#REF!</definedName>
    <definedName name="_____________ANX2" localSheetId="27">#REF!</definedName>
    <definedName name="_____________ANX2" localSheetId="33">#REF!</definedName>
    <definedName name="_____________ANX2">#REF!</definedName>
    <definedName name="_____________ANX3" localSheetId="27">#REF!</definedName>
    <definedName name="_____________ANX3" localSheetId="33">#REF!</definedName>
    <definedName name="_____________ANX3">#REF!</definedName>
    <definedName name="_____________SCH11" localSheetId="33">#REF!</definedName>
    <definedName name="_____________SCH11">#REF!</definedName>
    <definedName name="____________ANX1" localSheetId="33">#REF!</definedName>
    <definedName name="____________ANX1">#REF!</definedName>
    <definedName name="____________ANX2" localSheetId="33">#REF!</definedName>
    <definedName name="____________ANX2">#REF!</definedName>
    <definedName name="____________ANX3" localSheetId="33">#REF!</definedName>
    <definedName name="____________ANX3">#REF!</definedName>
    <definedName name="____________SCH11" localSheetId="33">#REF!</definedName>
    <definedName name="____________SCH11">#REF!</definedName>
    <definedName name="___________ANX1" localSheetId="33">#REF!</definedName>
    <definedName name="___________ANX1">#REF!</definedName>
    <definedName name="___________ANX2" localSheetId="33">#REF!</definedName>
    <definedName name="___________ANX2">#REF!</definedName>
    <definedName name="___________ANX3" localSheetId="33">#REF!</definedName>
    <definedName name="___________ANX3">#REF!</definedName>
    <definedName name="___________SCH11" localSheetId="33">#REF!</definedName>
    <definedName name="___________SCH11">#REF!</definedName>
    <definedName name="__________ANX1" localSheetId="33">#REF!</definedName>
    <definedName name="__________ANX1">#REF!</definedName>
    <definedName name="__________ANX2" localSheetId="33">#REF!</definedName>
    <definedName name="__________ANX2">#REF!</definedName>
    <definedName name="__________ANX3" localSheetId="33">#REF!</definedName>
    <definedName name="__________ANX3">#REF!</definedName>
    <definedName name="__________SCH11" localSheetId="33">#REF!</definedName>
    <definedName name="__________SCH11">#REF!</definedName>
    <definedName name="_________ANX1" localSheetId="33">#REF!</definedName>
    <definedName name="_________ANX1">#REF!</definedName>
    <definedName name="_________ANX2" localSheetId="33">#REF!</definedName>
    <definedName name="_________ANX2">#REF!</definedName>
    <definedName name="_________ANX3" localSheetId="33">#REF!</definedName>
    <definedName name="_________ANX3">#REF!</definedName>
    <definedName name="_________SCH11" localSheetId="33">#REF!</definedName>
    <definedName name="_________SCH11">#REF!</definedName>
    <definedName name="________ANX1" localSheetId="33">#REF!</definedName>
    <definedName name="________ANX1">#REF!</definedName>
    <definedName name="________ANX2" localSheetId="33">#REF!</definedName>
    <definedName name="________ANX2">#REF!</definedName>
    <definedName name="________ANX3" localSheetId="33">#REF!</definedName>
    <definedName name="________ANX3">#REF!</definedName>
    <definedName name="________SCH11" localSheetId="33">#REF!</definedName>
    <definedName name="________SCH11">#REF!</definedName>
    <definedName name="_______ANX1" localSheetId="33">#REF!</definedName>
    <definedName name="_______ANX1">#REF!</definedName>
    <definedName name="_______ANX2" localSheetId="33">#REF!</definedName>
    <definedName name="_______ANX2">#REF!</definedName>
    <definedName name="_______ANX3" localSheetId="33">#REF!</definedName>
    <definedName name="_______ANX3">#REF!</definedName>
    <definedName name="_______SCH11" localSheetId="33">#REF!</definedName>
    <definedName name="_______SCH11">#REF!</definedName>
    <definedName name="______ANX1" localSheetId="33">#REF!</definedName>
    <definedName name="______ANX1">#REF!</definedName>
    <definedName name="______ANX2" localSheetId="33">#REF!</definedName>
    <definedName name="______ANX2">#REF!</definedName>
    <definedName name="______ANX3" localSheetId="33">#REF!</definedName>
    <definedName name="______ANX3">#REF!</definedName>
    <definedName name="______SCH11" localSheetId="33">#REF!</definedName>
    <definedName name="______SCH11">#REF!</definedName>
    <definedName name="_____ANX1" localSheetId="33">#REF!</definedName>
    <definedName name="_____ANX1">#REF!</definedName>
    <definedName name="_____ANX2" localSheetId="33">#REF!</definedName>
    <definedName name="_____ANX2">#REF!</definedName>
    <definedName name="_____ANX3" localSheetId="33">#REF!</definedName>
    <definedName name="_____ANX3">#REF!</definedName>
    <definedName name="_____SCH11" localSheetId="33">#REF!</definedName>
    <definedName name="_____SCH11">#REF!</definedName>
    <definedName name="____ANX1" localSheetId="33">#REF!</definedName>
    <definedName name="____ANX1">#REF!</definedName>
    <definedName name="____ANX2" localSheetId="33">#REF!</definedName>
    <definedName name="____ANX2">#REF!</definedName>
    <definedName name="____ANX3" localSheetId="33">#REF!</definedName>
    <definedName name="____ANX3">#REF!</definedName>
    <definedName name="____SCH11" localSheetId="33">#REF!</definedName>
    <definedName name="____SCH11">#REF!</definedName>
    <definedName name="___ANX1" localSheetId="33">#REF!</definedName>
    <definedName name="___ANX1">#REF!</definedName>
    <definedName name="___ANX2" localSheetId="33">#REF!</definedName>
    <definedName name="___ANX2">#REF!</definedName>
    <definedName name="___ANX3" localSheetId="33">#REF!</definedName>
    <definedName name="___ANX3">#REF!</definedName>
    <definedName name="___SCH11" localSheetId="33">#REF!</definedName>
    <definedName name="___SCH11">#REF!</definedName>
    <definedName name="__ANX1" localSheetId="33">#REF!</definedName>
    <definedName name="__ANX1">#REF!</definedName>
    <definedName name="__ANX2" localSheetId="33">#REF!</definedName>
    <definedName name="__ANX2">#REF!</definedName>
    <definedName name="__ANX3" localSheetId="33">#REF!</definedName>
    <definedName name="__ANX3">#REF!</definedName>
    <definedName name="__EMI1" localSheetId="33">#REF!</definedName>
    <definedName name="__EMI1">#REF!</definedName>
    <definedName name="__EXP1" localSheetId="33">#REF!</definedName>
    <definedName name="__EXP1">#REF!</definedName>
    <definedName name="__EXP2" localSheetId="33">#REF!</definedName>
    <definedName name="__EXP2">#REF!</definedName>
    <definedName name="__SCH11" localSheetId="33">#REF!</definedName>
    <definedName name="__SCH11">#REF!</definedName>
    <definedName name="_ANX1" localSheetId="33">#REF!</definedName>
    <definedName name="_ANX1">#REF!</definedName>
    <definedName name="_ANX2" localSheetId="33">#REF!</definedName>
    <definedName name="_ANX2">#REF!</definedName>
    <definedName name="_ANX3" localSheetId="33">#REF!</definedName>
    <definedName name="_ANX3">#REF!</definedName>
    <definedName name="_EMI1" localSheetId="33">#REF!</definedName>
    <definedName name="_EMI1">#REF!</definedName>
    <definedName name="_EXP1" localSheetId="33">#REF!</definedName>
    <definedName name="_EXP1">#REF!</definedName>
    <definedName name="_EXP2" localSheetId="33">#REF!</definedName>
    <definedName name="_EXP2">#REF!</definedName>
    <definedName name="_xlnm._FilterDatabase" localSheetId="6" hidden="1">'SCH-4'!$D$12:$E$13</definedName>
    <definedName name="_xlnm._FilterDatabase" localSheetId="7" hidden="1">'SCH-5'!$AG$12:$AI$12</definedName>
    <definedName name="_xlnm._FilterDatabase" localSheetId="8" hidden="1">'SCH-6'!$AH$15:$AJ$554</definedName>
    <definedName name="_SCH11" localSheetId="27">#REF!</definedName>
    <definedName name="_SCH11" localSheetId="33">#REF!</definedName>
    <definedName name="_SCH11">#REF!</definedName>
    <definedName name="ADMSTUMED" localSheetId="27">#REF!</definedName>
    <definedName name="ADMSTUMED" localSheetId="33">#REF!</definedName>
    <definedName name="ADMSTUMED">#REF!</definedName>
    <definedName name="ANXINC" localSheetId="27">#REF!</definedName>
    <definedName name="ANXINC" localSheetId="33">#REF!</definedName>
    <definedName name="ANXINC">#REF!</definedName>
    <definedName name="APPL" localSheetId="33">#REF!</definedName>
    <definedName name="APPL">#REF!</definedName>
    <definedName name="BALSHEET" localSheetId="33">#REF!</definedName>
    <definedName name="BALSHEET">#REF!</definedName>
    <definedName name="BEDS" localSheetId="33">#REF!</definedName>
    <definedName name="BEDS">#REF!</definedName>
    <definedName name="BScFEE" localSheetId="33">#REF!</definedName>
    <definedName name="BScFEE">#REF!</definedName>
    <definedName name="BSSIG" localSheetId="33">#REF!</definedName>
    <definedName name="BSSIG">#REF!</definedName>
    <definedName name="BSWRK1" localSheetId="33">#REF!</definedName>
    <definedName name="BSWRK1">#REF!</definedName>
    <definedName name="BSWRK2" localSheetId="33">#REF!</definedName>
    <definedName name="BSWRK2">#REF!</definedName>
    <definedName name="COMPINC" localSheetId="33">#REF!</definedName>
    <definedName name="COMPINC">#REF!</definedName>
    <definedName name="dep" localSheetId="33">#REF!</definedName>
    <definedName name="dep">#REF!</definedName>
    <definedName name="DEPWRK1" localSheetId="33">#REF!</definedName>
    <definedName name="DEPWRK1">#REF!</definedName>
    <definedName name="DEPWRK2" localSheetId="33">#REF!</definedName>
    <definedName name="DEPWRK2">#REF!</definedName>
    <definedName name="DEPWRK4" localSheetId="33">#REF!</definedName>
    <definedName name="DEPWRK4">#REF!</definedName>
    <definedName name="DEPWRK5" localSheetId="33">#REF!</definedName>
    <definedName name="DEPWRK5">#REF!</definedName>
    <definedName name="DEWRKSUM" localSheetId="33">#REF!</definedName>
    <definedName name="DEWRKSUM">#REF!</definedName>
    <definedName name="DMLTFEE" localSheetId="33">#REF!</definedName>
    <definedName name="DMLTFEE">#REF!</definedName>
    <definedName name="DONATN" localSheetId="33">#REF!</definedName>
    <definedName name="DONATN">#REF!</definedName>
    <definedName name="EXPDET2" localSheetId="33">#REF!</definedName>
    <definedName name="EXPDET2">#REF!</definedName>
    <definedName name="EXPDETL1" localSheetId="33">#REF!</definedName>
    <definedName name="EXPDETL1">#REF!</definedName>
    <definedName name="FEEBSCSUM" localSheetId="33">#REF!</definedName>
    <definedName name="FEEBSCSUM">#REF!</definedName>
    <definedName name="FEEGNMSUM" localSheetId="33">#REF!</definedName>
    <definedName name="FEEGNMSUM">#REF!</definedName>
    <definedName name="FEEMEDSUM" localSheetId="33">#REF!</definedName>
    <definedName name="FEEMEDSUM">#REF!</definedName>
    <definedName name="FEEMSCSUM" localSheetId="33">#REF!</definedName>
    <definedName name="FEEMSCSUM">#REF!</definedName>
    <definedName name="FEESMED" localSheetId="33">#REF!</definedName>
    <definedName name="FEESMED">#REF!</definedName>
    <definedName name="FININDIC" localSheetId="33">#REF!</definedName>
    <definedName name="FININDIC">#REF!</definedName>
    <definedName name="FININDIC2" localSheetId="33">#REF!</definedName>
    <definedName name="FININDIC2">#REF!</definedName>
    <definedName name="GNMFEE" localSheetId="33">#REF!</definedName>
    <definedName name="GNMFEE">#REF!</definedName>
    <definedName name="GRAPH1" localSheetId="33">#REF!</definedName>
    <definedName name="GRAPH1">#REF!</definedName>
    <definedName name="IESIG" localSheetId="33">#REF!</definedName>
    <definedName name="IESIG">#REF!</definedName>
    <definedName name="IEWRK1" localSheetId="33">#REF!</definedName>
    <definedName name="IEWRK1">#REF!</definedName>
    <definedName name="IEWRK2" localSheetId="33">#REF!</definedName>
    <definedName name="IEWRK2">#REF!</definedName>
    <definedName name="INCHOSP1" localSheetId="33">#REF!</definedName>
    <definedName name="INCHOSP1">#REF!</definedName>
    <definedName name="INCHOSP2" localSheetId="33">#REF!</definedName>
    <definedName name="INCHOSP2">#REF!</definedName>
    <definedName name="INCOM2" localSheetId="33">#REF!</definedName>
    <definedName name="INCOM2">#REF!</definedName>
    <definedName name="INEAC" localSheetId="33">#REF!</definedName>
    <definedName name="INEAC">#REF!</definedName>
    <definedName name="MBBSFEE2" localSheetId="33">#REF!</definedName>
    <definedName name="MBBSFEE2">#REF!</definedName>
    <definedName name="MScFEE" localSheetId="33">#REF!</definedName>
    <definedName name="MScFEE">#REF!</definedName>
    <definedName name="OTHSCH9" localSheetId="33">#REF!</definedName>
    <definedName name="OTHSCH9">#REF!</definedName>
    <definedName name="PGSEATS" localSheetId="33">#REF!</definedName>
    <definedName name="PGSEATS">#REF!</definedName>
    <definedName name="_xlnm.Print_Area" localSheetId="30">'MBBS &amp; PG SCH-24'!$B$1:$E$29</definedName>
    <definedName name="_xlnm.Print_Area" localSheetId="9">'Salary Splitting'!$D$5:$K$20</definedName>
    <definedName name="_xlnm.Print_Area" localSheetId="20">'SCH -15'!$A$1:$H$18</definedName>
    <definedName name="_xlnm.Print_Area" localSheetId="3">'SCH-1(MBBS &amp; PG)'!$C$3:$Y$211</definedName>
    <definedName name="_xlnm.Print_Area" localSheetId="17">'SCH-13'!$B$1:$J$81</definedName>
    <definedName name="_xlnm.Print_Area" localSheetId="18">'SCH-13S'!$B$1:$J$82</definedName>
    <definedName name="_xlnm.Print_Area" localSheetId="22">'SCH-17'!$B$1:$M$22</definedName>
    <definedName name="_xlnm.Print_Area" localSheetId="23">'SCH-18'!$A$1:$I$88</definedName>
    <definedName name="_xlnm.Print_Area" localSheetId="24">'SCH-19'!$B$1:$I$110</definedName>
    <definedName name="_xlnm.Print_Area" localSheetId="4">'SCH-2'!$B$1:$I$25</definedName>
    <definedName name="_xlnm.Print_Area" localSheetId="25">'SCH-20'!$B$1:$I$78</definedName>
    <definedName name="_xlnm.Print_Area" localSheetId="26">'Sch-21 BS Inst'!$B$1:$G$57</definedName>
    <definedName name="_xlnm.Print_Area" localSheetId="27">'SCH-21 I&amp;E Society'!$B$2:$G$43</definedName>
    <definedName name="_xlnm.Print_Area" localSheetId="28">'SCH-22 BS Society'!$B$4:$G$37</definedName>
    <definedName name="_xlnm.Print_Area" localSheetId="29">'SCH-23'!$B$2:$K$37</definedName>
    <definedName name="_xlnm.Print_Area" localSheetId="31">'SCH-25 MBBS'!$B$1:$G$22</definedName>
    <definedName name="_xlnm.Print_Area" localSheetId="33">'Sch-27 Collegewise BS 24-25'!$B$1:$I$58</definedName>
    <definedName name="_xlnm.Print_Area" localSheetId="5">'SCH-3'!$B$2:$H$21</definedName>
    <definedName name="_xlnm.Print_Area" localSheetId="6">'SCH-4'!$B$2:$AI$504</definedName>
    <definedName name="_xlnm.Print_Area" localSheetId="7">'SCH-5'!$B$1:$AI$190</definedName>
    <definedName name="_xlnm.Print_Area" localSheetId="8">'SCH-6'!$C$1:$AJ$1099</definedName>
    <definedName name="_xlnm.Print_Area" localSheetId="10">'SCH-7'!$A$1:$J$72</definedName>
    <definedName name="_xlnm.Print_Area" localSheetId="11">'SCH-8'!$A$1:$J$18</definedName>
    <definedName name="_xlnm.Print_Area" localSheetId="12">'SCH-9(MBBS&amp;PG)'!$B$4:$J$80</definedName>
    <definedName name="_xlnm.Print_Area" localSheetId="13">'SCH-9S'!$B$4:$J$44</definedName>
    <definedName name="_xlnm.Print_Area" localSheetId="1">'Statement1(MBBS&amp;PG)'!$B$1:$K$43</definedName>
    <definedName name="_xlnm.Print_Area" localSheetId="2">'Statement2(PIMS MBBS&amp;PG)'!$B$2:$K$43</definedName>
    <definedName name="_xlnm.Print_Titles" localSheetId="0">'GEN INFO(MBBS &amp; PG)'!$26:$27</definedName>
    <definedName name="_xlnm.Print_Titles" localSheetId="3">'SCH-1(MBBS &amp; PG)'!$9:$13</definedName>
    <definedName name="_xlnm.Print_Titles" localSheetId="17">'SCH-13'!$6:$7</definedName>
    <definedName name="_xlnm.Print_Titles" localSheetId="23">'SCH-18'!$44:$45</definedName>
    <definedName name="_xlnm.Print_Titles" localSheetId="24">'SCH-19'!$59:$60</definedName>
    <definedName name="_xlnm.Print_Titles" localSheetId="25">'SCH-20'!$37:$38</definedName>
    <definedName name="_xlnm.Print_Titles" localSheetId="27">'SCH-21 I&amp;E Society'!$2:$6</definedName>
    <definedName name="_xlnm.Print_Titles" localSheetId="6">'SCH-4'!$12:$14</definedName>
    <definedName name="_xlnm.Print_Titles" localSheetId="7">'SCH-5'!$10:$12</definedName>
    <definedName name="_xlnm.Print_Titles" localSheetId="8">'SCH-6'!$13:$15</definedName>
    <definedName name="_xlnm.Print_Titles" localSheetId="1">'Statement1(MBBS&amp;PG)'!$2:$6</definedName>
    <definedName name="_xlnm.Print_Titles" localSheetId="2">'Statement2(PIMS MBBS&amp;PG)'!$2:$6</definedName>
    <definedName name="SALSUM" localSheetId="27">#REF!</definedName>
    <definedName name="SALSUM" localSheetId="33">#REF!</definedName>
    <definedName name="SALSUM">#REF!</definedName>
    <definedName name="SCH1N2" localSheetId="27">#REF!</definedName>
    <definedName name="SCH1N2" localSheetId="33">#REF!</definedName>
    <definedName name="SCH1N2">#REF!</definedName>
    <definedName name="SCHDL1N2" localSheetId="27">#REF!</definedName>
    <definedName name="SCHDL1N2" localSheetId="33">#REF!</definedName>
    <definedName name="SCHDL1N2">#REF!</definedName>
    <definedName name="SCHDL3" localSheetId="33">#REF!</definedName>
    <definedName name="SCHDL3">#REF!</definedName>
    <definedName name="SCHDL4N8" localSheetId="33">#REF!</definedName>
    <definedName name="SCHDL4N8">#REF!</definedName>
    <definedName name="SCHDL9N10" localSheetId="33">#REF!</definedName>
    <definedName name="SCHDL9N10">#REF!</definedName>
    <definedName name="STAFF1" localSheetId="33">#REF!</definedName>
    <definedName name="STAFF1">#REF!</definedName>
    <definedName name="STAFF2" localSheetId="33">#REF!</definedName>
    <definedName name="STAFF2">#REF!</definedName>
    <definedName name="STAFF3" localSheetId="33">#REF!</definedName>
    <definedName name="STAFF3">#REF!</definedName>
    <definedName name="STAFF4" localSheetId="33">#REF!</definedName>
    <definedName name="STAFF4">#REF!</definedName>
    <definedName name="STAFFNURS" localSheetId="33">#REF!</definedName>
    <definedName name="STAFFNURS">#REF!</definedName>
    <definedName name="TBALA" localSheetId="33">#REF!</definedName>
    <definedName name="TBALA">#REF!</definedName>
    <definedName name="TERMLN1" localSheetId="33">#REF!</definedName>
    <definedName name="TERMLN1">#REF!</definedName>
    <definedName name="TRMLN2" localSheetId="33">#REF!</definedName>
    <definedName name="TRMLN2">#REF!</definedName>
    <definedName name="WRKNG1" localSheetId="33">#REF!</definedName>
    <definedName name="WRKNG1">#REF!</definedName>
    <definedName name="WRKNG2" localSheetId="33">#REF!</definedName>
    <definedName name="WRKNG2">#REF!</definedName>
  </definedNames>
  <calcPr calcId="124519"/>
</workbook>
</file>

<file path=xl/calcChain.xml><?xml version="1.0" encoding="utf-8"?>
<calcChain xmlns="http://schemas.openxmlformats.org/spreadsheetml/2006/main">
  <c r="G41" i="4"/>
  <c r="H41"/>
  <c r="I41"/>
  <c r="J41"/>
  <c r="K41"/>
  <c r="F41"/>
  <c r="B2" i="25"/>
  <c r="B48" i="23"/>
  <c r="B49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47"/>
  <c r="B13"/>
  <c r="B14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12"/>
  <c r="B3" i="24"/>
  <c r="D2" i="22"/>
  <c r="B4" i="23"/>
  <c r="B3" i="17"/>
  <c r="C2" i="16"/>
  <c r="B2" i="13" l="1"/>
  <c r="B2" i="14" s="1"/>
  <c r="F2" i="15" s="1"/>
  <c r="F25" i="4" l="1"/>
  <c r="F40"/>
  <c r="F43" s="1"/>
  <c r="I47" i="38"/>
  <c r="I57" s="1"/>
  <c r="H47"/>
  <c r="H57" s="1"/>
  <c r="G47"/>
  <c r="G57" s="1"/>
  <c r="F47"/>
  <c r="F57" s="1"/>
  <c r="I23"/>
  <c r="H23"/>
  <c r="G23"/>
  <c r="I17"/>
  <c r="H17"/>
  <c r="H16" s="1"/>
  <c r="G17"/>
  <c r="G16" s="1"/>
  <c r="F17"/>
  <c r="F16" s="1"/>
  <c r="I16"/>
  <c r="I9"/>
  <c r="H9"/>
  <c r="G9"/>
  <c r="F9"/>
  <c r="K35" i="35"/>
  <c r="J35"/>
  <c r="I35"/>
  <c r="H35"/>
  <c r="K27"/>
  <c r="J27"/>
  <c r="I27"/>
  <c r="H27"/>
  <c r="K19"/>
  <c r="J19"/>
  <c r="I19"/>
  <c r="H19"/>
  <c r="K11"/>
  <c r="J11"/>
  <c r="I11"/>
  <c r="H11"/>
  <c r="C77" i="34"/>
  <c r="C70"/>
  <c r="C63"/>
  <c r="J59"/>
  <c r="I59"/>
  <c r="H59"/>
  <c r="G59"/>
  <c r="F59"/>
  <c r="E59"/>
  <c r="K55"/>
  <c r="K59" s="1"/>
  <c r="C39"/>
  <c r="C32"/>
  <c r="C25"/>
  <c r="J21"/>
  <c r="I21"/>
  <c r="H21"/>
  <c r="G21"/>
  <c r="F21"/>
  <c r="E21"/>
  <c r="K17"/>
  <c r="K21" s="1"/>
  <c r="I33" i="32"/>
  <c r="I34" s="1"/>
  <c r="H33"/>
  <c r="H34" s="1"/>
  <c r="G33"/>
  <c r="G34" s="1"/>
  <c r="F33"/>
  <c r="F34" s="1"/>
  <c r="F40" i="36" l="1"/>
  <c r="F43" s="1"/>
  <c r="G25"/>
  <c r="F25"/>
  <c r="G40"/>
  <c r="G43" s="1"/>
  <c r="H36" i="38"/>
  <c r="H58" s="1"/>
  <c r="I36"/>
  <c r="I58" s="1"/>
  <c r="G36"/>
  <c r="G58" s="1"/>
  <c r="F36"/>
  <c r="F58" s="1"/>
  <c r="G22" i="31"/>
  <c r="F22"/>
  <c r="E22"/>
  <c r="J21"/>
  <c r="J20"/>
  <c r="J19"/>
  <c r="G14"/>
  <c r="F14"/>
  <c r="E14"/>
  <c r="J79" i="29"/>
  <c r="I79"/>
  <c r="H79"/>
  <c r="G79"/>
  <c r="F79"/>
  <c r="J34"/>
  <c r="I34"/>
  <c r="H34"/>
  <c r="G34"/>
  <c r="F34"/>
  <c r="J79" i="28"/>
  <c r="I79"/>
  <c r="H79"/>
  <c r="G79"/>
  <c r="F79"/>
  <c r="J34"/>
  <c r="I34"/>
  <c r="H34"/>
  <c r="G34"/>
  <c r="F34"/>
  <c r="G43" i="27"/>
  <c r="E43"/>
  <c r="W24"/>
  <c r="T24"/>
  <c r="W23"/>
  <c r="T23"/>
  <c r="Q23"/>
  <c r="P23"/>
  <c r="W22"/>
  <c r="Q22"/>
  <c r="T22" s="1"/>
  <c r="P22"/>
  <c r="G22"/>
  <c r="W21"/>
  <c r="Q21"/>
  <c r="T21" s="1"/>
  <c r="P21"/>
  <c r="H21"/>
  <c r="W20"/>
  <c r="Q20"/>
  <c r="T20" s="1"/>
  <c r="P20"/>
  <c r="W19"/>
  <c r="Q19"/>
  <c r="T19" s="1"/>
  <c r="P19"/>
  <c r="W18"/>
  <c r="T18"/>
  <c r="H18"/>
  <c r="U17"/>
  <c r="T17"/>
  <c r="S17"/>
  <c r="R17"/>
  <c r="V17" s="1"/>
  <c r="H17"/>
  <c r="T16"/>
  <c r="P16"/>
  <c r="F22"/>
  <c r="H14"/>
  <c r="H13"/>
  <c r="H12"/>
  <c r="G79" i="26"/>
  <c r="F79"/>
  <c r="E79"/>
  <c r="I79"/>
  <c r="G40"/>
  <c r="F40"/>
  <c r="E40"/>
  <c r="H39"/>
  <c r="J39" s="1"/>
  <c r="D78" s="1"/>
  <c r="H78" s="1"/>
  <c r="J78" s="1"/>
  <c r="J38"/>
  <c r="D77" s="1"/>
  <c r="H77" s="1"/>
  <c r="J77" s="1"/>
  <c r="H38"/>
  <c r="H37"/>
  <c r="J37" s="1"/>
  <c r="D76" s="1"/>
  <c r="H76" s="1"/>
  <c r="J76" s="1"/>
  <c r="H36"/>
  <c r="J36" s="1"/>
  <c r="D75" s="1"/>
  <c r="H75" s="1"/>
  <c r="J75" s="1"/>
  <c r="H35"/>
  <c r="J35" s="1"/>
  <c r="D74" s="1"/>
  <c r="H74" s="1"/>
  <c r="J74" s="1"/>
  <c r="H34"/>
  <c r="J34" s="1"/>
  <c r="D73" s="1"/>
  <c r="H73" s="1"/>
  <c r="J73" s="1"/>
  <c r="I40"/>
  <c r="D40"/>
  <c r="H32"/>
  <c r="J32" s="1"/>
  <c r="D71" s="1"/>
  <c r="H71" s="1"/>
  <c r="J71" s="1"/>
  <c r="H31"/>
  <c r="J31" s="1"/>
  <c r="D70" s="1"/>
  <c r="H70" s="1"/>
  <c r="J70" s="1"/>
  <c r="J30"/>
  <c r="D69" s="1"/>
  <c r="H69" s="1"/>
  <c r="J69" s="1"/>
  <c r="H30"/>
  <c r="H12"/>
  <c r="H78" i="25"/>
  <c r="G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H34"/>
  <c r="G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H110" i="24"/>
  <c r="G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B62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I61"/>
  <c r="H56"/>
  <c r="G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56" s="1"/>
  <c r="H88" i="23"/>
  <c r="G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88" s="1"/>
  <c r="I49"/>
  <c r="I48"/>
  <c r="I47"/>
  <c r="I46"/>
  <c r="H40"/>
  <c r="G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L22" i="22"/>
  <c r="J22"/>
  <c r="G22"/>
  <c r="E22"/>
  <c r="L13"/>
  <c r="J13"/>
  <c r="G13"/>
  <c r="E13"/>
  <c r="M13"/>
  <c r="E12" i="21"/>
  <c r="D12"/>
  <c r="D14" s="1"/>
  <c r="D17" s="1"/>
  <c r="F41" i="36" l="1"/>
  <c r="I34" i="25"/>
  <c r="H15" i="27"/>
  <c r="H19"/>
  <c r="I78" i="25"/>
  <c r="E22" i="27"/>
  <c r="I110" i="24"/>
  <c r="I40" i="23"/>
  <c r="H16" i="27"/>
  <c r="J16" s="1"/>
  <c r="G41" i="36"/>
  <c r="F43" i="27"/>
  <c r="H20"/>
  <c r="J14"/>
  <c r="O18" s="1"/>
  <c r="S18" s="1"/>
  <c r="U18" s="1"/>
  <c r="X18" s="1"/>
  <c r="J17"/>
  <c r="O21" s="1"/>
  <c r="R21" s="1"/>
  <c r="J18"/>
  <c r="D39" s="1"/>
  <c r="H39" s="1"/>
  <c r="J39" s="1"/>
  <c r="H13" i="26"/>
  <c r="J13" s="1"/>
  <c r="D52" s="1"/>
  <c r="H52" s="1"/>
  <c r="J52" s="1"/>
  <c r="H21"/>
  <c r="J21" s="1"/>
  <c r="D60" s="1"/>
  <c r="H60" s="1"/>
  <c r="J60" s="1"/>
  <c r="I61"/>
  <c r="J13" i="27"/>
  <c r="D34" s="1"/>
  <c r="H34" s="1"/>
  <c r="J34" s="1"/>
  <c r="J19"/>
  <c r="D40" s="1"/>
  <c r="H40" s="1"/>
  <c r="J40" s="1"/>
  <c r="H14" i="26"/>
  <c r="J14" s="1"/>
  <c r="D53" s="1"/>
  <c r="H53" s="1"/>
  <c r="J53" s="1"/>
  <c r="F61"/>
  <c r="E61"/>
  <c r="H20"/>
  <c r="J20" s="1"/>
  <c r="D59" s="1"/>
  <c r="H59" s="1"/>
  <c r="J59" s="1"/>
  <c r="J15" i="27"/>
  <c r="O19" s="1"/>
  <c r="J21"/>
  <c r="D42" s="1"/>
  <c r="H42" s="1"/>
  <c r="J42" s="1"/>
  <c r="H15" i="26"/>
  <c r="J15" s="1"/>
  <c r="D54" s="1"/>
  <c r="H54" s="1"/>
  <c r="J54" s="1"/>
  <c r="J12"/>
  <c r="D51" s="1"/>
  <c r="H18"/>
  <c r="J18" s="1"/>
  <c r="D57" s="1"/>
  <c r="H57" s="1"/>
  <c r="J57" s="1"/>
  <c r="G22"/>
  <c r="I43" i="27"/>
  <c r="F22" i="26"/>
  <c r="H16"/>
  <c r="J16" s="1"/>
  <c r="D55" s="1"/>
  <c r="H55" s="1"/>
  <c r="J55" s="1"/>
  <c r="I22" i="27"/>
  <c r="E22" i="26"/>
  <c r="H19"/>
  <c r="J19" s="1"/>
  <c r="D58" s="1"/>
  <c r="H58" s="1"/>
  <c r="J58" s="1"/>
  <c r="H33"/>
  <c r="J33" s="1"/>
  <c r="D72" s="1"/>
  <c r="H72" s="1"/>
  <c r="J72" s="1"/>
  <c r="J79" s="1"/>
  <c r="G61"/>
  <c r="I22"/>
  <c r="D22"/>
  <c r="H17"/>
  <c r="J17" s="1"/>
  <c r="D56" s="1"/>
  <c r="H56" s="1"/>
  <c r="J56" s="1"/>
  <c r="J20" i="27"/>
  <c r="O23" s="1"/>
  <c r="J12"/>
  <c r="S21"/>
  <c r="U21" s="1"/>
  <c r="X21" s="1"/>
  <c r="D22"/>
  <c r="E14" i="21"/>
  <c r="E17" s="1"/>
  <c r="E19" s="1"/>
  <c r="D19"/>
  <c r="D37" i="27" l="1"/>
  <c r="H37" s="1"/>
  <c r="J37" s="1"/>
  <c r="O20"/>
  <c r="S20" s="1"/>
  <c r="U20" s="1"/>
  <c r="X20" s="1"/>
  <c r="H40" i="26"/>
  <c r="V21" i="27"/>
  <c r="D79" i="26"/>
  <c r="H22" i="27"/>
  <c r="O22"/>
  <c r="S22" s="1"/>
  <c r="U22" s="1"/>
  <c r="X22" s="1"/>
  <c r="D38"/>
  <c r="H38" s="1"/>
  <c r="J38" s="1"/>
  <c r="D35"/>
  <c r="H35" s="1"/>
  <c r="J35" s="1"/>
  <c r="D41"/>
  <c r="H41" s="1"/>
  <c r="J41" s="1"/>
  <c r="O24"/>
  <c r="S24" s="1"/>
  <c r="U24" s="1"/>
  <c r="X24" s="1"/>
  <c r="H22" i="26"/>
  <c r="J40"/>
  <c r="H79"/>
  <c r="J22"/>
  <c r="D36" i="27"/>
  <c r="H36" s="1"/>
  <c r="J36" s="1"/>
  <c r="R18"/>
  <c r="V18" s="1"/>
  <c r="S23"/>
  <c r="U23" s="1"/>
  <c r="X23" s="1"/>
  <c r="R23"/>
  <c r="R19"/>
  <c r="S19"/>
  <c r="U19" s="1"/>
  <c r="X19" s="1"/>
  <c r="D33"/>
  <c r="O16"/>
  <c r="J22"/>
  <c r="H51" i="26"/>
  <c r="D61"/>
  <c r="R20" i="27" l="1"/>
  <c r="V20" s="1"/>
  <c r="R22"/>
  <c r="R24"/>
  <c r="V24" s="1"/>
  <c r="V19"/>
  <c r="D43"/>
  <c r="H33"/>
  <c r="S16"/>
  <c r="U16" s="1"/>
  <c r="R16"/>
  <c r="V22"/>
  <c r="V23"/>
  <c r="J51" i="26"/>
  <c r="J61" s="1"/>
  <c r="H61"/>
  <c r="J33" i="27" l="1"/>
  <c r="J43" s="1"/>
  <c r="H43"/>
  <c r="V16"/>
  <c r="K17" i="17" l="1"/>
  <c r="L16"/>
  <c r="K16"/>
  <c r="H14"/>
  <c r="J11"/>
  <c r="H11"/>
  <c r="M36" i="16"/>
  <c r="L36"/>
  <c r="K36"/>
  <c r="I36"/>
  <c r="H36"/>
  <c r="G36"/>
  <c r="J35"/>
  <c r="J33"/>
  <c r="J32"/>
  <c r="J36" s="1"/>
  <c r="I23"/>
  <c r="G23"/>
  <c r="F23"/>
  <c r="E23"/>
  <c r="H21"/>
  <c r="H23" s="1"/>
  <c r="G21"/>
  <c r="F21"/>
  <c r="E21"/>
  <c r="J14"/>
  <c r="H14"/>
  <c r="G14"/>
  <c r="F14"/>
  <c r="I13"/>
  <c r="I11"/>
  <c r="I10"/>
  <c r="I14" s="1"/>
  <c r="J18" i="15"/>
  <c r="I18"/>
  <c r="G9"/>
  <c r="F8" i="14"/>
  <c r="D204" i="11"/>
  <c r="D198"/>
  <c r="Y196"/>
  <c r="W196"/>
  <c r="U196"/>
  <c r="R196"/>
  <c r="P196"/>
  <c r="O196"/>
  <c r="M196"/>
  <c r="K196"/>
  <c r="J196"/>
  <c r="H196"/>
  <c r="F196"/>
  <c r="I193"/>
  <c r="N191"/>
  <c r="Y188"/>
  <c r="W188"/>
  <c r="U188"/>
  <c r="T188"/>
  <c r="T197" s="1"/>
  <c r="R188"/>
  <c r="P188"/>
  <c r="O188"/>
  <c r="M188"/>
  <c r="K188"/>
  <c r="J188"/>
  <c r="H188"/>
  <c r="F188"/>
  <c r="N187"/>
  <c r="S185"/>
  <c r="X183"/>
  <c r="I183"/>
  <c r="I182"/>
  <c r="Y180"/>
  <c r="W180"/>
  <c r="U180"/>
  <c r="R180"/>
  <c r="P180"/>
  <c r="O180"/>
  <c r="M180"/>
  <c r="K180"/>
  <c r="J180"/>
  <c r="H180"/>
  <c r="F180"/>
  <c r="I175"/>
  <c r="I174"/>
  <c r="Y170"/>
  <c r="W170"/>
  <c r="U170"/>
  <c r="T170"/>
  <c r="R170"/>
  <c r="P170"/>
  <c r="O170"/>
  <c r="M170"/>
  <c r="K170"/>
  <c r="J170"/>
  <c r="H170"/>
  <c r="F170"/>
  <c r="Y162"/>
  <c r="W162"/>
  <c r="U162"/>
  <c r="T162"/>
  <c r="R162"/>
  <c r="P162"/>
  <c r="O162"/>
  <c r="M162"/>
  <c r="K162"/>
  <c r="J162"/>
  <c r="H162"/>
  <c r="F162"/>
  <c r="X161"/>
  <c r="S161"/>
  <c r="N161"/>
  <c r="I161"/>
  <c r="X160"/>
  <c r="S160"/>
  <c r="N160"/>
  <c r="I160"/>
  <c r="X159"/>
  <c r="S159"/>
  <c r="N159"/>
  <c r="I159"/>
  <c r="X158"/>
  <c r="S158"/>
  <c r="N158"/>
  <c r="I158"/>
  <c r="X157"/>
  <c r="S157"/>
  <c r="N157"/>
  <c r="I157"/>
  <c r="X156"/>
  <c r="S156"/>
  <c r="N156"/>
  <c r="I156"/>
  <c r="Y154"/>
  <c r="W154"/>
  <c r="U154"/>
  <c r="R154"/>
  <c r="P154"/>
  <c r="O154"/>
  <c r="M154"/>
  <c r="K154"/>
  <c r="J154"/>
  <c r="H154"/>
  <c r="F154"/>
  <c r="Y146"/>
  <c r="W146"/>
  <c r="U146"/>
  <c r="T146"/>
  <c r="R146"/>
  <c r="P146"/>
  <c r="O146"/>
  <c r="M146"/>
  <c r="K146"/>
  <c r="J146"/>
  <c r="H146"/>
  <c r="F146"/>
  <c r="S144"/>
  <c r="N144"/>
  <c r="I144"/>
  <c r="I143"/>
  <c r="X142"/>
  <c r="S142"/>
  <c r="N142"/>
  <c r="I142"/>
  <c r="N141"/>
  <c r="I141"/>
  <c r="X140"/>
  <c r="S140"/>
  <c r="N140"/>
  <c r="I140"/>
  <c r="D138"/>
  <c r="Y136"/>
  <c r="W136"/>
  <c r="U136"/>
  <c r="T136"/>
  <c r="R136"/>
  <c r="P136"/>
  <c r="O136"/>
  <c r="M136"/>
  <c r="K136"/>
  <c r="J136"/>
  <c r="H136"/>
  <c r="F136"/>
  <c r="X135"/>
  <c r="S135"/>
  <c r="N135"/>
  <c r="I135"/>
  <c r="X134"/>
  <c r="S134"/>
  <c r="N134"/>
  <c r="I134"/>
  <c r="X133"/>
  <c r="S133"/>
  <c r="N133"/>
  <c r="I133"/>
  <c r="X132"/>
  <c r="S132"/>
  <c r="N132"/>
  <c r="I132"/>
  <c r="X131"/>
  <c r="S131"/>
  <c r="N131"/>
  <c r="I131"/>
  <c r="X130"/>
  <c r="S130"/>
  <c r="N130"/>
  <c r="I130"/>
  <c r="Y128"/>
  <c r="W128"/>
  <c r="U128"/>
  <c r="T128"/>
  <c r="R128"/>
  <c r="P128"/>
  <c r="O128"/>
  <c r="M128"/>
  <c r="K128"/>
  <c r="J128"/>
  <c r="H128"/>
  <c r="F128"/>
  <c r="X127"/>
  <c r="S127"/>
  <c r="N127"/>
  <c r="I127"/>
  <c r="X126"/>
  <c r="S126"/>
  <c r="N126"/>
  <c r="I126"/>
  <c r="X125"/>
  <c r="S125"/>
  <c r="N125"/>
  <c r="I125"/>
  <c r="X124"/>
  <c r="S124"/>
  <c r="N124"/>
  <c r="I124"/>
  <c r="X123"/>
  <c r="S123"/>
  <c r="N123"/>
  <c r="I123"/>
  <c r="X122"/>
  <c r="S122"/>
  <c r="N122"/>
  <c r="I122"/>
  <c r="Y120"/>
  <c r="W120"/>
  <c r="U120"/>
  <c r="T120"/>
  <c r="R120"/>
  <c r="P120"/>
  <c r="O120"/>
  <c r="M120"/>
  <c r="K120"/>
  <c r="J120"/>
  <c r="H120"/>
  <c r="F120"/>
  <c r="X119"/>
  <c r="S119"/>
  <c r="N119"/>
  <c r="I119"/>
  <c r="X118"/>
  <c r="S118"/>
  <c r="N118"/>
  <c r="I118"/>
  <c r="X117"/>
  <c r="S117"/>
  <c r="N117"/>
  <c r="I117"/>
  <c r="X116"/>
  <c r="S116"/>
  <c r="N116"/>
  <c r="I116"/>
  <c r="X115"/>
  <c r="S115"/>
  <c r="N115"/>
  <c r="I115"/>
  <c r="X114"/>
  <c r="S114"/>
  <c r="N114"/>
  <c r="I114"/>
  <c r="Y112"/>
  <c r="W112"/>
  <c r="U112"/>
  <c r="T112"/>
  <c r="R112"/>
  <c r="P112"/>
  <c r="O112"/>
  <c r="M112"/>
  <c r="K112"/>
  <c r="J112"/>
  <c r="H112"/>
  <c r="F112"/>
  <c r="X111"/>
  <c r="S111"/>
  <c r="N111"/>
  <c r="I111"/>
  <c r="X110"/>
  <c r="S110"/>
  <c r="N110"/>
  <c r="I110"/>
  <c r="X109"/>
  <c r="S109"/>
  <c r="N109"/>
  <c r="I109"/>
  <c r="X108"/>
  <c r="S108"/>
  <c r="N108"/>
  <c r="I108"/>
  <c r="X107"/>
  <c r="S107"/>
  <c r="N107"/>
  <c r="I107"/>
  <c r="X106"/>
  <c r="S106"/>
  <c r="N106"/>
  <c r="I106"/>
  <c r="Y104"/>
  <c r="W104"/>
  <c r="U104"/>
  <c r="T104"/>
  <c r="R104"/>
  <c r="P104"/>
  <c r="O104"/>
  <c r="M104"/>
  <c r="K104"/>
  <c r="J104"/>
  <c r="H104"/>
  <c r="F104"/>
  <c r="X103"/>
  <c r="S103"/>
  <c r="N103"/>
  <c r="I103"/>
  <c r="X102"/>
  <c r="S102"/>
  <c r="N102"/>
  <c r="I102"/>
  <c r="X101"/>
  <c r="S101"/>
  <c r="N101"/>
  <c r="I101"/>
  <c r="X100"/>
  <c r="S100"/>
  <c r="N100"/>
  <c r="I100"/>
  <c r="X99"/>
  <c r="S99"/>
  <c r="N99"/>
  <c r="I99"/>
  <c r="X98"/>
  <c r="S98"/>
  <c r="N98"/>
  <c r="I98"/>
  <c r="Y96"/>
  <c r="W96"/>
  <c r="U96"/>
  <c r="T96"/>
  <c r="R96"/>
  <c r="P96"/>
  <c r="O96"/>
  <c r="M96"/>
  <c r="K96"/>
  <c r="J96"/>
  <c r="H96"/>
  <c r="F96"/>
  <c r="X95"/>
  <c r="S95"/>
  <c r="N95"/>
  <c r="I95"/>
  <c r="X94"/>
  <c r="S94"/>
  <c r="N94"/>
  <c r="I94"/>
  <c r="X93"/>
  <c r="S93"/>
  <c r="N93"/>
  <c r="I93"/>
  <c r="X92"/>
  <c r="S92"/>
  <c r="N92"/>
  <c r="I92"/>
  <c r="X91"/>
  <c r="S91"/>
  <c r="N91"/>
  <c r="I91"/>
  <c r="X90"/>
  <c r="S90"/>
  <c r="N90"/>
  <c r="I90"/>
  <c r="Y88"/>
  <c r="W88"/>
  <c r="U88"/>
  <c r="T88"/>
  <c r="R88"/>
  <c r="P88"/>
  <c r="O88"/>
  <c r="M88"/>
  <c r="K88"/>
  <c r="J88"/>
  <c r="H88"/>
  <c r="F88"/>
  <c r="X87"/>
  <c r="S87"/>
  <c r="N87"/>
  <c r="I87"/>
  <c r="X86"/>
  <c r="S86"/>
  <c r="N86"/>
  <c r="I86"/>
  <c r="X85"/>
  <c r="S85"/>
  <c r="N85"/>
  <c r="I85"/>
  <c r="X84"/>
  <c r="S84"/>
  <c r="N84"/>
  <c r="I84"/>
  <c r="X83"/>
  <c r="S83"/>
  <c r="N83"/>
  <c r="I83"/>
  <c r="X82"/>
  <c r="S82"/>
  <c r="N82"/>
  <c r="I82"/>
  <c r="Y80"/>
  <c r="W80"/>
  <c r="U80"/>
  <c r="T80"/>
  <c r="R80"/>
  <c r="P80"/>
  <c r="O80"/>
  <c r="M80"/>
  <c r="K80"/>
  <c r="J80"/>
  <c r="H80"/>
  <c r="F80"/>
  <c r="X79"/>
  <c r="S79"/>
  <c r="N79"/>
  <c r="I79"/>
  <c r="X78"/>
  <c r="S78"/>
  <c r="N78"/>
  <c r="I78"/>
  <c r="X77"/>
  <c r="S77"/>
  <c r="N77"/>
  <c r="I77"/>
  <c r="X76"/>
  <c r="S76"/>
  <c r="N76"/>
  <c r="I76"/>
  <c r="X75"/>
  <c r="S75"/>
  <c r="N75"/>
  <c r="I75"/>
  <c r="X74"/>
  <c r="S74"/>
  <c r="N74"/>
  <c r="I74"/>
  <c r="Y72"/>
  <c r="W72"/>
  <c r="U72"/>
  <c r="T72"/>
  <c r="R72"/>
  <c r="P72"/>
  <c r="O72"/>
  <c r="M72"/>
  <c r="K72"/>
  <c r="J72"/>
  <c r="H72"/>
  <c r="F72"/>
  <c r="X71"/>
  <c r="S71"/>
  <c r="N71"/>
  <c r="I71"/>
  <c r="X70"/>
  <c r="S70"/>
  <c r="N70"/>
  <c r="I70"/>
  <c r="X69"/>
  <c r="S69"/>
  <c r="N69"/>
  <c r="I69"/>
  <c r="X68"/>
  <c r="S68"/>
  <c r="N68"/>
  <c r="I68"/>
  <c r="X67"/>
  <c r="S67"/>
  <c r="N67"/>
  <c r="I67"/>
  <c r="X66"/>
  <c r="S66"/>
  <c r="N66"/>
  <c r="I66"/>
  <c r="Y64"/>
  <c r="W64"/>
  <c r="U64"/>
  <c r="T64"/>
  <c r="R64"/>
  <c r="P64"/>
  <c r="O64"/>
  <c r="M64"/>
  <c r="K64"/>
  <c r="J64"/>
  <c r="H64"/>
  <c r="F64"/>
  <c r="X63"/>
  <c r="S63"/>
  <c r="N63"/>
  <c r="I63"/>
  <c r="X62"/>
  <c r="S62"/>
  <c r="N62"/>
  <c r="I62"/>
  <c r="X61"/>
  <c r="S61"/>
  <c r="N61"/>
  <c r="I61"/>
  <c r="X60"/>
  <c r="S60"/>
  <c r="N60"/>
  <c r="I60"/>
  <c r="X59"/>
  <c r="S59"/>
  <c r="N59"/>
  <c r="I59"/>
  <c r="X58"/>
  <c r="S58"/>
  <c r="N58"/>
  <c r="I58"/>
  <c r="Y56"/>
  <c r="W56"/>
  <c r="U56"/>
  <c r="T56"/>
  <c r="R56"/>
  <c r="P56"/>
  <c r="O56"/>
  <c r="M56"/>
  <c r="K56"/>
  <c r="J56"/>
  <c r="H56"/>
  <c r="F56"/>
  <c r="X55"/>
  <c r="S55"/>
  <c r="N55"/>
  <c r="I55"/>
  <c r="X54"/>
  <c r="S54"/>
  <c r="N54"/>
  <c r="I54"/>
  <c r="X53"/>
  <c r="S53"/>
  <c r="N53"/>
  <c r="I53"/>
  <c r="X52"/>
  <c r="S52"/>
  <c r="N52"/>
  <c r="I52"/>
  <c r="X51"/>
  <c r="S51"/>
  <c r="N51"/>
  <c r="I51"/>
  <c r="X50"/>
  <c r="S50"/>
  <c r="N50"/>
  <c r="I50"/>
  <c r="Y48"/>
  <c r="W48"/>
  <c r="U48"/>
  <c r="T48"/>
  <c r="R48"/>
  <c r="P48"/>
  <c r="O48"/>
  <c r="M48"/>
  <c r="K48"/>
  <c r="J48"/>
  <c r="H48"/>
  <c r="F48"/>
  <c r="X47"/>
  <c r="S47"/>
  <c r="N47"/>
  <c r="I47"/>
  <c r="X46"/>
  <c r="S46"/>
  <c r="N46"/>
  <c r="I46"/>
  <c r="X45"/>
  <c r="S45"/>
  <c r="N45"/>
  <c r="I45"/>
  <c r="X44"/>
  <c r="S44"/>
  <c r="N44"/>
  <c r="I44"/>
  <c r="X43"/>
  <c r="S43"/>
  <c r="N43"/>
  <c r="I43"/>
  <c r="X42"/>
  <c r="S42"/>
  <c r="N42"/>
  <c r="I42"/>
  <c r="D40"/>
  <c r="W38"/>
  <c r="U38"/>
  <c r="R38"/>
  <c r="P38"/>
  <c r="M38"/>
  <c r="K38"/>
  <c r="H38"/>
  <c r="F38"/>
  <c r="Y37"/>
  <c r="T37"/>
  <c r="Y36"/>
  <c r="T36"/>
  <c r="O36"/>
  <c r="J36"/>
  <c r="Y35"/>
  <c r="T35"/>
  <c r="O35"/>
  <c r="J35"/>
  <c r="Y34"/>
  <c r="T34"/>
  <c r="O34"/>
  <c r="J34"/>
  <c r="W33"/>
  <c r="U33"/>
  <c r="R33"/>
  <c r="P33"/>
  <c r="M33"/>
  <c r="K33"/>
  <c r="H33"/>
  <c r="F33"/>
  <c r="Y32"/>
  <c r="J32"/>
  <c r="Y31"/>
  <c r="T31"/>
  <c r="O31"/>
  <c r="J31"/>
  <c r="Y30"/>
  <c r="T30"/>
  <c r="O30"/>
  <c r="J30"/>
  <c r="Y29"/>
  <c r="T29"/>
  <c r="O29"/>
  <c r="J29"/>
  <c r="W28"/>
  <c r="U28"/>
  <c r="R28"/>
  <c r="P28"/>
  <c r="M28"/>
  <c r="K28"/>
  <c r="H28"/>
  <c r="F28"/>
  <c r="O27"/>
  <c r="J27"/>
  <c r="Y26"/>
  <c r="T26"/>
  <c r="O26"/>
  <c r="J26"/>
  <c r="Y25"/>
  <c r="T25"/>
  <c r="O25"/>
  <c r="J25"/>
  <c r="Y24"/>
  <c r="Y28" s="1"/>
  <c r="T24"/>
  <c r="O24"/>
  <c r="J24"/>
  <c r="W23"/>
  <c r="U23"/>
  <c r="R23"/>
  <c r="P23"/>
  <c r="M23"/>
  <c r="K23"/>
  <c r="H23"/>
  <c r="F23"/>
  <c r="T22"/>
  <c r="O22"/>
  <c r="I22"/>
  <c r="Y21"/>
  <c r="T21"/>
  <c r="O21"/>
  <c r="J21"/>
  <c r="Y20"/>
  <c r="T20"/>
  <c r="O20"/>
  <c r="J20"/>
  <c r="Y19"/>
  <c r="T19"/>
  <c r="O19"/>
  <c r="J19"/>
  <c r="W18"/>
  <c r="U18"/>
  <c r="R18"/>
  <c r="P18"/>
  <c r="M18"/>
  <c r="K18"/>
  <c r="H18"/>
  <c r="F18"/>
  <c r="Y17"/>
  <c r="T17"/>
  <c r="N17"/>
  <c r="J17"/>
  <c r="Y16"/>
  <c r="T16"/>
  <c r="O16"/>
  <c r="J16"/>
  <c r="Y15"/>
  <c r="T15"/>
  <c r="O15"/>
  <c r="J15"/>
  <c r="Y14"/>
  <c r="T14"/>
  <c r="O14"/>
  <c r="J14"/>
  <c r="D14"/>
  <c r="J231" i="10"/>
  <c r="H231"/>
  <c r="J191"/>
  <c r="H191"/>
  <c r="J161"/>
  <c r="H161"/>
  <c r="J48"/>
  <c r="H48"/>
  <c r="J44"/>
  <c r="H44"/>
  <c r="J40"/>
  <c r="H40"/>
  <c r="J36"/>
  <c r="H36"/>
  <c r="J32"/>
  <c r="H32"/>
  <c r="J38" i="11" l="1"/>
  <c r="J39" s="1"/>
  <c r="T18"/>
  <c r="T23"/>
  <c r="O197"/>
  <c r="O210" s="1"/>
  <c r="T28"/>
  <c r="J33"/>
  <c r="T38"/>
  <c r="T171"/>
  <c r="T210" s="1"/>
  <c r="M197"/>
  <c r="O38"/>
  <c r="M39"/>
  <c r="J197"/>
  <c r="R39"/>
  <c r="R197"/>
  <c r="J23"/>
  <c r="J18"/>
  <c r="J28"/>
  <c r="O33"/>
  <c r="Y38"/>
  <c r="W39"/>
  <c r="J171"/>
  <c r="W171"/>
  <c r="P171"/>
  <c r="J49" i="10"/>
  <c r="Y23" i="11"/>
  <c r="H49" i="10"/>
  <c r="O18" i="11"/>
  <c r="K171"/>
  <c r="Y171"/>
  <c r="R171"/>
  <c r="K197"/>
  <c r="M137"/>
  <c r="H39"/>
  <c r="P137"/>
  <c r="J137"/>
  <c r="W137"/>
  <c r="M171"/>
  <c r="F171"/>
  <c r="Y197"/>
  <c r="Y210" s="1"/>
  <c r="F39"/>
  <c r="K39"/>
  <c r="R137"/>
  <c r="K137"/>
  <c r="Y137"/>
  <c r="O171"/>
  <c r="H171"/>
  <c r="U171"/>
  <c r="F137"/>
  <c r="H137"/>
  <c r="U137"/>
  <c r="O137"/>
  <c r="T137"/>
  <c r="J232" i="10"/>
  <c r="O23" i="11"/>
  <c r="O39" s="1"/>
  <c r="O28"/>
  <c r="T33"/>
  <c r="P197"/>
  <c r="P210" s="1"/>
  <c r="F197"/>
  <c r="U197"/>
  <c r="H232" i="10"/>
  <c r="Y18" i="11"/>
  <c r="Y33"/>
  <c r="Y39" s="1"/>
  <c r="P39"/>
  <c r="U39"/>
  <c r="H197"/>
  <c r="H210" s="1"/>
  <c r="W197"/>
  <c r="G17" i="12"/>
  <c r="G56" i="20"/>
  <c r="H16" i="17"/>
  <c r="G11" s="1"/>
  <c r="G16" s="1"/>
  <c r="F56" i="20"/>
  <c r="G18" i="15"/>
  <c r="G36" i="18"/>
  <c r="F36"/>
  <c r="H18" i="15"/>
  <c r="D36" i="18"/>
  <c r="C36"/>
  <c r="H25" i="12"/>
  <c r="I17"/>
  <c r="I25"/>
  <c r="T39" i="11"/>
  <c r="H233" i="10"/>
  <c r="J233"/>
  <c r="H17" i="12" l="1"/>
  <c r="M210" i="11"/>
  <c r="M211" s="1"/>
  <c r="W211"/>
  <c r="W210"/>
  <c r="F211"/>
  <c r="F210"/>
  <c r="R211"/>
  <c r="R210"/>
  <c r="J210"/>
  <c r="U210"/>
  <c r="U211" s="1"/>
  <c r="T211"/>
  <c r="K210"/>
  <c r="K211" s="1"/>
  <c r="P211"/>
  <c r="H211"/>
  <c r="G25" i="12"/>
  <c r="G38" i="18"/>
  <c r="G35" i="20"/>
  <c r="G57" s="1"/>
  <c r="H20" i="13"/>
  <c r="F17" i="12"/>
  <c r="E20" i="13"/>
  <c r="F20"/>
  <c r="F25" i="12"/>
  <c r="G20" i="13"/>
  <c r="F38" i="18"/>
  <c r="F71" i="14"/>
  <c r="G71"/>
  <c r="H71"/>
  <c r="I71"/>
  <c r="Y211" i="11"/>
  <c r="O211"/>
  <c r="J211"/>
  <c r="F35" i="20" l="1"/>
  <c r="F57" s="1"/>
  <c r="R1120" i="9"/>
  <c r="Q1120"/>
  <c r="R1119"/>
  <c r="Q1119"/>
  <c r="R1118"/>
  <c r="Q1118"/>
  <c r="R1117"/>
  <c r="Q1117"/>
  <c r="R1116"/>
  <c r="Q1116"/>
  <c r="R1115"/>
  <c r="Q1115"/>
  <c r="R1114"/>
  <c r="Q1114"/>
  <c r="V1098"/>
  <c r="AG1095"/>
  <c r="AD1095"/>
  <c r="AC1095"/>
  <c r="AB1095"/>
  <c r="AA1095"/>
  <c r="Z1095"/>
  <c r="Y1095"/>
  <c r="X1095"/>
  <c r="W1095"/>
  <c r="U1095"/>
  <c r="S1095"/>
  <c r="R1095"/>
  <c r="Q1095"/>
  <c r="P1095"/>
  <c r="O1095"/>
  <c r="AE1094"/>
  <c r="T1094"/>
  <c r="V1094" s="1"/>
  <c r="AF1094" s="1"/>
  <c r="AE1093"/>
  <c r="T1093"/>
  <c r="V1093" s="1"/>
  <c r="AF1093" s="1"/>
  <c r="AE1092"/>
  <c r="AF1092" s="1"/>
  <c r="T1092"/>
  <c r="V1092" s="1"/>
  <c r="AE1091"/>
  <c r="V1091"/>
  <c r="AF1091" s="1"/>
  <c r="T1091"/>
  <c r="AE1090"/>
  <c r="T1090"/>
  <c r="V1090" s="1"/>
  <c r="AF1090" s="1"/>
  <c r="AE1089"/>
  <c r="T1089"/>
  <c r="V1089" s="1"/>
  <c r="AE1088"/>
  <c r="T1088"/>
  <c r="V1088" s="1"/>
  <c r="AF1088" s="1"/>
  <c r="AE1087"/>
  <c r="V1087"/>
  <c r="AF1087" s="1"/>
  <c r="T1087"/>
  <c r="AE1086"/>
  <c r="T1086"/>
  <c r="V1086" s="1"/>
  <c r="AF1086" s="1"/>
  <c r="AE1085"/>
  <c r="T1085"/>
  <c r="V1085" s="1"/>
  <c r="AE1084"/>
  <c r="T1084"/>
  <c r="V1084" s="1"/>
  <c r="AF1084" s="1"/>
  <c r="AE1083"/>
  <c r="T1083"/>
  <c r="V1083" s="1"/>
  <c r="AF1083" s="1"/>
  <c r="AE1082"/>
  <c r="T1082"/>
  <c r="V1082" s="1"/>
  <c r="AF1082" s="1"/>
  <c r="AE1081"/>
  <c r="AF1081" s="1"/>
  <c r="V1081"/>
  <c r="T1081"/>
  <c r="AE1080"/>
  <c r="T1080"/>
  <c r="V1080" s="1"/>
  <c r="AF1080" s="1"/>
  <c r="AE1079"/>
  <c r="V1079"/>
  <c r="AF1079" s="1"/>
  <c r="T1079"/>
  <c r="AE1078"/>
  <c r="T1078"/>
  <c r="V1078" s="1"/>
  <c r="AF1078" s="1"/>
  <c r="AE1077"/>
  <c r="V1077"/>
  <c r="AF1077" s="1"/>
  <c r="T1077"/>
  <c r="AF1076"/>
  <c r="AE1076"/>
  <c r="T1076"/>
  <c r="V1076" s="1"/>
  <c r="AE1075"/>
  <c r="T1075"/>
  <c r="V1075" s="1"/>
  <c r="AF1075" s="1"/>
  <c r="AF1074"/>
  <c r="AE1074"/>
  <c r="T1074"/>
  <c r="V1074" s="1"/>
  <c r="AE1073"/>
  <c r="T1073"/>
  <c r="V1073" s="1"/>
  <c r="AE1072"/>
  <c r="T1072"/>
  <c r="V1072" s="1"/>
  <c r="AF1072" s="1"/>
  <c r="AF1071"/>
  <c r="AE1071"/>
  <c r="V1071"/>
  <c r="T1071"/>
  <c r="AE1070"/>
  <c r="T1070"/>
  <c r="V1070" s="1"/>
  <c r="AF1070" s="1"/>
  <c r="AE1069"/>
  <c r="T1069"/>
  <c r="V1069" s="1"/>
  <c r="AF1069" s="1"/>
  <c r="AE1068"/>
  <c r="T1068"/>
  <c r="V1068" s="1"/>
  <c r="AF1068" s="1"/>
  <c r="AE1067"/>
  <c r="T1067"/>
  <c r="V1067" s="1"/>
  <c r="AF1067" s="1"/>
  <c r="AE1066"/>
  <c r="T1066"/>
  <c r="V1066" s="1"/>
  <c r="AF1066" s="1"/>
  <c r="AE1065"/>
  <c r="AF1065" s="1"/>
  <c r="V1065"/>
  <c r="T1065"/>
  <c r="AE1064"/>
  <c r="T1064"/>
  <c r="V1064" s="1"/>
  <c r="AF1064" s="1"/>
  <c r="AF1063"/>
  <c r="AE1063"/>
  <c r="V1063"/>
  <c r="T1063"/>
  <c r="AE1062"/>
  <c r="T1062"/>
  <c r="V1062" s="1"/>
  <c r="AF1062" s="1"/>
  <c r="AE1061"/>
  <c r="V1061"/>
  <c r="AF1061" s="1"/>
  <c r="T1061"/>
  <c r="AF1060"/>
  <c r="AE1060"/>
  <c r="T1060"/>
  <c r="V1060" s="1"/>
  <c r="AE1059"/>
  <c r="T1059"/>
  <c r="V1059" s="1"/>
  <c r="AF1059" s="1"/>
  <c r="AF1058"/>
  <c r="AE1058"/>
  <c r="T1058"/>
  <c r="V1058" s="1"/>
  <c r="AE1057"/>
  <c r="T1057"/>
  <c r="V1057" s="1"/>
  <c r="AE1056"/>
  <c r="T1056"/>
  <c r="V1056" s="1"/>
  <c r="AF1056" s="1"/>
  <c r="AF1055"/>
  <c r="AE1055"/>
  <c r="V1055"/>
  <c r="T1055"/>
  <c r="AE1054"/>
  <c r="T1054"/>
  <c r="V1054" s="1"/>
  <c r="AF1054" s="1"/>
  <c r="AE1053"/>
  <c r="T1053"/>
  <c r="V1053" s="1"/>
  <c r="AF1053" s="1"/>
  <c r="AE1052"/>
  <c r="T1052"/>
  <c r="V1052" s="1"/>
  <c r="AF1052" s="1"/>
  <c r="AE1051"/>
  <c r="T1051"/>
  <c r="V1051" s="1"/>
  <c r="AF1051" s="1"/>
  <c r="AE1050"/>
  <c r="T1050"/>
  <c r="V1050" s="1"/>
  <c r="AF1050" s="1"/>
  <c r="AE1049"/>
  <c r="AF1049" s="1"/>
  <c r="V1049"/>
  <c r="T1049"/>
  <c r="AE1048"/>
  <c r="T1048"/>
  <c r="V1048" s="1"/>
  <c r="AF1048" s="1"/>
  <c r="AF1047"/>
  <c r="AE1047"/>
  <c r="V1047"/>
  <c r="T1047"/>
  <c r="AE1046"/>
  <c r="T1046"/>
  <c r="V1046" s="1"/>
  <c r="AF1046" s="1"/>
  <c r="AE1045"/>
  <c r="V1045"/>
  <c r="AF1045" s="1"/>
  <c r="T1045"/>
  <c r="AF1044"/>
  <c r="AE1044"/>
  <c r="T1044"/>
  <c r="V1044" s="1"/>
  <c r="AE1043"/>
  <c r="T1043"/>
  <c r="V1043" s="1"/>
  <c r="AF1043" s="1"/>
  <c r="AF1042"/>
  <c r="AE1042"/>
  <c r="T1042"/>
  <c r="V1042" s="1"/>
  <c r="AE1041"/>
  <c r="T1041"/>
  <c r="V1041" s="1"/>
  <c r="AE1040"/>
  <c r="T1040"/>
  <c r="V1040" s="1"/>
  <c r="AF1040" s="1"/>
  <c r="AF1039"/>
  <c r="AE1039"/>
  <c r="V1039"/>
  <c r="T1039"/>
  <c r="AE1038"/>
  <c r="T1038"/>
  <c r="V1038" s="1"/>
  <c r="AF1038" s="1"/>
  <c r="AE1037"/>
  <c r="T1037"/>
  <c r="V1037" s="1"/>
  <c r="AF1037" s="1"/>
  <c r="AE1036"/>
  <c r="T1036"/>
  <c r="V1036" s="1"/>
  <c r="AF1036" s="1"/>
  <c r="AE1035"/>
  <c r="T1035"/>
  <c r="V1035" s="1"/>
  <c r="AF1035" s="1"/>
  <c r="AE1034"/>
  <c r="T1034"/>
  <c r="V1034" s="1"/>
  <c r="AF1034" s="1"/>
  <c r="AE1033"/>
  <c r="AF1033" s="1"/>
  <c r="V1033"/>
  <c r="T1033"/>
  <c r="AE1032"/>
  <c r="T1032"/>
  <c r="V1032" s="1"/>
  <c r="AF1032" s="1"/>
  <c r="AF1031"/>
  <c r="AE1031"/>
  <c r="V1031"/>
  <c r="T1031"/>
  <c r="AE1030"/>
  <c r="T1030"/>
  <c r="V1030" s="1"/>
  <c r="AF1030" s="1"/>
  <c r="AE1029"/>
  <c r="V1029"/>
  <c r="AF1029" s="1"/>
  <c r="T1029"/>
  <c r="AF1028"/>
  <c r="AE1028"/>
  <c r="T1028"/>
  <c r="V1028" s="1"/>
  <c r="AE1027"/>
  <c r="T1027"/>
  <c r="V1027" s="1"/>
  <c r="AF1027" s="1"/>
  <c r="AF1026"/>
  <c r="AE1026"/>
  <c r="T1026"/>
  <c r="V1026" s="1"/>
  <c r="AE1025"/>
  <c r="T1025"/>
  <c r="V1025" s="1"/>
  <c r="AE1024"/>
  <c r="T1024"/>
  <c r="V1024" s="1"/>
  <c r="AF1024" s="1"/>
  <c r="AF1023"/>
  <c r="AE1023"/>
  <c r="V1023"/>
  <c r="T1023"/>
  <c r="AE1022"/>
  <c r="T1022"/>
  <c r="V1022" s="1"/>
  <c r="AF1022" s="1"/>
  <c r="AE1021"/>
  <c r="T1021"/>
  <c r="V1021" s="1"/>
  <c r="AF1021" s="1"/>
  <c r="AE1020"/>
  <c r="T1020"/>
  <c r="V1020" s="1"/>
  <c r="AF1020" s="1"/>
  <c r="AE1019"/>
  <c r="T1019"/>
  <c r="V1019" s="1"/>
  <c r="AF1019" s="1"/>
  <c r="AE1018"/>
  <c r="T1018"/>
  <c r="V1018" s="1"/>
  <c r="AF1018" s="1"/>
  <c r="AE1017"/>
  <c r="AF1017" s="1"/>
  <c r="V1017"/>
  <c r="T1017"/>
  <c r="AE1016"/>
  <c r="T1016"/>
  <c r="V1016" s="1"/>
  <c r="AF1016" s="1"/>
  <c r="AF1015"/>
  <c r="AE1015"/>
  <c r="V1015"/>
  <c r="T1015"/>
  <c r="AE1014"/>
  <c r="T1014"/>
  <c r="V1014" s="1"/>
  <c r="AF1014" s="1"/>
  <c r="AE1013"/>
  <c r="V1013"/>
  <c r="AF1013" s="1"/>
  <c r="T1013"/>
  <c r="AF1012"/>
  <c r="AE1012"/>
  <c r="T1012"/>
  <c r="V1012" s="1"/>
  <c r="AE1011"/>
  <c r="T1011"/>
  <c r="V1011" s="1"/>
  <c r="AF1011" s="1"/>
  <c r="AF1010"/>
  <c r="AE1010"/>
  <c r="T1010"/>
  <c r="V1010" s="1"/>
  <c r="AE1009"/>
  <c r="T1009"/>
  <c r="V1009" s="1"/>
  <c r="AE1008"/>
  <c r="T1008"/>
  <c r="V1008" s="1"/>
  <c r="AF1008" s="1"/>
  <c r="AF1007"/>
  <c r="AE1007"/>
  <c r="V1007"/>
  <c r="T1007"/>
  <c r="AE1006"/>
  <c r="T1006"/>
  <c r="V1006" s="1"/>
  <c r="AF1006" s="1"/>
  <c r="AE1005"/>
  <c r="T1005"/>
  <c r="V1005" s="1"/>
  <c r="AF1005" s="1"/>
  <c r="AE1004"/>
  <c r="T1004"/>
  <c r="V1004" s="1"/>
  <c r="AF1004" s="1"/>
  <c r="AE1003"/>
  <c r="T1003"/>
  <c r="V1003" s="1"/>
  <c r="AF1003" s="1"/>
  <c r="AE1002"/>
  <c r="T1002"/>
  <c r="V1002" s="1"/>
  <c r="AF1002" s="1"/>
  <c r="AE1001"/>
  <c r="AF1001" s="1"/>
  <c r="V1001"/>
  <c r="T1001"/>
  <c r="AE1000"/>
  <c r="T1000"/>
  <c r="V1000" s="1"/>
  <c r="AF1000" s="1"/>
  <c r="AF999"/>
  <c r="AE999"/>
  <c r="V999"/>
  <c r="T999"/>
  <c r="AE998"/>
  <c r="T998"/>
  <c r="V998" s="1"/>
  <c r="AF998" s="1"/>
  <c r="AE997"/>
  <c r="V997"/>
  <c r="AF997" s="1"/>
  <c r="T997"/>
  <c r="AF996"/>
  <c r="AE996"/>
  <c r="T996"/>
  <c r="V996" s="1"/>
  <c r="AE995"/>
  <c r="T995"/>
  <c r="V995" s="1"/>
  <c r="AF995" s="1"/>
  <c r="AF994"/>
  <c r="AE994"/>
  <c r="T994"/>
  <c r="V994" s="1"/>
  <c r="AE993"/>
  <c r="T993"/>
  <c r="V993" s="1"/>
  <c r="AE992"/>
  <c r="T992"/>
  <c r="V992" s="1"/>
  <c r="AF992" s="1"/>
  <c r="AF991"/>
  <c r="AE991"/>
  <c r="V991"/>
  <c r="T991"/>
  <c r="AE990"/>
  <c r="T990"/>
  <c r="V990" s="1"/>
  <c r="AF990" s="1"/>
  <c r="AE989"/>
  <c r="T989"/>
  <c r="V989" s="1"/>
  <c r="AF989" s="1"/>
  <c r="AE988"/>
  <c r="T988"/>
  <c r="V988" s="1"/>
  <c r="AF988" s="1"/>
  <c r="AE987"/>
  <c r="T987"/>
  <c r="V987" s="1"/>
  <c r="AF987" s="1"/>
  <c r="AE986"/>
  <c r="T986"/>
  <c r="V986" s="1"/>
  <c r="AF986" s="1"/>
  <c r="AE985"/>
  <c r="AF985" s="1"/>
  <c r="V985"/>
  <c r="T985"/>
  <c r="AE984"/>
  <c r="T984"/>
  <c r="V984" s="1"/>
  <c r="AF984" s="1"/>
  <c r="AF983"/>
  <c r="AE983"/>
  <c r="V983"/>
  <c r="T983"/>
  <c r="AE982"/>
  <c r="T982"/>
  <c r="V982" s="1"/>
  <c r="AF982" s="1"/>
  <c r="AE981"/>
  <c r="V981"/>
  <c r="AF981" s="1"/>
  <c r="T981"/>
  <c r="AF980"/>
  <c r="AE980"/>
  <c r="T980"/>
  <c r="V980" s="1"/>
  <c r="AE979"/>
  <c r="T979"/>
  <c r="V979" s="1"/>
  <c r="AF979" s="1"/>
  <c r="AF978"/>
  <c r="AE978"/>
  <c r="T978"/>
  <c r="V978" s="1"/>
  <c r="AE977"/>
  <c r="T977"/>
  <c r="V977" s="1"/>
  <c r="AF977" s="1"/>
  <c r="AE976"/>
  <c r="T976"/>
  <c r="V976" s="1"/>
  <c r="AF976" s="1"/>
  <c r="AF975"/>
  <c r="AE975"/>
  <c r="V975"/>
  <c r="T975"/>
  <c r="AE974"/>
  <c r="T974"/>
  <c r="V974" s="1"/>
  <c r="AF974" s="1"/>
  <c r="AE973"/>
  <c r="T973"/>
  <c r="V973" s="1"/>
  <c r="AF973" s="1"/>
  <c r="AE972"/>
  <c r="T972"/>
  <c r="V972" s="1"/>
  <c r="AF972" s="1"/>
  <c r="AE971"/>
  <c r="T971"/>
  <c r="V971" s="1"/>
  <c r="AF971" s="1"/>
  <c r="AE970"/>
  <c r="T970"/>
  <c r="V970" s="1"/>
  <c r="AF970" s="1"/>
  <c r="AE969"/>
  <c r="T969"/>
  <c r="V969" s="1"/>
  <c r="AF969" s="1"/>
  <c r="AE968"/>
  <c r="T968"/>
  <c r="V968" s="1"/>
  <c r="AF968" s="1"/>
  <c r="AF967"/>
  <c r="AE967"/>
  <c r="V967"/>
  <c r="T967"/>
  <c r="AE966"/>
  <c r="T966"/>
  <c r="V966" s="1"/>
  <c r="AF966" s="1"/>
  <c r="AE965"/>
  <c r="V965"/>
  <c r="AF965" s="1"/>
  <c r="T965"/>
  <c r="AF964"/>
  <c r="AE964"/>
  <c r="T964"/>
  <c r="V964" s="1"/>
  <c r="AE963"/>
  <c r="T963"/>
  <c r="V963" s="1"/>
  <c r="AF963" s="1"/>
  <c r="AF962"/>
  <c r="AE962"/>
  <c r="T962"/>
  <c r="V962" s="1"/>
  <c r="AE961"/>
  <c r="T961"/>
  <c r="V961" s="1"/>
  <c r="AF961" s="1"/>
  <c r="AE960"/>
  <c r="T960"/>
  <c r="V960" s="1"/>
  <c r="AF960" s="1"/>
  <c r="AF959"/>
  <c r="AE959"/>
  <c r="V959"/>
  <c r="T959"/>
  <c r="AE958"/>
  <c r="T958"/>
  <c r="V958" s="1"/>
  <c r="AF958" s="1"/>
  <c r="AE957"/>
  <c r="T957"/>
  <c r="V957" s="1"/>
  <c r="AF957" s="1"/>
  <c r="AE956"/>
  <c r="T956"/>
  <c r="V956" s="1"/>
  <c r="AF956" s="1"/>
  <c r="AE955"/>
  <c r="T955"/>
  <c r="V955" s="1"/>
  <c r="AF955" s="1"/>
  <c r="AE954"/>
  <c r="T954"/>
  <c r="V954" s="1"/>
  <c r="AF954" s="1"/>
  <c r="AE953"/>
  <c r="T953"/>
  <c r="V953" s="1"/>
  <c r="AF953" s="1"/>
  <c r="AE952"/>
  <c r="T952"/>
  <c r="V952" s="1"/>
  <c r="AF952" s="1"/>
  <c r="AF951"/>
  <c r="AE951"/>
  <c r="V951"/>
  <c r="T951"/>
  <c r="AE950"/>
  <c r="T950"/>
  <c r="V950" s="1"/>
  <c r="AF950" s="1"/>
  <c r="AE949"/>
  <c r="V949"/>
  <c r="AF949" s="1"/>
  <c r="T949"/>
  <c r="AF948"/>
  <c r="AE948"/>
  <c r="T948"/>
  <c r="V948" s="1"/>
  <c r="AE947"/>
  <c r="T947"/>
  <c r="V947" s="1"/>
  <c r="AF947" s="1"/>
  <c r="AF946"/>
  <c r="AE946"/>
  <c r="T946"/>
  <c r="V946" s="1"/>
  <c r="AE945"/>
  <c r="T945"/>
  <c r="V945" s="1"/>
  <c r="AF945" s="1"/>
  <c r="AE944"/>
  <c r="T944"/>
  <c r="V944" s="1"/>
  <c r="AF944" s="1"/>
  <c r="AF943"/>
  <c r="AE943"/>
  <c r="V943"/>
  <c r="T943"/>
  <c r="AE942"/>
  <c r="T942"/>
  <c r="V942" s="1"/>
  <c r="AF942" s="1"/>
  <c r="AE941"/>
  <c r="T941"/>
  <c r="V941" s="1"/>
  <c r="AF941" s="1"/>
  <c r="AE940"/>
  <c r="T940"/>
  <c r="V940" s="1"/>
  <c r="AF940" s="1"/>
  <c r="AE939"/>
  <c r="T939"/>
  <c r="V939" s="1"/>
  <c r="AF939" s="1"/>
  <c r="AE938"/>
  <c r="T938"/>
  <c r="V938" s="1"/>
  <c r="AF938" s="1"/>
  <c r="AE937"/>
  <c r="T937"/>
  <c r="V937" s="1"/>
  <c r="AF937" s="1"/>
  <c r="AE936"/>
  <c r="T936"/>
  <c r="V936" s="1"/>
  <c r="AF936" s="1"/>
  <c r="AF935"/>
  <c r="AE935"/>
  <c r="V935"/>
  <c r="T935"/>
  <c r="AE934"/>
  <c r="T934"/>
  <c r="V934" s="1"/>
  <c r="AF934" s="1"/>
  <c r="AE933"/>
  <c r="V933"/>
  <c r="AF933" s="1"/>
  <c r="T933"/>
  <c r="AF932"/>
  <c r="AE932"/>
  <c r="T932"/>
  <c r="V932" s="1"/>
  <c r="AE931"/>
  <c r="T931"/>
  <c r="V931" s="1"/>
  <c r="AF931" s="1"/>
  <c r="AF930"/>
  <c r="AE930"/>
  <c r="T930"/>
  <c r="V930" s="1"/>
  <c r="AE929"/>
  <c r="T929"/>
  <c r="V929" s="1"/>
  <c r="AF929" s="1"/>
  <c r="AE928"/>
  <c r="T928"/>
  <c r="V928" s="1"/>
  <c r="AF928" s="1"/>
  <c r="AF927"/>
  <c r="AE927"/>
  <c r="V927"/>
  <c r="T927"/>
  <c r="AE926"/>
  <c r="T926"/>
  <c r="V926" s="1"/>
  <c r="AF926" s="1"/>
  <c r="AE925"/>
  <c r="T925"/>
  <c r="V925" s="1"/>
  <c r="AF925" s="1"/>
  <c r="AE924"/>
  <c r="T924"/>
  <c r="V924" s="1"/>
  <c r="AF924" s="1"/>
  <c r="AE923"/>
  <c r="T923"/>
  <c r="V923" s="1"/>
  <c r="AF923" s="1"/>
  <c r="AE922"/>
  <c r="T922"/>
  <c r="V922" s="1"/>
  <c r="AF922" s="1"/>
  <c r="AE921"/>
  <c r="T921"/>
  <c r="V921" s="1"/>
  <c r="AF921" s="1"/>
  <c r="AE920"/>
  <c r="T920"/>
  <c r="V920" s="1"/>
  <c r="AF920" s="1"/>
  <c r="AF919"/>
  <c r="AE919"/>
  <c r="V919"/>
  <c r="T919"/>
  <c r="AE918"/>
  <c r="T918"/>
  <c r="V918" s="1"/>
  <c r="AF918" s="1"/>
  <c r="AE917"/>
  <c r="V917"/>
  <c r="AF917" s="1"/>
  <c r="T917"/>
  <c r="AF916"/>
  <c r="AE916"/>
  <c r="T916"/>
  <c r="V916" s="1"/>
  <c r="AE915"/>
  <c r="T915"/>
  <c r="V915" s="1"/>
  <c r="AF915" s="1"/>
  <c r="AF914"/>
  <c r="AE914"/>
  <c r="T914"/>
  <c r="V914" s="1"/>
  <c r="AE913"/>
  <c r="T913"/>
  <c r="V913" s="1"/>
  <c r="AF913" s="1"/>
  <c r="AE912"/>
  <c r="T912"/>
  <c r="V912" s="1"/>
  <c r="AF912" s="1"/>
  <c r="AF911"/>
  <c r="AE911"/>
  <c r="V911"/>
  <c r="T911"/>
  <c r="AE910"/>
  <c r="T910"/>
  <c r="V910" s="1"/>
  <c r="AF910" s="1"/>
  <c r="AE909"/>
  <c r="T909"/>
  <c r="V909" s="1"/>
  <c r="AF909" s="1"/>
  <c r="AE908"/>
  <c r="T908"/>
  <c r="V908" s="1"/>
  <c r="AF908" s="1"/>
  <c r="AE907"/>
  <c r="T907"/>
  <c r="V907" s="1"/>
  <c r="AF907" s="1"/>
  <c r="AE906"/>
  <c r="T906"/>
  <c r="V906" s="1"/>
  <c r="AF906" s="1"/>
  <c r="AE905"/>
  <c r="T905"/>
  <c r="V905" s="1"/>
  <c r="AF905" s="1"/>
  <c r="AE904"/>
  <c r="T904"/>
  <c r="V904" s="1"/>
  <c r="AF904" s="1"/>
  <c r="AF903"/>
  <c r="AE903"/>
  <c r="V903"/>
  <c r="T903"/>
  <c r="AE902"/>
  <c r="T902"/>
  <c r="V902" s="1"/>
  <c r="AF902" s="1"/>
  <c r="AE901"/>
  <c r="V901"/>
  <c r="AF901" s="1"/>
  <c r="T901"/>
  <c r="AF900"/>
  <c r="AE900"/>
  <c r="T900"/>
  <c r="V900" s="1"/>
  <c r="AE899"/>
  <c r="T899"/>
  <c r="V899" s="1"/>
  <c r="AF899" s="1"/>
  <c r="AF898"/>
  <c r="AE898"/>
  <c r="T898"/>
  <c r="V898" s="1"/>
  <c r="AE897"/>
  <c r="T897"/>
  <c r="V897" s="1"/>
  <c r="AF897" s="1"/>
  <c r="AE896"/>
  <c r="T896"/>
  <c r="V896" s="1"/>
  <c r="AF896" s="1"/>
  <c r="AF895"/>
  <c r="AE895"/>
  <c r="V895"/>
  <c r="T895"/>
  <c r="AE894"/>
  <c r="T894"/>
  <c r="V894" s="1"/>
  <c r="AF894" s="1"/>
  <c r="AE893"/>
  <c r="T893"/>
  <c r="V893" s="1"/>
  <c r="AF893" s="1"/>
  <c r="AE892"/>
  <c r="T892"/>
  <c r="V892" s="1"/>
  <c r="AF892" s="1"/>
  <c r="AE891"/>
  <c r="T891"/>
  <c r="V891" s="1"/>
  <c r="AF891" s="1"/>
  <c r="AE890"/>
  <c r="T890"/>
  <c r="V890" s="1"/>
  <c r="AF890" s="1"/>
  <c r="AE889"/>
  <c r="T889"/>
  <c r="V889" s="1"/>
  <c r="AF889" s="1"/>
  <c r="AE888"/>
  <c r="T888"/>
  <c r="V888" s="1"/>
  <c r="AF888" s="1"/>
  <c r="AF887"/>
  <c r="AE887"/>
  <c r="V887"/>
  <c r="T887"/>
  <c r="AE886"/>
  <c r="T886"/>
  <c r="V886" s="1"/>
  <c r="AF886" s="1"/>
  <c r="AE885"/>
  <c r="V885"/>
  <c r="AF885" s="1"/>
  <c r="T885"/>
  <c r="AF884"/>
  <c r="AE884"/>
  <c r="T884"/>
  <c r="V884" s="1"/>
  <c r="AE883"/>
  <c r="T883"/>
  <c r="V883" s="1"/>
  <c r="AF883" s="1"/>
  <c r="AF882"/>
  <c r="AE882"/>
  <c r="T882"/>
  <c r="V882" s="1"/>
  <c r="AE881"/>
  <c r="T881"/>
  <c r="V881" s="1"/>
  <c r="AF881" s="1"/>
  <c r="AE880"/>
  <c r="T880"/>
  <c r="V880" s="1"/>
  <c r="AF880" s="1"/>
  <c r="AF879"/>
  <c r="AE879"/>
  <c r="V879"/>
  <c r="T879"/>
  <c r="AE878"/>
  <c r="T878"/>
  <c r="V878" s="1"/>
  <c r="AF878" s="1"/>
  <c r="AE877"/>
  <c r="T877"/>
  <c r="V877" s="1"/>
  <c r="AF877" s="1"/>
  <c r="AE876"/>
  <c r="T876"/>
  <c r="V876" s="1"/>
  <c r="AF876" s="1"/>
  <c r="AE875"/>
  <c r="T875"/>
  <c r="V875" s="1"/>
  <c r="AF875" s="1"/>
  <c r="AE874"/>
  <c r="T874"/>
  <c r="V874" s="1"/>
  <c r="AF874" s="1"/>
  <c r="AE873"/>
  <c r="T873"/>
  <c r="V873" s="1"/>
  <c r="AF873" s="1"/>
  <c r="AE872"/>
  <c r="T872"/>
  <c r="V872" s="1"/>
  <c r="AF872" s="1"/>
  <c r="AF871"/>
  <c r="AE871"/>
  <c r="V871"/>
  <c r="T871"/>
  <c r="AE870"/>
  <c r="T870"/>
  <c r="V870" s="1"/>
  <c r="AF870" s="1"/>
  <c r="AE869"/>
  <c r="V869"/>
  <c r="AF869" s="1"/>
  <c r="T869"/>
  <c r="AF868"/>
  <c r="AE868"/>
  <c r="T868"/>
  <c r="V868" s="1"/>
  <c r="AE867"/>
  <c r="T867"/>
  <c r="V867" s="1"/>
  <c r="AF867" s="1"/>
  <c r="AF866"/>
  <c r="AE866"/>
  <c r="T866"/>
  <c r="V866" s="1"/>
  <c r="AE865"/>
  <c r="T865"/>
  <c r="V865" s="1"/>
  <c r="AF865" s="1"/>
  <c r="AE864"/>
  <c r="T864"/>
  <c r="V864" s="1"/>
  <c r="AF864" s="1"/>
  <c r="AF863"/>
  <c r="AE863"/>
  <c r="V863"/>
  <c r="T863"/>
  <c r="AE862"/>
  <c r="T862"/>
  <c r="V862" s="1"/>
  <c r="AF862" s="1"/>
  <c r="AE861"/>
  <c r="T861"/>
  <c r="V861" s="1"/>
  <c r="AF861" s="1"/>
  <c r="AE860"/>
  <c r="T860"/>
  <c r="V860" s="1"/>
  <c r="AF860" s="1"/>
  <c r="AE859"/>
  <c r="T859"/>
  <c r="V859" s="1"/>
  <c r="AF859" s="1"/>
  <c r="AE858"/>
  <c r="T858"/>
  <c r="V858" s="1"/>
  <c r="AF858" s="1"/>
  <c r="AE857"/>
  <c r="T857"/>
  <c r="V857" s="1"/>
  <c r="AF857" s="1"/>
  <c r="AE856"/>
  <c r="T856"/>
  <c r="V856" s="1"/>
  <c r="AE855"/>
  <c r="T855"/>
  <c r="V855" s="1"/>
  <c r="AF855" s="1"/>
  <c r="AE854"/>
  <c r="T854"/>
  <c r="V854" s="1"/>
  <c r="AF854" s="1"/>
  <c r="AE853"/>
  <c r="T853"/>
  <c r="V853" s="1"/>
  <c r="AF853" s="1"/>
  <c r="AE852"/>
  <c r="AF852" s="1"/>
  <c r="T852"/>
  <c r="V852" s="1"/>
  <c r="AE851"/>
  <c r="T851"/>
  <c r="V851" s="1"/>
  <c r="AF851" s="1"/>
  <c r="AE850"/>
  <c r="AF850" s="1"/>
  <c r="T850"/>
  <c r="V850" s="1"/>
  <c r="AE849"/>
  <c r="T849"/>
  <c r="V849" s="1"/>
  <c r="AE848"/>
  <c r="T848"/>
  <c r="V848" s="1"/>
  <c r="AF848" s="1"/>
  <c r="AE847"/>
  <c r="T847"/>
  <c r="V847" s="1"/>
  <c r="AF847" s="1"/>
  <c r="AE846"/>
  <c r="T846"/>
  <c r="V846" s="1"/>
  <c r="AF846" s="1"/>
  <c r="AE845"/>
  <c r="T845"/>
  <c r="V845" s="1"/>
  <c r="AF845" s="1"/>
  <c r="AE844"/>
  <c r="T844"/>
  <c r="V844" s="1"/>
  <c r="AF843"/>
  <c r="AE843"/>
  <c r="V843"/>
  <c r="T843"/>
  <c r="AE842"/>
  <c r="T842"/>
  <c r="V842" s="1"/>
  <c r="AF842" s="1"/>
  <c r="AF841"/>
  <c r="AE841"/>
  <c r="V841"/>
  <c r="T841"/>
  <c r="AE840"/>
  <c r="AF840" s="1"/>
  <c r="T840"/>
  <c r="V840" s="1"/>
  <c r="AE839"/>
  <c r="V839"/>
  <c r="AF839" s="1"/>
  <c r="T839"/>
  <c r="AF838"/>
  <c r="AE838"/>
  <c r="T838"/>
  <c r="V838" s="1"/>
  <c r="AE837"/>
  <c r="T837"/>
  <c r="V837" s="1"/>
  <c r="AF837" s="1"/>
  <c r="AF836"/>
  <c r="AE836"/>
  <c r="T836"/>
  <c r="V836" s="1"/>
  <c r="AE835"/>
  <c r="V835"/>
  <c r="AF835" s="1"/>
  <c r="T835"/>
  <c r="AE834"/>
  <c r="T834"/>
  <c r="V834" s="1"/>
  <c r="AF834" s="1"/>
  <c r="AE833"/>
  <c r="T833"/>
  <c r="V833" s="1"/>
  <c r="AF833" s="1"/>
  <c r="AE832"/>
  <c r="T832"/>
  <c r="V832" s="1"/>
  <c r="AF832" s="1"/>
  <c r="AE831"/>
  <c r="V831"/>
  <c r="AF831" s="1"/>
  <c r="T831"/>
  <c r="AF830"/>
  <c r="AE830"/>
  <c r="T830"/>
  <c r="V830" s="1"/>
  <c r="AE829"/>
  <c r="T829"/>
  <c r="V829" s="1"/>
  <c r="AF829" s="1"/>
  <c r="AE828"/>
  <c r="T828"/>
  <c r="V828" s="1"/>
  <c r="AF828" s="1"/>
  <c r="AE827"/>
  <c r="T827"/>
  <c r="V827" s="1"/>
  <c r="AF827" s="1"/>
  <c r="AE826"/>
  <c r="T826"/>
  <c r="V826" s="1"/>
  <c r="AF826" s="1"/>
  <c r="AE825"/>
  <c r="T825"/>
  <c r="V825" s="1"/>
  <c r="AF825" s="1"/>
  <c r="AE824"/>
  <c r="T824"/>
  <c r="V824" s="1"/>
  <c r="AE823"/>
  <c r="T823"/>
  <c r="V823" s="1"/>
  <c r="AF823" s="1"/>
  <c r="AE822"/>
  <c r="T822"/>
  <c r="V822" s="1"/>
  <c r="AF822" s="1"/>
  <c r="AE821"/>
  <c r="T821"/>
  <c r="V821" s="1"/>
  <c r="AF821" s="1"/>
  <c r="AE820"/>
  <c r="AF820" s="1"/>
  <c r="T820"/>
  <c r="V820" s="1"/>
  <c r="AE819"/>
  <c r="T819"/>
  <c r="V819" s="1"/>
  <c r="AF819" s="1"/>
  <c r="AE818"/>
  <c r="T818"/>
  <c r="V818" s="1"/>
  <c r="AF818" s="1"/>
  <c r="AE817"/>
  <c r="T817"/>
  <c r="V817" s="1"/>
  <c r="AF816"/>
  <c r="AE816"/>
  <c r="T816"/>
  <c r="V816" s="1"/>
  <c r="AE815"/>
  <c r="T815"/>
  <c r="V815" s="1"/>
  <c r="AF815" s="1"/>
  <c r="AE814"/>
  <c r="T814"/>
  <c r="V814" s="1"/>
  <c r="AF814" s="1"/>
  <c r="AE813"/>
  <c r="T813"/>
  <c r="V813" s="1"/>
  <c r="AE812"/>
  <c r="T812"/>
  <c r="V812" s="1"/>
  <c r="AF812" s="1"/>
  <c r="AF811"/>
  <c r="AE811"/>
  <c r="V811"/>
  <c r="T811"/>
  <c r="AE810"/>
  <c r="T810"/>
  <c r="V810" s="1"/>
  <c r="AE809"/>
  <c r="V809"/>
  <c r="AF809" s="1"/>
  <c r="T809"/>
  <c r="AE808"/>
  <c r="AF808" s="1"/>
  <c r="T808"/>
  <c r="V808" s="1"/>
  <c r="AE807"/>
  <c r="T807"/>
  <c r="V807" s="1"/>
  <c r="AF807" s="1"/>
  <c r="AF806"/>
  <c r="AE806"/>
  <c r="T806"/>
  <c r="V806" s="1"/>
  <c r="AE805"/>
  <c r="V805"/>
  <c r="AF805" s="1"/>
  <c r="T805"/>
  <c r="AE804"/>
  <c r="T804"/>
  <c r="V804" s="1"/>
  <c r="AF804" s="1"/>
  <c r="AE803"/>
  <c r="V803"/>
  <c r="AF803" s="1"/>
  <c r="T803"/>
  <c r="AE802"/>
  <c r="T802"/>
  <c r="V802" s="1"/>
  <c r="AF802" s="1"/>
  <c r="AE801"/>
  <c r="T801"/>
  <c r="V801" s="1"/>
  <c r="AF801" s="1"/>
  <c r="AE800"/>
  <c r="T800"/>
  <c r="V800" s="1"/>
  <c r="AF800" s="1"/>
  <c r="AE799"/>
  <c r="T799"/>
  <c r="V799" s="1"/>
  <c r="AF799" s="1"/>
  <c r="AF798"/>
  <c r="AE798"/>
  <c r="T798"/>
  <c r="V798" s="1"/>
  <c r="AE797"/>
  <c r="T797"/>
  <c r="V797" s="1"/>
  <c r="AF797" s="1"/>
  <c r="AE796"/>
  <c r="T796"/>
  <c r="V796" s="1"/>
  <c r="AF796" s="1"/>
  <c r="AE795"/>
  <c r="T795"/>
  <c r="V795" s="1"/>
  <c r="AF795" s="1"/>
  <c r="AE794"/>
  <c r="T794"/>
  <c r="V794" s="1"/>
  <c r="AF794" s="1"/>
  <c r="AE793"/>
  <c r="T793"/>
  <c r="V793" s="1"/>
  <c r="AF793" s="1"/>
  <c r="AE792"/>
  <c r="T792"/>
  <c r="V792" s="1"/>
  <c r="AE791"/>
  <c r="T791"/>
  <c r="V791" s="1"/>
  <c r="AF791" s="1"/>
  <c r="AE790"/>
  <c r="AF790" s="1"/>
  <c r="T790"/>
  <c r="V790" s="1"/>
  <c r="AE789"/>
  <c r="T789"/>
  <c r="V789" s="1"/>
  <c r="AF789" s="1"/>
  <c r="AE788"/>
  <c r="T788"/>
  <c r="V788" s="1"/>
  <c r="AF788" s="1"/>
  <c r="AE787"/>
  <c r="T787"/>
  <c r="V787" s="1"/>
  <c r="AF787" s="1"/>
  <c r="AE786"/>
  <c r="T786"/>
  <c r="V786" s="1"/>
  <c r="AF786" s="1"/>
  <c r="AE785"/>
  <c r="T785"/>
  <c r="V785" s="1"/>
  <c r="AF785" s="1"/>
  <c r="AF784"/>
  <c r="AE784"/>
  <c r="T784"/>
  <c r="V784" s="1"/>
  <c r="AE783"/>
  <c r="T783"/>
  <c r="V783" s="1"/>
  <c r="AF783" s="1"/>
  <c r="AE782"/>
  <c r="AF782" s="1"/>
  <c r="T782"/>
  <c r="V782" s="1"/>
  <c r="AE781"/>
  <c r="T781"/>
  <c r="V781" s="1"/>
  <c r="AE780"/>
  <c r="T780"/>
  <c r="V780" s="1"/>
  <c r="AE779"/>
  <c r="V779"/>
  <c r="AF779" s="1"/>
  <c r="T779"/>
  <c r="AE778"/>
  <c r="T778"/>
  <c r="V778" s="1"/>
  <c r="AE777"/>
  <c r="T777"/>
  <c r="V777" s="1"/>
  <c r="AF777" s="1"/>
  <c r="AE776"/>
  <c r="AF776" s="1"/>
  <c r="T776"/>
  <c r="V776" s="1"/>
  <c r="AE775"/>
  <c r="V775"/>
  <c r="AF775" s="1"/>
  <c r="T775"/>
  <c r="AE774"/>
  <c r="T774"/>
  <c r="V774" s="1"/>
  <c r="AF774" s="1"/>
  <c r="AE773"/>
  <c r="V773"/>
  <c r="AF773" s="1"/>
  <c r="T773"/>
  <c r="AE772"/>
  <c r="T772"/>
  <c r="V772" s="1"/>
  <c r="AF772" s="1"/>
  <c r="AE771"/>
  <c r="V771"/>
  <c r="AF771" s="1"/>
  <c r="T771"/>
  <c r="AE770"/>
  <c r="T770"/>
  <c r="V770" s="1"/>
  <c r="AF770" s="1"/>
  <c r="AE769"/>
  <c r="T769"/>
  <c r="V769" s="1"/>
  <c r="AF769" s="1"/>
  <c r="AE768"/>
  <c r="AF768" s="1"/>
  <c r="T768"/>
  <c r="V768" s="1"/>
  <c r="AE767"/>
  <c r="V767"/>
  <c r="AF767" s="1"/>
  <c r="T767"/>
  <c r="AE766"/>
  <c r="T766"/>
  <c r="V766" s="1"/>
  <c r="AF766" s="1"/>
  <c r="AE765"/>
  <c r="T765"/>
  <c r="V765" s="1"/>
  <c r="AF765" s="1"/>
  <c r="AE764"/>
  <c r="T764"/>
  <c r="V764" s="1"/>
  <c r="AF764" s="1"/>
  <c r="AE763"/>
  <c r="T763"/>
  <c r="V763" s="1"/>
  <c r="AF763" s="1"/>
  <c r="AE762"/>
  <c r="T762"/>
  <c r="V762" s="1"/>
  <c r="AF762" s="1"/>
  <c r="AE761"/>
  <c r="T761"/>
  <c r="V761" s="1"/>
  <c r="AF761" s="1"/>
  <c r="AE760"/>
  <c r="T760"/>
  <c r="V760" s="1"/>
  <c r="AE759"/>
  <c r="T759"/>
  <c r="V759" s="1"/>
  <c r="AF759" s="1"/>
  <c r="AE758"/>
  <c r="T758"/>
  <c r="V758" s="1"/>
  <c r="AF758" s="1"/>
  <c r="AE757"/>
  <c r="T757"/>
  <c r="V757" s="1"/>
  <c r="AF757" s="1"/>
  <c r="AE756"/>
  <c r="AF756" s="1"/>
  <c r="T756"/>
  <c r="V756" s="1"/>
  <c r="AE755"/>
  <c r="T755"/>
  <c r="V755" s="1"/>
  <c r="AF755" s="1"/>
  <c r="AE754"/>
  <c r="T754"/>
  <c r="V754" s="1"/>
  <c r="AF754" s="1"/>
  <c r="AE753"/>
  <c r="T753"/>
  <c r="V753" s="1"/>
  <c r="AE752"/>
  <c r="T752"/>
  <c r="V752" s="1"/>
  <c r="AF752" s="1"/>
  <c r="AE751"/>
  <c r="T751"/>
  <c r="V751" s="1"/>
  <c r="AF751" s="1"/>
  <c r="AE750"/>
  <c r="T750"/>
  <c r="V750" s="1"/>
  <c r="AF750" s="1"/>
  <c r="AE749"/>
  <c r="T749"/>
  <c r="V749" s="1"/>
  <c r="AE748"/>
  <c r="T748"/>
  <c r="V748" s="1"/>
  <c r="AE747"/>
  <c r="T747"/>
  <c r="V747" s="1"/>
  <c r="AF747" s="1"/>
  <c r="AE746"/>
  <c r="T746"/>
  <c r="V746" s="1"/>
  <c r="AE745"/>
  <c r="V745"/>
  <c r="AF745" s="1"/>
  <c r="T745"/>
  <c r="AE744"/>
  <c r="T744"/>
  <c r="V744" s="1"/>
  <c r="AF743"/>
  <c r="AE743"/>
  <c r="V743"/>
  <c r="T743"/>
  <c r="AE742"/>
  <c r="T742"/>
  <c r="V742" s="1"/>
  <c r="AF742" s="1"/>
  <c r="AE741"/>
  <c r="V741"/>
  <c r="AF741" s="1"/>
  <c r="T741"/>
  <c r="AE740"/>
  <c r="T740"/>
  <c r="V740" s="1"/>
  <c r="AF740" s="1"/>
  <c r="AE739"/>
  <c r="T739"/>
  <c r="V739" s="1"/>
  <c r="AF739" s="1"/>
  <c r="AF738"/>
  <c r="AE738"/>
  <c r="T738"/>
  <c r="V738" s="1"/>
  <c r="AE737"/>
  <c r="T737"/>
  <c r="V737" s="1"/>
  <c r="AF737" s="1"/>
  <c r="AE736"/>
  <c r="T736"/>
  <c r="V736" s="1"/>
  <c r="AF736" s="1"/>
  <c r="AF735"/>
  <c r="AE735"/>
  <c r="V735"/>
  <c r="T735"/>
  <c r="AF734"/>
  <c r="AE734"/>
  <c r="T734"/>
  <c r="V734" s="1"/>
  <c r="AE733"/>
  <c r="T733"/>
  <c r="V733" s="1"/>
  <c r="AF733" s="1"/>
  <c r="AE732"/>
  <c r="T732"/>
  <c r="V732" s="1"/>
  <c r="AF732" s="1"/>
  <c r="AE731"/>
  <c r="T731"/>
  <c r="V731" s="1"/>
  <c r="AF731" s="1"/>
  <c r="AE730"/>
  <c r="T730"/>
  <c r="V730" s="1"/>
  <c r="AF730" s="1"/>
  <c r="AE729"/>
  <c r="T729"/>
  <c r="V729" s="1"/>
  <c r="AF729" s="1"/>
  <c r="AE728"/>
  <c r="T728"/>
  <c r="V728" s="1"/>
  <c r="AE727"/>
  <c r="T727"/>
  <c r="V727" s="1"/>
  <c r="AF727" s="1"/>
  <c r="AE726"/>
  <c r="AF726" s="1"/>
  <c r="T726"/>
  <c r="V726" s="1"/>
  <c r="AE725"/>
  <c r="T725"/>
  <c r="V725" s="1"/>
  <c r="AF725" s="1"/>
  <c r="AE724"/>
  <c r="T724"/>
  <c r="V724" s="1"/>
  <c r="AF724" s="1"/>
  <c r="AE723"/>
  <c r="T723"/>
  <c r="V723" s="1"/>
  <c r="AF723" s="1"/>
  <c r="AE722"/>
  <c r="AF722" s="1"/>
  <c r="T722"/>
  <c r="V722" s="1"/>
  <c r="AE721"/>
  <c r="T721"/>
  <c r="V721" s="1"/>
  <c r="AF720"/>
  <c r="AE720"/>
  <c r="T720"/>
  <c r="V720" s="1"/>
  <c r="AE719"/>
  <c r="T719"/>
  <c r="V719" s="1"/>
  <c r="AE718"/>
  <c r="AF718" s="1"/>
  <c r="T718"/>
  <c r="V718" s="1"/>
  <c r="AE717"/>
  <c r="T717"/>
  <c r="V717" s="1"/>
  <c r="AF717" s="1"/>
  <c r="AE716"/>
  <c r="T716"/>
  <c r="V716" s="1"/>
  <c r="AE715"/>
  <c r="V715"/>
  <c r="AF715" s="1"/>
  <c r="T715"/>
  <c r="AE714"/>
  <c r="T714"/>
  <c r="V714" s="1"/>
  <c r="AF714" s="1"/>
  <c r="AF713"/>
  <c r="AE713"/>
  <c r="V713"/>
  <c r="T713"/>
  <c r="AE712"/>
  <c r="AF712" s="1"/>
  <c r="T712"/>
  <c r="V712" s="1"/>
  <c r="AE711"/>
  <c r="V711"/>
  <c r="AF711" s="1"/>
  <c r="T711"/>
  <c r="AE710"/>
  <c r="T710"/>
  <c r="V710" s="1"/>
  <c r="AF710" s="1"/>
  <c r="AE709"/>
  <c r="T709"/>
  <c r="V709" s="1"/>
  <c r="AF709" s="1"/>
  <c r="AF708"/>
  <c r="AE708"/>
  <c r="T708"/>
  <c r="V708" s="1"/>
  <c r="AE707"/>
  <c r="V707"/>
  <c r="AF707" s="1"/>
  <c r="T707"/>
  <c r="AE706"/>
  <c r="T706"/>
  <c r="V706" s="1"/>
  <c r="AF706" s="1"/>
  <c r="AE705"/>
  <c r="T705"/>
  <c r="V705" s="1"/>
  <c r="AF705" s="1"/>
  <c r="AE704"/>
  <c r="AF704" s="1"/>
  <c r="T704"/>
  <c r="V704" s="1"/>
  <c r="AE703"/>
  <c r="V703"/>
  <c r="AF703" s="1"/>
  <c r="T703"/>
  <c r="AE702"/>
  <c r="T702"/>
  <c r="V702" s="1"/>
  <c r="AF702" s="1"/>
  <c r="AE701"/>
  <c r="T701"/>
  <c r="V701" s="1"/>
  <c r="AF701" s="1"/>
  <c r="AE700"/>
  <c r="T700"/>
  <c r="V700" s="1"/>
  <c r="AF700" s="1"/>
  <c r="AE699"/>
  <c r="T699"/>
  <c r="V699" s="1"/>
  <c r="AF699" s="1"/>
  <c r="AE698"/>
  <c r="T698"/>
  <c r="V698" s="1"/>
  <c r="AF698" s="1"/>
  <c r="AE697"/>
  <c r="AF697" s="1"/>
  <c r="T697"/>
  <c r="V697" s="1"/>
  <c r="AE696"/>
  <c r="T696"/>
  <c r="V696" s="1"/>
  <c r="AE695"/>
  <c r="T695"/>
  <c r="V695" s="1"/>
  <c r="AF695" s="1"/>
  <c r="AE694"/>
  <c r="T694"/>
  <c r="V694" s="1"/>
  <c r="AF694" s="1"/>
  <c r="AE693"/>
  <c r="T693"/>
  <c r="V693" s="1"/>
  <c r="AF693" s="1"/>
  <c r="AE692"/>
  <c r="AF692" s="1"/>
  <c r="T692"/>
  <c r="V692" s="1"/>
  <c r="AE691"/>
  <c r="T691"/>
  <c r="V691" s="1"/>
  <c r="AF691" s="1"/>
  <c r="AE690"/>
  <c r="T690"/>
  <c r="V690" s="1"/>
  <c r="AF690" s="1"/>
  <c r="AE689"/>
  <c r="T689"/>
  <c r="V689" s="1"/>
  <c r="AE688"/>
  <c r="T688"/>
  <c r="V688" s="1"/>
  <c r="AF688" s="1"/>
  <c r="AE687"/>
  <c r="T687"/>
  <c r="V687" s="1"/>
  <c r="AF687" s="1"/>
  <c r="AE686"/>
  <c r="T686"/>
  <c r="V686" s="1"/>
  <c r="AF686" s="1"/>
  <c r="AE685"/>
  <c r="T685"/>
  <c r="V685" s="1"/>
  <c r="AE684"/>
  <c r="T684"/>
  <c r="V684" s="1"/>
  <c r="AF684" s="1"/>
  <c r="AF683"/>
  <c r="AE683"/>
  <c r="V683"/>
  <c r="T683"/>
  <c r="AE682"/>
  <c r="T682"/>
  <c r="V682" s="1"/>
  <c r="AE681"/>
  <c r="V681"/>
  <c r="AF681" s="1"/>
  <c r="T681"/>
  <c r="AE680"/>
  <c r="AF680" s="1"/>
  <c r="T680"/>
  <c r="V680" s="1"/>
  <c r="AE679"/>
  <c r="T679"/>
  <c r="V679" s="1"/>
  <c r="AF679" s="1"/>
  <c r="AF678"/>
  <c r="AE678"/>
  <c r="T678"/>
  <c r="V678" s="1"/>
  <c r="AE677"/>
  <c r="V677"/>
  <c r="AF677" s="1"/>
  <c r="T677"/>
  <c r="AE676"/>
  <c r="T676"/>
  <c r="V676" s="1"/>
  <c r="AF676" s="1"/>
  <c r="AE675"/>
  <c r="V675"/>
  <c r="AF675" s="1"/>
  <c r="T675"/>
  <c r="AF674"/>
  <c r="AE674"/>
  <c r="T674"/>
  <c r="V674" s="1"/>
  <c r="AE673"/>
  <c r="T673"/>
  <c r="V673" s="1"/>
  <c r="AF673" s="1"/>
  <c r="AE672"/>
  <c r="T672"/>
  <c r="V672" s="1"/>
  <c r="AF672" s="1"/>
  <c r="AE671"/>
  <c r="T671"/>
  <c r="V671" s="1"/>
  <c r="AF671" s="1"/>
  <c r="AF670"/>
  <c r="AE670"/>
  <c r="T670"/>
  <c r="V670" s="1"/>
  <c r="AE669"/>
  <c r="T669"/>
  <c r="V669" s="1"/>
  <c r="AF669" s="1"/>
  <c r="AE668"/>
  <c r="T668"/>
  <c r="V668" s="1"/>
  <c r="AF668" s="1"/>
  <c r="AE667"/>
  <c r="AF667" s="1"/>
  <c r="T667"/>
  <c r="V667" s="1"/>
  <c r="AE666"/>
  <c r="T666"/>
  <c r="V666" s="1"/>
  <c r="AF666" s="1"/>
  <c r="AE665"/>
  <c r="T665"/>
  <c r="V665" s="1"/>
  <c r="AF665" s="1"/>
  <c r="AE664"/>
  <c r="T664"/>
  <c r="V664" s="1"/>
  <c r="AE663"/>
  <c r="T663"/>
  <c r="V663" s="1"/>
  <c r="AF663" s="1"/>
  <c r="AF662"/>
  <c r="AE662"/>
  <c r="T662"/>
  <c r="V662" s="1"/>
  <c r="AE661"/>
  <c r="T661"/>
  <c r="V661" s="1"/>
  <c r="AF661" s="1"/>
  <c r="AE660"/>
  <c r="T660"/>
  <c r="V660" s="1"/>
  <c r="AF660" s="1"/>
  <c r="AE659"/>
  <c r="T659"/>
  <c r="V659" s="1"/>
  <c r="AF659" s="1"/>
  <c r="AE658"/>
  <c r="AF658" s="1"/>
  <c r="T658"/>
  <c r="V658" s="1"/>
  <c r="AE657"/>
  <c r="T657"/>
  <c r="V657" s="1"/>
  <c r="AF657" s="1"/>
  <c r="AF656"/>
  <c r="AE656"/>
  <c r="T656"/>
  <c r="V656" s="1"/>
  <c r="AE655"/>
  <c r="T655"/>
  <c r="V655" s="1"/>
  <c r="AE654"/>
  <c r="AF654" s="1"/>
  <c r="T654"/>
  <c r="V654" s="1"/>
  <c r="AE653"/>
  <c r="T653"/>
  <c r="V653" s="1"/>
  <c r="AE652"/>
  <c r="T652"/>
  <c r="V652" s="1"/>
  <c r="AE651"/>
  <c r="V651"/>
  <c r="AF651" s="1"/>
  <c r="T651"/>
  <c r="AE650"/>
  <c r="T650"/>
  <c r="V650" s="1"/>
  <c r="AE649"/>
  <c r="T649"/>
  <c r="V649" s="1"/>
  <c r="AF649" s="1"/>
  <c r="AE648"/>
  <c r="AF648" s="1"/>
  <c r="T648"/>
  <c r="V648" s="1"/>
  <c r="AE647"/>
  <c r="V647"/>
  <c r="AF647" s="1"/>
  <c r="T647"/>
  <c r="AE646"/>
  <c r="T646"/>
  <c r="V646" s="1"/>
  <c r="AF646" s="1"/>
  <c r="AE645"/>
  <c r="V645"/>
  <c r="AF645" s="1"/>
  <c r="T645"/>
  <c r="AF644"/>
  <c r="AE644"/>
  <c r="T644"/>
  <c r="V644" s="1"/>
  <c r="AE643"/>
  <c r="V643"/>
  <c r="AF643" s="1"/>
  <c r="T643"/>
  <c r="AE642"/>
  <c r="T642"/>
  <c r="V642" s="1"/>
  <c r="AF642" s="1"/>
  <c r="AE641"/>
  <c r="T641"/>
  <c r="V641" s="1"/>
  <c r="AF641" s="1"/>
  <c r="AF640"/>
  <c r="AE640"/>
  <c r="T640"/>
  <c r="V640" s="1"/>
  <c r="AE639"/>
  <c r="V639"/>
  <c r="AF639" s="1"/>
  <c r="T639"/>
  <c r="AE638"/>
  <c r="T638"/>
  <c r="V638" s="1"/>
  <c r="AE637"/>
  <c r="T637"/>
  <c r="V637" s="1"/>
  <c r="AF637" s="1"/>
  <c r="AE636"/>
  <c r="T636"/>
  <c r="V636" s="1"/>
  <c r="AF636" s="1"/>
  <c r="AE635"/>
  <c r="T635"/>
  <c r="V635" s="1"/>
  <c r="AF635" s="1"/>
  <c r="AE634"/>
  <c r="T634"/>
  <c r="V634" s="1"/>
  <c r="AF634" s="1"/>
  <c r="AE633"/>
  <c r="T633"/>
  <c r="V633" s="1"/>
  <c r="AF633" s="1"/>
  <c r="AE632"/>
  <c r="AF632" s="1"/>
  <c r="T632"/>
  <c r="V632" s="1"/>
  <c r="AE631"/>
  <c r="T631"/>
  <c r="V631" s="1"/>
  <c r="AF631" s="1"/>
  <c r="AE630"/>
  <c r="T630"/>
  <c r="V630" s="1"/>
  <c r="AF630" s="1"/>
  <c r="AE629"/>
  <c r="T629"/>
  <c r="V629" s="1"/>
  <c r="AF629" s="1"/>
  <c r="AE628"/>
  <c r="AF628" s="1"/>
  <c r="T628"/>
  <c r="V628" s="1"/>
  <c r="AE627"/>
  <c r="V627"/>
  <c r="AF627" s="1"/>
  <c r="T627"/>
  <c r="AE626"/>
  <c r="T626"/>
  <c r="V626" s="1"/>
  <c r="AE625"/>
  <c r="T625"/>
  <c r="V625" s="1"/>
  <c r="AE624"/>
  <c r="T624"/>
  <c r="V624" s="1"/>
  <c r="AF624" s="1"/>
  <c r="AE623"/>
  <c r="T623"/>
  <c r="V623" s="1"/>
  <c r="AF623" s="1"/>
  <c r="AE622"/>
  <c r="T622"/>
  <c r="V622" s="1"/>
  <c r="AF622" s="1"/>
  <c r="AE621"/>
  <c r="T621"/>
  <c r="V621" s="1"/>
  <c r="AE620"/>
  <c r="T620"/>
  <c r="V620" s="1"/>
  <c r="AE619"/>
  <c r="T619"/>
  <c r="V619" s="1"/>
  <c r="AF619" s="1"/>
  <c r="AE618"/>
  <c r="T618"/>
  <c r="V618" s="1"/>
  <c r="AF617"/>
  <c r="AE617"/>
  <c r="V617"/>
  <c r="T617"/>
  <c r="AE616"/>
  <c r="T616"/>
  <c r="V616" s="1"/>
  <c r="AE615"/>
  <c r="V615"/>
  <c r="AF615" s="1"/>
  <c r="T615"/>
  <c r="AF614"/>
  <c r="AE614"/>
  <c r="T614"/>
  <c r="V614" s="1"/>
  <c r="AE613"/>
  <c r="V613"/>
  <c r="AF613" s="1"/>
  <c r="T613"/>
  <c r="AF612"/>
  <c r="AE612"/>
  <c r="T612"/>
  <c r="V612" s="1"/>
  <c r="AE611"/>
  <c r="T611"/>
  <c r="V611" s="1"/>
  <c r="AF611" s="1"/>
  <c r="AE610"/>
  <c r="T610"/>
  <c r="V610" s="1"/>
  <c r="AF610" s="1"/>
  <c r="AE609"/>
  <c r="T609"/>
  <c r="V609" s="1"/>
  <c r="AF609" s="1"/>
  <c r="AE608"/>
  <c r="T608"/>
  <c r="V608" s="1"/>
  <c r="AF607"/>
  <c r="AE607"/>
  <c r="V607"/>
  <c r="T607"/>
  <c r="AF606"/>
  <c r="AE606"/>
  <c r="T606"/>
  <c r="V606" s="1"/>
  <c r="AE605"/>
  <c r="T605"/>
  <c r="V605" s="1"/>
  <c r="AF605" s="1"/>
  <c r="AE604"/>
  <c r="T604"/>
  <c r="V604" s="1"/>
  <c r="AF604" s="1"/>
  <c r="AE603"/>
  <c r="AF603" s="1"/>
  <c r="T603"/>
  <c r="V603" s="1"/>
  <c r="AE602"/>
  <c r="T602"/>
  <c r="V602" s="1"/>
  <c r="AE601"/>
  <c r="V601"/>
  <c r="T601"/>
  <c r="AE600"/>
  <c r="T600"/>
  <c r="V600" s="1"/>
  <c r="AF599"/>
  <c r="AE599"/>
  <c r="T599"/>
  <c r="V599" s="1"/>
  <c r="AF598"/>
  <c r="AE598"/>
  <c r="T598"/>
  <c r="V598" s="1"/>
  <c r="AE597"/>
  <c r="V597"/>
  <c r="AF597" s="1"/>
  <c r="T597"/>
  <c r="AE596"/>
  <c r="T596"/>
  <c r="V596" s="1"/>
  <c r="AE595"/>
  <c r="V595"/>
  <c r="T595"/>
  <c r="AE594"/>
  <c r="AF594" s="1"/>
  <c r="T594"/>
  <c r="V594" s="1"/>
  <c r="AE593"/>
  <c r="T593"/>
  <c r="V593" s="1"/>
  <c r="AE592"/>
  <c r="T592"/>
  <c r="V592" s="1"/>
  <c r="AF592" s="1"/>
  <c r="AE591"/>
  <c r="T591"/>
  <c r="V591" s="1"/>
  <c r="AE590"/>
  <c r="T590"/>
  <c r="V590" s="1"/>
  <c r="AF590" s="1"/>
  <c r="AE589"/>
  <c r="T589"/>
  <c r="V589" s="1"/>
  <c r="AF589" s="1"/>
  <c r="AF588"/>
  <c r="AE588"/>
  <c r="V588"/>
  <c r="T588"/>
  <c r="AE587"/>
  <c r="T587"/>
  <c r="V587" s="1"/>
  <c r="AF587" s="1"/>
  <c r="AE586"/>
  <c r="V586"/>
  <c r="AF586" s="1"/>
  <c r="T586"/>
  <c r="AE585"/>
  <c r="T585"/>
  <c r="V585" s="1"/>
  <c r="AE584"/>
  <c r="T584"/>
  <c r="V584" s="1"/>
  <c r="AF584" s="1"/>
  <c r="AE583"/>
  <c r="T583"/>
  <c r="V583" s="1"/>
  <c r="AE582"/>
  <c r="T582"/>
  <c r="V582" s="1"/>
  <c r="AF582" s="1"/>
  <c r="AE581"/>
  <c r="T581"/>
  <c r="V581" s="1"/>
  <c r="AF581" s="1"/>
  <c r="AF580"/>
  <c r="AE580"/>
  <c r="V580"/>
  <c r="T580"/>
  <c r="AE579"/>
  <c r="T579"/>
  <c r="V579" s="1"/>
  <c r="AF579" s="1"/>
  <c r="AE578"/>
  <c r="V578"/>
  <c r="AF578" s="1"/>
  <c r="T578"/>
  <c r="AE577"/>
  <c r="T577"/>
  <c r="V577" s="1"/>
  <c r="AE576"/>
  <c r="T576"/>
  <c r="V576" s="1"/>
  <c r="AF576" s="1"/>
  <c r="AE575"/>
  <c r="T575"/>
  <c r="V575" s="1"/>
  <c r="AE574"/>
  <c r="T574"/>
  <c r="V574" s="1"/>
  <c r="AF574" s="1"/>
  <c r="AE573"/>
  <c r="T573"/>
  <c r="V573" s="1"/>
  <c r="AF573" s="1"/>
  <c r="AF572"/>
  <c r="AE572"/>
  <c r="V572"/>
  <c r="T572"/>
  <c r="AE571"/>
  <c r="T571"/>
  <c r="V571" s="1"/>
  <c r="AF571" s="1"/>
  <c r="AE570"/>
  <c r="V570"/>
  <c r="AF570" s="1"/>
  <c r="T570"/>
  <c r="AE569"/>
  <c r="T569"/>
  <c r="V569" s="1"/>
  <c r="AE568"/>
  <c r="T568"/>
  <c r="V568" s="1"/>
  <c r="AF568" s="1"/>
  <c r="AE567"/>
  <c r="T567"/>
  <c r="V567" s="1"/>
  <c r="AE566"/>
  <c r="T566"/>
  <c r="V566" s="1"/>
  <c r="AF566" s="1"/>
  <c r="V556"/>
  <c r="AG554"/>
  <c r="AD554"/>
  <c r="AC554"/>
  <c r="AB554"/>
  <c r="AA554"/>
  <c r="Z554"/>
  <c r="Y554"/>
  <c r="X554"/>
  <c r="W554"/>
  <c r="U554"/>
  <c r="S554"/>
  <c r="R554"/>
  <c r="Q554"/>
  <c r="P554"/>
  <c r="O554"/>
  <c r="AE553"/>
  <c r="T553"/>
  <c r="V553" s="1"/>
  <c r="AF553" s="1"/>
  <c r="AE552"/>
  <c r="V552"/>
  <c r="AF552" s="1"/>
  <c r="T552"/>
  <c r="AE551"/>
  <c r="T551"/>
  <c r="V551" s="1"/>
  <c r="AF551" s="1"/>
  <c r="AE550"/>
  <c r="T550"/>
  <c r="V550" s="1"/>
  <c r="AF550" s="1"/>
  <c r="AE549"/>
  <c r="AF549" s="1"/>
  <c r="V549"/>
  <c r="T549"/>
  <c r="AE548"/>
  <c r="T548"/>
  <c r="V548" s="1"/>
  <c r="AF548" s="1"/>
  <c r="AE547"/>
  <c r="V547"/>
  <c r="AF547" s="1"/>
  <c r="T547"/>
  <c r="AE546"/>
  <c r="T546"/>
  <c r="V546" s="1"/>
  <c r="AF546" s="1"/>
  <c r="AE545"/>
  <c r="T545"/>
  <c r="V545" s="1"/>
  <c r="AF545" s="1"/>
  <c r="AE544"/>
  <c r="T544"/>
  <c r="V544" s="1"/>
  <c r="AF544" s="1"/>
  <c r="AE543"/>
  <c r="V543"/>
  <c r="AF543" s="1"/>
  <c r="T543"/>
  <c r="AE542"/>
  <c r="V542"/>
  <c r="T542"/>
  <c r="AE541"/>
  <c r="T541"/>
  <c r="V541" s="1"/>
  <c r="AF541" s="1"/>
  <c r="AE540"/>
  <c r="V540"/>
  <c r="AF540" s="1"/>
  <c r="T540"/>
  <c r="AE539"/>
  <c r="V539"/>
  <c r="AF539" s="1"/>
  <c r="T539"/>
  <c r="AE538"/>
  <c r="T538"/>
  <c r="V538" s="1"/>
  <c r="AF538" s="1"/>
  <c r="AE537"/>
  <c r="T537"/>
  <c r="V537" s="1"/>
  <c r="AF537" s="1"/>
  <c r="AE536"/>
  <c r="V536"/>
  <c r="AF536" s="1"/>
  <c r="T536"/>
  <c r="AE535"/>
  <c r="T535"/>
  <c r="V535" s="1"/>
  <c r="AF535" s="1"/>
  <c r="AE534"/>
  <c r="T534"/>
  <c r="V534" s="1"/>
  <c r="AF534" s="1"/>
  <c r="AE533"/>
  <c r="AF533" s="1"/>
  <c r="V533"/>
  <c r="T533"/>
  <c r="AE532"/>
  <c r="V532"/>
  <c r="AF532" s="1"/>
  <c r="T532"/>
  <c r="AE531"/>
  <c r="V531"/>
  <c r="AF531" s="1"/>
  <c r="T531"/>
  <c r="AE530"/>
  <c r="T530"/>
  <c r="V530" s="1"/>
  <c r="AF530" s="1"/>
  <c r="AE529"/>
  <c r="T529"/>
  <c r="V529" s="1"/>
  <c r="AF529" s="1"/>
  <c r="AE528"/>
  <c r="T528"/>
  <c r="V528" s="1"/>
  <c r="AF528" s="1"/>
  <c r="AE527"/>
  <c r="V527"/>
  <c r="AF527" s="1"/>
  <c r="T527"/>
  <c r="AE526"/>
  <c r="V526"/>
  <c r="T526"/>
  <c r="AE525"/>
  <c r="T525"/>
  <c r="V525" s="1"/>
  <c r="AF525" s="1"/>
  <c r="AE524"/>
  <c r="V524"/>
  <c r="AF524" s="1"/>
  <c r="T524"/>
  <c r="AE523"/>
  <c r="V523"/>
  <c r="AF523" s="1"/>
  <c r="T523"/>
  <c r="AE522"/>
  <c r="T522"/>
  <c r="V522" s="1"/>
  <c r="AF522" s="1"/>
  <c r="AE521"/>
  <c r="T521"/>
  <c r="V521" s="1"/>
  <c r="AF521" s="1"/>
  <c r="AE520"/>
  <c r="V520"/>
  <c r="AF520" s="1"/>
  <c r="T520"/>
  <c r="AE519"/>
  <c r="T519"/>
  <c r="V519" s="1"/>
  <c r="AF519" s="1"/>
  <c r="AE518"/>
  <c r="T518"/>
  <c r="V518" s="1"/>
  <c r="AF518" s="1"/>
  <c r="AE517"/>
  <c r="AF517" s="1"/>
  <c r="V517"/>
  <c r="T517"/>
  <c r="AE516"/>
  <c r="V516"/>
  <c r="AF516" s="1"/>
  <c r="T516"/>
  <c r="AE515"/>
  <c r="V515"/>
  <c r="AF515" s="1"/>
  <c r="T515"/>
  <c r="AE514"/>
  <c r="T514"/>
  <c r="V514" s="1"/>
  <c r="AF514" s="1"/>
  <c r="AE513"/>
  <c r="T513"/>
  <c r="V513" s="1"/>
  <c r="AF513" s="1"/>
  <c r="AE512"/>
  <c r="T512"/>
  <c r="V512" s="1"/>
  <c r="AF512" s="1"/>
  <c r="AE511"/>
  <c r="V511"/>
  <c r="AF511" s="1"/>
  <c r="T511"/>
  <c r="AE510"/>
  <c r="V510"/>
  <c r="T510"/>
  <c r="AE509"/>
  <c r="T509"/>
  <c r="V509" s="1"/>
  <c r="AF509" s="1"/>
  <c r="AE508"/>
  <c r="V508"/>
  <c r="AF508" s="1"/>
  <c r="T508"/>
  <c r="AE507"/>
  <c r="V507"/>
  <c r="AF507" s="1"/>
  <c r="T507"/>
  <c r="AE506"/>
  <c r="T506"/>
  <c r="V506" s="1"/>
  <c r="AF506" s="1"/>
  <c r="AE505"/>
  <c r="T505"/>
  <c r="V505" s="1"/>
  <c r="AF505" s="1"/>
  <c r="AE504"/>
  <c r="V504"/>
  <c r="AF504" s="1"/>
  <c r="T504"/>
  <c r="AE503"/>
  <c r="T503"/>
  <c r="V503" s="1"/>
  <c r="AF503" s="1"/>
  <c r="AE502"/>
  <c r="T502"/>
  <c r="V502" s="1"/>
  <c r="AF502" s="1"/>
  <c r="AE501"/>
  <c r="AF501" s="1"/>
  <c r="V501"/>
  <c r="T501"/>
  <c r="AE500"/>
  <c r="V500"/>
  <c r="AF500" s="1"/>
  <c r="T500"/>
  <c r="AF499"/>
  <c r="AE499"/>
  <c r="V499"/>
  <c r="T499"/>
  <c r="AE498"/>
  <c r="T498"/>
  <c r="V498" s="1"/>
  <c r="AF498" s="1"/>
  <c r="AE497"/>
  <c r="T497"/>
  <c r="V497" s="1"/>
  <c r="AF497" s="1"/>
  <c r="AE496"/>
  <c r="T496"/>
  <c r="V496" s="1"/>
  <c r="AF496" s="1"/>
  <c r="AE495"/>
  <c r="V495"/>
  <c r="AF495" s="1"/>
  <c r="T495"/>
  <c r="AE494"/>
  <c r="V494"/>
  <c r="T494"/>
  <c r="AE493"/>
  <c r="T493"/>
  <c r="V493" s="1"/>
  <c r="AF493" s="1"/>
  <c r="AE492"/>
  <c r="V492"/>
  <c r="AF492" s="1"/>
  <c r="T492"/>
  <c r="AE491"/>
  <c r="V491"/>
  <c r="AF491" s="1"/>
  <c r="T491"/>
  <c r="AE490"/>
  <c r="T490"/>
  <c r="V490" s="1"/>
  <c r="AF490" s="1"/>
  <c r="AE489"/>
  <c r="T489"/>
  <c r="V489" s="1"/>
  <c r="AF489" s="1"/>
  <c r="AE488"/>
  <c r="V488"/>
  <c r="AF488" s="1"/>
  <c r="T488"/>
  <c r="AE487"/>
  <c r="T487"/>
  <c r="V487" s="1"/>
  <c r="AF487" s="1"/>
  <c r="AE486"/>
  <c r="T486"/>
  <c r="V486" s="1"/>
  <c r="AF486" s="1"/>
  <c r="AE485"/>
  <c r="AF485" s="1"/>
  <c r="V485"/>
  <c r="T485"/>
  <c r="AE484"/>
  <c r="V484"/>
  <c r="AF484" s="1"/>
  <c r="T484"/>
  <c r="AF483"/>
  <c r="AE483"/>
  <c r="V483"/>
  <c r="T483"/>
  <c r="AE482"/>
  <c r="T482"/>
  <c r="V482" s="1"/>
  <c r="AF482" s="1"/>
  <c r="AE481"/>
  <c r="T481"/>
  <c r="V481" s="1"/>
  <c r="AF481" s="1"/>
  <c r="AE480"/>
  <c r="T480"/>
  <c r="V480" s="1"/>
  <c r="AF480" s="1"/>
  <c r="AE479"/>
  <c r="V479"/>
  <c r="AF479" s="1"/>
  <c r="T479"/>
  <c r="AE478"/>
  <c r="V478"/>
  <c r="T478"/>
  <c r="AE477"/>
  <c r="T477"/>
  <c r="V477" s="1"/>
  <c r="AF477" s="1"/>
  <c r="AE476"/>
  <c r="V476"/>
  <c r="AF476" s="1"/>
  <c r="T476"/>
  <c r="AE475"/>
  <c r="V475"/>
  <c r="AF475" s="1"/>
  <c r="T475"/>
  <c r="AE474"/>
  <c r="T474"/>
  <c r="V474" s="1"/>
  <c r="AF474" s="1"/>
  <c r="AE473"/>
  <c r="T473"/>
  <c r="V473" s="1"/>
  <c r="AF473" s="1"/>
  <c r="AE472"/>
  <c r="V472"/>
  <c r="AF472" s="1"/>
  <c r="T472"/>
  <c r="AE471"/>
  <c r="T471"/>
  <c r="V471" s="1"/>
  <c r="AF471" s="1"/>
  <c r="AE470"/>
  <c r="T470"/>
  <c r="V470" s="1"/>
  <c r="AF470" s="1"/>
  <c r="AE469"/>
  <c r="AF469" s="1"/>
  <c r="V469"/>
  <c r="T469"/>
  <c r="AE468"/>
  <c r="V468"/>
  <c r="AF468" s="1"/>
  <c r="T468"/>
  <c r="AF467"/>
  <c r="AE467"/>
  <c r="V467"/>
  <c r="T467"/>
  <c r="AE466"/>
  <c r="T466"/>
  <c r="V466" s="1"/>
  <c r="AF466" s="1"/>
  <c r="AE465"/>
  <c r="T465"/>
  <c r="V465" s="1"/>
  <c r="AF465" s="1"/>
  <c r="AE464"/>
  <c r="T464"/>
  <c r="V464" s="1"/>
  <c r="AF464" s="1"/>
  <c r="AE463"/>
  <c r="V463"/>
  <c r="AF463" s="1"/>
  <c r="T463"/>
  <c r="AE462"/>
  <c r="V462"/>
  <c r="T462"/>
  <c r="AE461"/>
  <c r="T461"/>
  <c r="V461" s="1"/>
  <c r="AF461" s="1"/>
  <c r="AE460"/>
  <c r="V460"/>
  <c r="AF460" s="1"/>
  <c r="T460"/>
  <c r="AE459"/>
  <c r="V459"/>
  <c r="AF459" s="1"/>
  <c r="T459"/>
  <c r="AE458"/>
  <c r="T458"/>
  <c r="V458" s="1"/>
  <c r="AF458" s="1"/>
  <c r="AE457"/>
  <c r="T457"/>
  <c r="V457" s="1"/>
  <c r="AF457" s="1"/>
  <c r="AE456"/>
  <c r="V456"/>
  <c r="AF456" s="1"/>
  <c r="T456"/>
  <c r="AE455"/>
  <c r="T455"/>
  <c r="V455" s="1"/>
  <c r="AF455" s="1"/>
  <c r="AE454"/>
  <c r="T454"/>
  <c r="V454" s="1"/>
  <c r="AF454" s="1"/>
  <c r="AE453"/>
  <c r="AF453" s="1"/>
  <c r="V453"/>
  <c r="T453"/>
  <c r="AE452"/>
  <c r="V452"/>
  <c r="AF452" s="1"/>
  <c r="T452"/>
  <c r="AF451"/>
  <c r="AE451"/>
  <c r="V451"/>
  <c r="T451"/>
  <c r="AE450"/>
  <c r="T450"/>
  <c r="V450" s="1"/>
  <c r="AF450" s="1"/>
  <c r="AE449"/>
  <c r="T449"/>
  <c r="V449" s="1"/>
  <c r="AF449" s="1"/>
  <c r="AE448"/>
  <c r="T448"/>
  <c r="V448" s="1"/>
  <c r="AF448" s="1"/>
  <c r="AE447"/>
  <c r="V447"/>
  <c r="AF447" s="1"/>
  <c r="T447"/>
  <c r="AE446"/>
  <c r="V446"/>
  <c r="T446"/>
  <c r="AE445"/>
  <c r="T445"/>
  <c r="V445" s="1"/>
  <c r="AF445" s="1"/>
  <c r="AE444"/>
  <c r="V444"/>
  <c r="AF444" s="1"/>
  <c r="T444"/>
  <c r="AE443"/>
  <c r="V443"/>
  <c r="AF443" s="1"/>
  <c r="T443"/>
  <c r="AE442"/>
  <c r="T442"/>
  <c r="V442" s="1"/>
  <c r="AF442" s="1"/>
  <c r="AE441"/>
  <c r="T441"/>
  <c r="V441" s="1"/>
  <c r="AF441" s="1"/>
  <c r="AE440"/>
  <c r="V440"/>
  <c r="AF440" s="1"/>
  <c r="T440"/>
  <c r="AE439"/>
  <c r="T439"/>
  <c r="V439" s="1"/>
  <c r="AF439" s="1"/>
  <c r="AE438"/>
  <c r="T438"/>
  <c r="V438" s="1"/>
  <c r="AF438" s="1"/>
  <c r="AE437"/>
  <c r="AF437" s="1"/>
  <c r="V437"/>
  <c r="T437"/>
  <c r="AE436"/>
  <c r="V436"/>
  <c r="AF436" s="1"/>
  <c r="T436"/>
  <c r="AF435"/>
  <c r="AE435"/>
  <c r="V435"/>
  <c r="T435"/>
  <c r="AE434"/>
  <c r="T434"/>
  <c r="V434" s="1"/>
  <c r="AF434" s="1"/>
  <c r="AE433"/>
  <c r="T433"/>
  <c r="V433" s="1"/>
  <c r="AF433" s="1"/>
  <c r="AE432"/>
  <c r="T432"/>
  <c r="V432" s="1"/>
  <c r="AF432" s="1"/>
  <c r="AE431"/>
  <c r="V431"/>
  <c r="AF431" s="1"/>
  <c r="T431"/>
  <c r="AE430"/>
  <c r="V430"/>
  <c r="T430"/>
  <c r="AE429"/>
  <c r="T429"/>
  <c r="V429" s="1"/>
  <c r="AF429" s="1"/>
  <c r="AE428"/>
  <c r="V428"/>
  <c r="AF428" s="1"/>
  <c r="T428"/>
  <c r="AE427"/>
  <c r="V427"/>
  <c r="AF427" s="1"/>
  <c r="T427"/>
  <c r="AE426"/>
  <c r="T426"/>
  <c r="V426" s="1"/>
  <c r="AF426" s="1"/>
  <c r="AE425"/>
  <c r="T425"/>
  <c r="V425" s="1"/>
  <c r="AF425" s="1"/>
  <c r="AE424"/>
  <c r="V424"/>
  <c r="AF424" s="1"/>
  <c r="T424"/>
  <c r="AE423"/>
  <c r="T423"/>
  <c r="V423" s="1"/>
  <c r="AF423" s="1"/>
  <c r="AE422"/>
  <c r="T422"/>
  <c r="V422" s="1"/>
  <c r="AF422" s="1"/>
  <c r="AE421"/>
  <c r="AF421" s="1"/>
  <c r="V421"/>
  <c r="T421"/>
  <c r="AE420"/>
  <c r="V420"/>
  <c r="AF420" s="1"/>
  <c r="T420"/>
  <c r="AF419"/>
  <c r="AE419"/>
  <c r="V419"/>
  <c r="T419"/>
  <c r="AE418"/>
  <c r="T418"/>
  <c r="V418" s="1"/>
  <c r="AF418" s="1"/>
  <c r="AE417"/>
  <c r="T417"/>
  <c r="V417" s="1"/>
  <c r="AF417" s="1"/>
  <c r="AE416"/>
  <c r="T416"/>
  <c r="V416" s="1"/>
  <c r="AF416" s="1"/>
  <c r="AE415"/>
  <c r="V415"/>
  <c r="AF415" s="1"/>
  <c r="T415"/>
  <c r="AE414"/>
  <c r="V414"/>
  <c r="T414"/>
  <c r="AE413"/>
  <c r="T413"/>
  <c r="V413" s="1"/>
  <c r="AF413" s="1"/>
  <c r="AE412"/>
  <c r="V412"/>
  <c r="AF412" s="1"/>
  <c r="T412"/>
  <c r="AE411"/>
  <c r="V411"/>
  <c r="AF411" s="1"/>
  <c r="T411"/>
  <c r="AE410"/>
  <c r="T410"/>
  <c r="V410" s="1"/>
  <c r="AF410" s="1"/>
  <c r="AE409"/>
  <c r="T409"/>
  <c r="V409" s="1"/>
  <c r="AF409" s="1"/>
  <c r="AE408"/>
  <c r="V408"/>
  <c r="AF408" s="1"/>
  <c r="T408"/>
  <c r="AE407"/>
  <c r="T407"/>
  <c r="V407" s="1"/>
  <c r="AF407" s="1"/>
  <c r="AE406"/>
  <c r="T406"/>
  <c r="V406" s="1"/>
  <c r="AF406" s="1"/>
  <c r="AE405"/>
  <c r="AF405" s="1"/>
  <c r="V405"/>
  <c r="T405"/>
  <c r="AE404"/>
  <c r="V404"/>
  <c r="AF404" s="1"/>
  <c r="T404"/>
  <c r="AF403"/>
  <c r="AE403"/>
  <c r="V403"/>
  <c r="T403"/>
  <c r="AE402"/>
  <c r="T402"/>
  <c r="V402" s="1"/>
  <c r="AF402" s="1"/>
  <c r="AE401"/>
  <c r="T401"/>
  <c r="V401" s="1"/>
  <c r="AF401" s="1"/>
  <c r="AE400"/>
  <c r="T400"/>
  <c r="V400" s="1"/>
  <c r="AF400" s="1"/>
  <c r="AE399"/>
  <c r="V399"/>
  <c r="AF399" s="1"/>
  <c r="T399"/>
  <c r="AE398"/>
  <c r="V398"/>
  <c r="T398"/>
  <c r="AE397"/>
  <c r="T397"/>
  <c r="V397" s="1"/>
  <c r="AF397" s="1"/>
  <c r="AE396"/>
  <c r="V396"/>
  <c r="AF396" s="1"/>
  <c r="T396"/>
  <c r="AE395"/>
  <c r="V395"/>
  <c r="AF395" s="1"/>
  <c r="T395"/>
  <c r="AE394"/>
  <c r="T394"/>
  <c r="V394" s="1"/>
  <c r="AF394" s="1"/>
  <c r="AE393"/>
  <c r="T393"/>
  <c r="V393" s="1"/>
  <c r="AF393" s="1"/>
  <c r="AE392"/>
  <c r="V392"/>
  <c r="AF392" s="1"/>
  <c r="T392"/>
  <c r="AE391"/>
  <c r="T391"/>
  <c r="V391" s="1"/>
  <c r="AF391" s="1"/>
  <c r="AE390"/>
  <c r="T390"/>
  <c r="V390" s="1"/>
  <c r="AF390" s="1"/>
  <c r="AE389"/>
  <c r="AF389" s="1"/>
  <c r="V389"/>
  <c r="T389"/>
  <c r="AE388"/>
  <c r="V388"/>
  <c r="AF388" s="1"/>
  <c r="T388"/>
  <c r="AF387"/>
  <c r="AE387"/>
  <c r="V387"/>
  <c r="T387"/>
  <c r="AE386"/>
  <c r="T386"/>
  <c r="V386" s="1"/>
  <c r="AF386" s="1"/>
  <c r="AE385"/>
  <c r="T385"/>
  <c r="V385" s="1"/>
  <c r="AF385" s="1"/>
  <c r="AE384"/>
  <c r="T384"/>
  <c r="V384" s="1"/>
  <c r="AF384" s="1"/>
  <c r="AE383"/>
  <c r="V383"/>
  <c r="AF383" s="1"/>
  <c r="T383"/>
  <c r="AE382"/>
  <c r="V382"/>
  <c r="T382"/>
  <c r="AE381"/>
  <c r="T381"/>
  <c r="V381" s="1"/>
  <c r="AF381" s="1"/>
  <c r="AE380"/>
  <c r="V380"/>
  <c r="AF380" s="1"/>
  <c r="T380"/>
  <c r="AE379"/>
  <c r="V379"/>
  <c r="AF379" s="1"/>
  <c r="T379"/>
  <c r="AE378"/>
  <c r="T378"/>
  <c r="V378" s="1"/>
  <c r="AF378" s="1"/>
  <c r="AE377"/>
  <c r="T377"/>
  <c r="V377" s="1"/>
  <c r="AF377" s="1"/>
  <c r="AE376"/>
  <c r="V376"/>
  <c r="AF376" s="1"/>
  <c r="T376"/>
  <c r="AE375"/>
  <c r="T375"/>
  <c r="V375" s="1"/>
  <c r="AF375" s="1"/>
  <c r="AE374"/>
  <c r="T374"/>
  <c r="V374" s="1"/>
  <c r="AF374" s="1"/>
  <c r="AE373"/>
  <c r="AF373" s="1"/>
  <c r="V373"/>
  <c r="T373"/>
  <c r="AE372"/>
  <c r="V372"/>
  <c r="AF372" s="1"/>
  <c r="T372"/>
  <c r="AF371"/>
  <c r="AE371"/>
  <c r="V371"/>
  <c r="T371"/>
  <c r="AE370"/>
  <c r="T370"/>
  <c r="V370" s="1"/>
  <c r="AF370" s="1"/>
  <c r="AE369"/>
  <c r="T369"/>
  <c r="V369" s="1"/>
  <c r="AF369" s="1"/>
  <c r="AE368"/>
  <c r="T368"/>
  <c r="V368" s="1"/>
  <c r="AF368" s="1"/>
  <c r="AE367"/>
  <c r="V367"/>
  <c r="AF367" s="1"/>
  <c r="T367"/>
  <c r="AE366"/>
  <c r="V366"/>
  <c r="T366"/>
  <c r="AE365"/>
  <c r="T365"/>
  <c r="V365" s="1"/>
  <c r="AF365" s="1"/>
  <c r="AE364"/>
  <c r="V364"/>
  <c r="AF364" s="1"/>
  <c r="T364"/>
  <c r="AE363"/>
  <c r="V363"/>
  <c r="AF363" s="1"/>
  <c r="T363"/>
  <c r="AE362"/>
  <c r="T362"/>
  <c r="V362" s="1"/>
  <c r="AF362" s="1"/>
  <c r="AE361"/>
  <c r="T361"/>
  <c r="V361" s="1"/>
  <c r="AF361" s="1"/>
  <c r="AE360"/>
  <c r="V360"/>
  <c r="AF360" s="1"/>
  <c r="T360"/>
  <c r="AE359"/>
  <c r="T359"/>
  <c r="V359" s="1"/>
  <c r="AF359" s="1"/>
  <c r="AE358"/>
  <c r="T358"/>
  <c r="V358" s="1"/>
  <c r="AF358" s="1"/>
  <c r="AE357"/>
  <c r="AF357" s="1"/>
  <c r="V357"/>
  <c r="T357"/>
  <c r="AE356"/>
  <c r="V356"/>
  <c r="AF356" s="1"/>
  <c r="T356"/>
  <c r="AF355"/>
  <c r="AE355"/>
  <c r="V355"/>
  <c r="T355"/>
  <c r="AE354"/>
  <c r="T354"/>
  <c r="V354" s="1"/>
  <c r="AF354" s="1"/>
  <c r="AE353"/>
  <c r="T353"/>
  <c r="V353" s="1"/>
  <c r="AF353" s="1"/>
  <c r="AE352"/>
  <c r="T352"/>
  <c r="V352" s="1"/>
  <c r="AF352" s="1"/>
  <c r="AE351"/>
  <c r="V351"/>
  <c r="AF351" s="1"/>
  <c r="T351"/>
  <c r="AE350"/>
  <c r="V350"/>
  <c r="T350"/>
  <c r="AE349"/>
  <c r="T349"/>
  <c r="V349" s="1"/>
  <c r="AF349" s="1"/>
  <c r="AE348"/>
  <c r="V348"/>
  <c r="AF348" s="1"/>
  <c r="T348"/>
  <c r="AE347"/>
  <c r="V347"/>
  <c r="AF347" s="1"/>
  <c r="T347"/>
  <c r="AE346"/>
  <c r="T346"/>
  <c r="V346" s="1"/>
  <c r="AF346" s="1"/>
  <c r="AE345"/>
  <c r="T345"/>
  <c r="V345" s="1"/>
  <c r="AF345" s="1"/>
  <c r="AE344"/>
  <c r="V344"/>
  <c r="AF344" s="1"/>
  <c r="T344"/>
  <c r="AE343"/>
  <c r="T343"/>
  <c r="V343" s="1"/>
  <c r="AF343" s="1"/>
  <c r="AE342"/>
  <c r="T342"/>
  <c r="V342" s="1"/>
  <c r="AF342" s="1"/>
  <c r="AE341"/>
  <c r="AF341" s="1"/>
  <c r="V341"/>
  <c r="T341"/>
  <c r="AE340"/>
  <c r="V340"/>
  <c r="AF340" s="1"/>
  <c r="T340"/>
  <c r="AF339"/>
  <c r="AE339"/>
  <c r="V339"/>
  <c r="T339"/>
  <c r="AE338"/>
  <c r="T338"/>
  <c r="V338" s="1"/>
  <c r="AF338" s="1"/>
  <c r="AE337"/>
  <c r="T337"/>
  <c r="V337" s="1"/>
  <c r="AF337" s="1"/>
  <c r="AE336"/>
  <c r="T336"/>
  <c r="V336" s="1"/>
  <c r="AF336" s="1"/>
  <c r="AE335"/>
  <c r="V335"/>
  <c r="AF335" s="1"/>
  <c r="T335"/>
  <c r="AE334"/>
  <c r="V334"/>
  <c r="T334"/>
  <c r="AE333"/>
  <c r="T333"/>
  <c r="V333" s="1"/>
  <c r="AF333" s="1"/>
  <c r="AE332"/>
  <c r="V332"/>
  <c r="AF332" s="1"/>
  <c r="T332"/>
  <c r="AE331"/>
  <c r="V331"/>
  <c r="AF331" s="1"/>
  <c r="T331"/>
  <c r="AE330"/>
  <c r="T330"/>
  <c r="V330" s="1"/>
  <c r="AF330" s="1"/>
  <c r="AE329"/>
  <c r="T329"/>
  <c r="V329" s="1"/>
  <c r="AF329" s="1"/>
  <c r="AE328"/>
  <c r="V328"/>
  <c r="AF328" s="1"/>
  <c r="T328"/>
  <c r="AE327"/>
  <c r="T327"/>
  <c r="V327" s="1"/>
  <c r="AF327" s="1"/>
  <c r="AE326"/>
  <c r="T326"/>
  <c r="V326" s="1"/>
  <c r="AF326" s="1"/>
  <c r="AE325"/>
  <c r="AF325" s="1"/>
  <c r="V325"/>
  <c r="T325"/>
  <c r="AE324"/>
  <c r="V324"/>
  <c r="AF324" s="1"/>
  <c r="T324"/>
  <c r="AF323"/>
  <c r="AE323"/>
  <c r="V323"/>
  <c r="T323"/>
  <c r="AE322"/>
  <c r="T322"/>
  <c r="V322" s="1"/>
  <c r="AF322" s="1"/>
  <c r="AE321"/>
  <c r="T321"/>
  <c r="V321" s="1"/>
  <c r="AF321" s="1"/>
  <c r="AE320"/>
  <c r="T320"/>
  <c r="V320" s="1"/>
  <c r="AF320" s="1"/>
  <c r="AE319"/>
  <c r="V319"/>
  <c r="AF319" s="1"/>
  <c r="T319"/>
  <c r="AE318"/>
  <c r="V318"/>
  <c r="T318"/>
  <c r="AE317"/>
  <c r="T317"/>
  <c r="V317" s="1"/>
  <c r="AF317" s="1"/>
  <c r="AE316"/>
  <c r="V316"/>
  <c r="AF316" s="1"/>
  <c r="T316"/>
  <c r="AE315"/>
  <c r="V315"/>
  <c r="AF315" s="1"/>
  <c r="T315"/>
  <c r="AE314"/>
  <c r="T314"/>
  <c r="V314" s="1"/>
  <c r="AF314" s="1"/>
  <c r="AE313"/>
  <c r="T313"/>
  <c r="V313" s="1"/>
  <c r="AF313" s="1"/>
  <c r="AE312"/>
  <c r="V312"/>
  <c r="AF312" s="1"/>
  <c r="T312"/>
  <c r="AE311"/>
  <c r="T311"/>
  <c r="V311" s="1"/>
  <c r="AF311" s="1"/>
  <c r="AE310"/>
  <c r="T310"/>
  <c r="V310" s="1"/>
  <c r="AF310" s="1"/>
  <c r="AE309"/>
  <c r="AF309" s="1"/>
  <c r="V309"/>
  <c r="T309"/>
  <c r="AE308"/>
  <c r="V308"/>
  <c r="AF308" s="1"/>
  <c r="T308"/>
  <c r="AF307"/>
  <c r="AE307"/>
  <c r="V307"/>
  <c r="T307"/>
  <c r="AE306"/>
  <c r="T306"/>
  <c r="V306" s="1"/>
  <c r="AF306" s="1"/>
  <c r="AE305"/>
  <c r="T305"/>
  <c r="V305" s="1"/>
  <c r="AF305" s="1"/>
  <c r="AE304"/>
  <c r="T304"/>
  <c r="V304" s="1"/>
  <c r="AF304" s="1"/>
  <c r="AE303"/>
  <c r="V303"/>
  <c r="AF303" s="1"/>
  <c r="T303"/>
  <c r="AE302"/>
  <c r="V302"/>
  <c r="T302"/>
  <c r="AE301"/>
  <c r="T301"/>
  <c r="V301" s="1"/>
  <c r="AF301" s="1"/>
  <c r="AE300"/>
  <c r="V300"/>
  <c r="AF300" s="1"/>
  <c r="T300"/>
  <c r="AE299"/>
  <c r="V299"/>
  <c r="AF299" s="1"/>
  <c r="T299"/>
  <c r="AE298"/>
  <c r="T298"/>
  <c r="V298" s="1"/>
  <c r="AF298" s="1"/>
  <c r="AE297"/>
  <c r="T297"/>
  <c r="V297" s="1"/>
  <c r="AF297" s="1"/>
  <c r="AE296"/>
  <c r="V296"/>
  <c r="AF296" s="1"/>
  <c r="T296"/>
  <c r="AE295"/>
  <c r="T295"/>
  <c r="V295" s="1"/>
  <c r="AF295" s="1"/>
  <c r="AE294"/>
  <c r="T294"/>
  <c r="V294" s="1"/>
  <c r="AF294" s="1"/>
  <c r="AE293"/>
  <c r="AF293" s="1"/>
  <c r="V293"/>
  <c r="T293"/>
  <c r="AE292"/>
  <c r="V292"/>
  <c r="AF292" s="1"/>
  <c r="T292"/>
  <c r="AF291"/>
  <c r="AE291"/>
  <c r="V291"/>
  <c r="T291"/>
  <c r="AE290"/>
  <c r="T290"/>
  <c r="V290" s="1"/>
  <c r="AF290" s="1"/>
  <c r="AE289"/>
  <c r="T289"/>
  <c r="V289" s="1"/>
  <c r="AF289" s="1"/>
  <c r="AE288"/>
  <c r="T288"/>
  <c r="V288" s="1"/>
  <c r="AF288" s="1"/>
  <c r="AE287"/>
  <c r="V287"/>
  <c r="AF287" s="1"/>
  <c r="T287"/>
  <c r="AE286"/>
  <c r="V286"/>
  <c r="T286"/>
  <c r="AE285"/>
  <c r="T285"/>
  <c r="V285" s="1"/>
  <c r="AF285" s="1"/>
  <c r="AE284"/>
  <c r="V284"/>
  <c r="AF284" s="1"/>
  <c r="T284"/>
  <c r="AE283"/>
  <c r="V283"/>
  <c r="AF283" s="1"/>
  <c r="T283"/>
  <c r="AE282"/>
  <c r="T282"/>
  <c r="V282" s="1"/>
  <c r="AF282" s="1"/>
  <c r="AE281"/>
  <c r="T281"/>
  <c r="V281" s="1"/>
  <c r="AF281" s="1"/>
  <c r="AE280"/>
  <c r="V280"/>
  <c r="AF280" s="1"/>
  <c r="T280"/>
  <c r="AE279"/>
  <c r="T279"/>
  <c r="V279" s="1"/>
  <c r="AF279" s="1"/>
  <c r="AE278"/>
  <c r="T278"/>
  <c r="V278" s="1"/>
  <c r="AF278" s="1"/>
  <c r="AE277"/>
  <c r="AF277" s="1"/>
  <c r="V277"/>
  <c r="T277"/>
  <c r="AE276"/>
  <c r="V276"/>
  <c r="AF276" s="1"/>
  <c r="T276"/>
  <c r="AF275"/>
  <c r="AE275"/>
  <c r="V275"/>
  <c r="T275"/>
  <c r="AE274"/>
  <c r="T274"/>
  <c r="V274" s="1"/>
  <c r="AF274" s="1"/>
  <c r="AE273"/>
  <c r="T273"/>
  <c r="V273" s="1"/>
  <c r="AF273" s="1"/>
  <c r="AE272"/>
  <c r="T272"/>
  <c r="V272" s="1"/>
  <c r="AF272" s="1"/>
  <c r="AE271"/>
  <c r="V271"/>
  <c r="AF271" s="1"/>
  <c r="T271"/>
  <c r="AE270"/>
  <c r="V270"/>
  <c r="T270"/>
  <c r="AE269"/>
  <c r="T269"/>
  <c r="V269" s="1"/>
  <c r="AF269" s="1"/>
  <c r="AE268"/>
  <c r="V268"/>
  <c r="AF268" s="1"/>
  <c r="T268"/>
  <c r="AE267"/>
  <c r="V267"/>
  <c r="AF267" s="1"/>
  <c r="T267"/>
  <c r="AE266"/>
  <c r="T266"/>
  <c r="V266" s="1"/>
  <c r="AF266" s="1"/>
  <c r="AE265"/>
  <c r="T265"/>
  <c r="V265" s="1"/>
  <c r="AF265" s="1"/>
  <c r="AE264"/>
  <c r="V264"/>
  <c r="AF264" s="1"/>
  <c r="T264"/>
  <c r="AE263"/>
  <c r="T263"/>
  <c r="V263" s="1"/>
  <c r="AF263" s="1"/>
  <c r="AE262"/>
  <c r="T262"/>
  <c r="V262" s="1"/>
  <c r="AF262" s="1"/>
  <c r="AE261"/>
  <c r="AF261" s="1"/>
  <c r="V261"/>
  <c r="T261"/>
  <c r="AE260"/>
  <c r="V260"/>
  <c r="AF260" s="1"/>
  <c r="T260"/>
  <c r="AF259"/>
  <c r="AE259"/>
  <c r="V259"/>
  <c r="T259"/>
  <c r="AE258"/>
  <c r="T258"/>
  <c r="V258" s="1"/>
  <c r="AF258" s="1"/>
  <c r="AE257"/>
  <c r="T257"/>
  <c r="V257" s="1"/>
  <c r="AF257" s="1"/>
  <c r="AE256"/>
  <c r="T256"/>
  <c r="V256" s="1"/>
  <c r="AF256" s="1"/>
  <c r="AE255"/>
  <c r="V255"/>
  <c r="AF255" s="1"/>
  <c r="T255"/>
  <c r="AE254"/>
  <c r="V254"/>
  <c r="T254"/>
  <c r="AE253"/>
  <c r="T253"/>
  <c r="V253" s="1"/>
  <c r="AF253" s="1"/>
  <c r="AE252"/>
  <c r="V252"/>
  <c r="AF252" s="1"/>
  <c r="T252"/>
  <c r="AE251"/>
  <c r="V251"/>
  <c r="AF251" s="1"/>
  <c r="T251"/>
  <c r="AE250"/>
  <c r="T250"/>
  <c r="V250" s="1"/>
  <c r="AF250" s="1"/>
  <c r="AE249"/>
  <c r="T249"/>
  <c r="V249" s="1"/>
  <c r="AF249" s="1"/>
  <c r="AE248"/>
  <c r="V248"/>
  <c r="AF248" s="1"/>
  <c r="T248"/>
  <c r="AE247"/>
  <c r="T247"/>
  <c r="V247" s="1"/>
  <c r="AF247" s="1"/>
  <c r="AE246"/>
  <c r="T246"/>
  <c r="V246" s="1"/>
  <c r="AF246" s="1"/>
  <c r="AE245"/>
  <c r="AF245" s="1"/>
  <c r="V245"/>
  <c r="T245"/>
  <c r="AE244"/>
  <c r="V244"/>
  <c r="AF244" s="1"/>
  <c r="T244"/>
  <c r="AF243"/>
  <c r="AE243"/>
  <c r="V243"/>
  <c r="T243"/>
  <c r="AE242"/>
  <c r="T242"/>
  <c r="V242" s="1"/>
  <c r="AF242" s="1"/>
  <c r="AE241"/>
  <c r="T241"/>
  <c r="V241" s="1"/>
  <c r="AF241" s="1"/>
  <c r="AE240"/>
  <c r="T240"/>
  <c r="V240" s="1"/>
  <c r="AF240" s="1"/>
  <c r="AE239"/>
  <c r="V239"/>
  <c r="AF239" s="1"/>
  <c r="T239"/>
  <c r="AE238"/>
  <c r="V238"/>
  <c r="T238"/>
  <c r="AE237"/>
  <c r="T237"/>
  <c r="V237" s="1"/>
  <c r="AF237" s="1"/>
  <c r="AE236"/>
  <c r="V236"/>
  <c r="AF236" s="1"/>
  <c r="T236"/>
  <c r="AE235"/>
  <c r="V235"/>
  <c r="AF235" s="1"/>
  <c r="T235"/>
  <c r="AE234"/>
  <c r="T234"/>
  <c r="V234" s="1"/>
  <c r="AE233"/>
  <c r="T233"/>
  <c r="V233" s="1"/>
  <c r="AF233" s="1"/>
  <c r="AE232"/>
  <c r="V232"/>
  <c r="AF232" s="1"/>
  <c r="T232"/>
  <c r="AF231"/>
  <c r="AE231"/>
  <c r="T231"/>
  <c r="V231" s="1"/>
  <c r="AE230"/>
  <c r="T230"/>
  <c r="V230" s="1"/>
  <c r="AF230" s="1"/>
  <c r="AE229"/>
  <c r="AF229" s="1"/>
  <c r="V229"/>
  <c r="T229"/>
  <c r="AE228"/>
  <c r="V228"/>
  <c r="AF228" s="1"/>
  <c r="T228"/>
  <c r="AE227"/>
  <c r="AF227" s="1"/>
  <c r="V227"/>
  <c r="T227"/>
  <c r="AE226"/>
  <c r="T226"/>
  <c r="V226" s="1"/>
  <c r="AF226" s="1"/>
  <c r="AE225"/>
  <c r="V225"/>
  <c r="T225"/>
  <c r="AE224"/>
  <c r="T224"/>
  <c r="V224" s="1"/>
  <c r="AF224" s="1"/>
  <c r="AE223"/>
  <c r="T223"/>
  <c r="V223" s="1"/>
  <c r="AF223" s="1"/>
  <c r="AE222"/>
  <c r="V222"/>
  <c r="T222"/>
  <c r="AE221"/>
  <c r="T221"/>
  <c r="V221" s="1"/>
  <c r="AF221" s="1"/>
  <c r="AE220"/>
  <c r="T220"/>
  <c r="V220" s="1"/>
  <c r="AF220" s="1"/>
  <c r="AE219"/>
  <c r="V219"/>
  <c r="AF219" s="1"/>
  <c r="T219"/>
  <c r="AE218"/>
  <c r="V218"/>
  <c r="AF218" s="1"/>
  <c r="T218"/>
  <c r="AF217"/>
  <c r="AE217"/>
  <c r="T217"/>
  <c r="V217" s="1"/>
  <c r="AE216"/>
  <c r="T216"/>
  <c r="V216" s="1"/>
  <c r="AF216" s="1"/>
  <c r="AE215"/>
  <c r="T215"/>
  <c r="V215" s="1"/>
  <c r="AF215" s="1"/>
  <c r="AE214"/>
  <c r="T214"/>
  <c r="V214" s="1"/>
  <c r="AE213"/>
  <c r="V213"/>
  <c r="AF213" s="1"/>
  <c r="T213"/>
  <c r="AE212"/>
  <c r="V212"/>
  <c r="AF212" s="1"/>
  <c r="T212"/>
  <c r="AE211"/>
  <c r="V211"/>
  <c r="AF211" s="1"/>
  <c r="T211"/>
  <c r="AE210"/>
  <c r="T210"/>
  <c r="V210" s="1"/>
  <c r="AF210" s="1"/>
  <c r="AE209"/>
  <c r="V209"/>
  <c r="AF209" s="1"/>
  <c r="T209"/>
  <c r="AE208"/>
  <c r="T208"/>
  <c r="V208" s="1"/>
  <c r="AF208" s="1"/>
  <c r="AE207"/>
  <c r="T207"/>
  <c r="V207" s="1"/>
  <c r="AF207" s="1"/>
  <c r="AE206"/>
  <c r="V206"/>
  <c r="T206"/>
  <c r="AE205"/>
  <c r="T205"/>
  <c r="V205" s="1"/>
  <c r="AE204"/>
  <c r="T204"/>
  <c r="V204" s="1"/>
  <c r="AF204" s="1"/>
  <c r="AE203"/>
  <c r="V203"/>
  <c r="AF203" s="1"/>
  <c r="T203"/>
  <c r="AE202"/>
  <c r="T202"/>
  <c r="V202" s="1"/>
  <c r="AF202" s="1"/>
  <c r="AE201"/>
  <c r="T201"/>
  <c r="V201" s="1"/>
  <c r="AF201" s="1"/>
  <c r="AE200"/>
  <c r="T200"/>
  <c r="V200" s="1"/>
  <c r="AF200" s="1"/>
  <c r="AE199"/>
  <c r="AF199" s="1"/>
  <c r="T199"/>
  <c r="V199" s="1"/>
  <c r="AE198"/>
  <c r="T198"/>
  <c r="V198" s="1"/>
  <c r="AF198" s="1"/>
  <c r="AE197"/>
  <c r="V197"/>
  <c r="AF197" s="1"/>
  <c r="T197"/>
  <c r="AE196"/>
  <c r="V196"/>
  <c r="AF196" s="1"/>
  <c r="T196"/>
  <c r="AE195"/>
  <c r="T195"/>
  <c r="V195" s="1"/>
  <c r="AF195" s="1"/>
  <c r="AE194"/>
  <c r="T194"/>
  <c r="V194" s="1"/>
  <c r="AF194" s="1"/>
  <c r="AE193"/>
  <c r="T193"/>
  <c r="V193" s="1"/>
  <c r="AF193" s="1"/>
  <c r="AE192"/>
  <c r="T192"/>
  <c r="V192" s="1"/>
  <c r="AF191"/>
  <c r="AE191"/>
  <c r="V191"/>
  <c r="T191"/>
  <c r="AE190"/>
  <c r="V190"/>
  <c r="AF190" s="1"/>
  <c r="T190"/>
  <c r="AE189"/>
  <c r="T189"/>
  <c r="V189" s="1"/>
  <c r="AF189" s="1"/>
  <c r="AE188"/>
  <c r="V188"/>
  <c r="AF188" s="1"/>
  <c r="T188"/>
  <c r="AE187"/>
  <c r="V187"/>
  <c r="AF187" s="1"/>
  <c r="T187"/>
  <c r="AE186"/>
  <c r="V186"/>
  <c r="AF186" s="1"/>
  <c r="T186"/>
  <c r="AE185"/>
  <c r="T185"/>
  <c r="V185" s="1"/>
  <c r="AF185" s="1"/>
  <c r="AE184"/>
  <c r="T184"/>
  <c r="V184" s="1"/>
  <c r="AF184" s="1"/>
  <c r="AE183"/>
  <c r="T183"/>
  <c r="V183" s="1"/>
  <c r="AF183" s="1"/>
  <c r="AE182"/>
  <c r="T182"/>
  <c r="V182" s="1"/>
  <c r="AF182" s="1"/>
  <c r="AE181"/>
  <c r="V181"/>
  <c r="AF181" s="1"/>
  <c r="T181"/>
  <c r="AE180"/>
  <c r="V180"/>
  <c r="T180"/>
  <c r="AE179"/>
  <c r="T179"/>
  <c r="V179" s="1"/>
  <c r="AF179" s="1"/>
  <c r="AE178"/>
  <c r="V178"/>
  <c r="AF178" s="1"/>
  <c r="T178"/>
  <c r="AE177"/>
  <c r="V177"/>
  <c r="AF177" s="1"/>
  <c r="T177"/>
  <c r="AE176"/>
  <c r="T176"/>
  <c r="V176" s="1"/>
  <c r="AF176" s="1"/>
  <c r="AE175"/>
  <c r="T175"/>
  <c r="V175" s="1"/>
  <c r="AF175" s="1"/>
  <c r="AE174"/>
  <c r="V174"/>
  <c r="T174"/>
  <c r="AF173"/>
  <c r="AE173"/>
  <c r="T173"/>
  <c r="V173" s="1"/>
  <c r="AE172"/>
  <c r="T172"/>
  <c r="V172" s="1"/>
  <c r="AF172" s="1"/>
  <c r="AE171"/>
  <c r="T171"/>
  <c r="V171" s="1"/>
  <c r="AF171" s="1"/>
  <c r="AE170"/>
  <c r="V170"/>
  <c r="AF170" s="1"/>
  <c r="T170"/>
  <c r="AF169"/>
  <c r="AE169"/>
  <c r="V169"/>
  <c r="T169"/>
  <c r="AE168"/>
  <c r="T168"/>
  <c r="V168" s="1"/>
  <c r="AF168" s="1"/>
  <c r="AE167"/>
  <c r="T167"/>
  <c r="V167" s="1"/>
  <c r="AF167" s="1"/>
  <c r="AE166"/>
  <c r="T166"/>
  <c r="V166" s="1"/>
  <c r="AF166" s="1"/>
  <c r="AE165"/>
  <c r="V165"/>
  <c r="AF165" s="1"/>
  <c r="T165"/>
  <c r="AE164"/>
  <c r="V164"/>
  <c r="T164"/>
  <c r="AF163"/>
  <c r="AE163"/>
  <c r="V163"/>
  <c r="T163"/>
  <c r="AE162"/>
  <c r="V162"/>
  <c r="AF162" s="1"/>
  <c r="T162"/>
  <c r="AE161"/>
  <c r="T161"/>
  <c r="V161" s="1"/>
  <c r="AF161" s="1"/>
  <c r="AE160"/>
  <c r="T160"/>
  <c r="V160" s="1"/>
  <c r="AF160" s="1"/>
  <c r="AE159"/>
  <c r="T159"/>
  <c r="V159" s="1"/>
  <c r="AF159" s="1"/>
  <c r="AE158"/>
  <c r="V158"/>
  <c r="AF158" s="1"/>
  <c r="T158"/>
  <c r="AE157"/>
  <c r="AF157" s="1"/>
  <c r="V157"/>
  <c r="T157"/>
  <c r="AE156"/>
  <c r="T156"/>
  <c r="V156" s="1"/>
  <c r="AF156" s="1"/>
  <c r="AE155"/>
  <c r="T155"/>
  <c r="V155" s="1"/>
  <c r="AF155" s="1"/>
  <c r="AE154"/>
  <c r="T154"/>
  <c r="V154" s="1"/>
  <c r="AF154" s="1"/>
  <c r="AE153"/>
  <c r="T153"/>
  <c r="V153" s="1"/>
  <c r="AF153" s="1"/>
  <c r="AE152"/>
  <c r="V152"/>
  <c r="T152"/>
  <c r="AF151"/>
  <c r="AE151"/>
  <c r="T151"/>
  <c r="V151" s="1"/>
  <c r="AE150"/>
  <c r="T150"/>
  <c r="V150" s="1"/>
  <c r="AF150" s="1"/>
  <c r="AE149"/>
  <c r="V149"/>
  <c r="AF149" s="1"/>
  <c r="T149"/>
  <c r="AE148"/>
  <c r="T148"/>
  <c r="V148" s="1"/>
  <c r="AF148" s="1"/>
  <c r="AE147"/>
  <c r="T147"/>
  <c r="V147" s="1"/>
  <c r="AF147" s="1"/>
  <c r="AE146"/>
  <c r="V146"/>
  <c r="AF146" s="1"/>
  <c r="T146"/>
  <c r="AE145"/>
  <c r="AF145" s="1"/>
  <c r="V145"/>
  <c r="T145"/>
  <c r="AE144"/>
  <c r="T144"/>
  <c r="V144" s="1"/>
  <c r="AE143"/>
  <c r="T143"/>
  <c r="V143" s="1"/>
  <c r="AF143" s="1"/>
  <c r="AE142"/>
  <c r="V142"/>
  <c r="T142"/>
  <c r="AE141"/>
  <c r="T141"/>
  <c r="V141" s="1"/>
  <c r="AF141" s="1"/>
  <c r="AE140"/>
  <c r="V140"/>
  <c r="T140"/>
  <c r="AE139"/>
  <c r="T139"/>
  <c r="V139" s="1"/>
  <c r="AF139" s="1"/>
  <c r="AE138"/>
  <c r="T138"/>
  <c r="V138" s="1"/>
  <c r="AF138" s="1"/>
  <c r="AE137"/>
  <c r="V137"/>
  <c r="AF137" s="1"/>
  <c r="T137"/>
  <c r="AE136"/>
  <c r="T136"/>
  <c r="V136" s="1"/>
  <c r="AF136" s="1"/>
  <c r="AF135"/>
  <c r="AE135"/>
  <c r="T135"/>
  <c r="V135" s="1"/>
  <c r="AE134"/>
  <c r="T134"/>
  <c r="V134" s="1"/>
  <c r="AF134" s="1"/>
  <c r="AE133"/>
  <c r="V133"/>
  <c r="AF133" s="1"/>
  <c r="T133"/>
  <c r="AE132"/>
  <c r="V132"/>
  <c r="AF132" s="1"/>
  <c r="T132"/>
  <c r="AE131"/>
  <c r="T131"/>
  <c r="V131" s="1"/>
  <c r="AF131" s="1"/>
  <c r="AE130"/>
  <c r="T130"/>
  <c r="V130" s="1"/>
  <c r="AF130" s="1"/>
  <c r="AE129"/>
  <c r="T129"/>
  <c r="V129" s="1"/>
  <c r="AF129" s="1"/>
  <c r="AE128"/>
  <c r="T128"/>
  <c r="V128" s="1"/>
  <c r="AE127"/>
  <c r="T127"/>
  <c r="V127" s="1"/>
  <c r="AF127" s="1"/>
  <c r="AE126"/>
  <c r="T126"/>
  <c r="V126" s="1"/>
  <c r="AF126" s="1"/>
  <c r="AE125"/>
  <c r="V125"/>
  <c r="AF125" s="1"/>
  <c r="T125"/>
  <c r="AE124"/>
  <c r="T124"/>
  <c r="V124" s="1"/>
  <c r="AF124" s="1"/>
  <c r="AE123"/>
  <c r="T123"/>
  <c r="V123" s="1"/>
  <c r="AF123" s="1"/>
  <c r="AE122"/>
  <c r="V122"/>
  <c r="AF122" s="1"/>
  <c r="T122"/>
  <c r="AE121"/>
  <c r="AF121" s="1"/>
  <c r="V121"/>
  <c r="T121"/>
  <c r="AE120"/>
  <c r="T120"/>
  <c r="V120" s="1"/>
  <c r="AF120" s="1"/>
  <c r="AE119"/>
  <c r="V119"/>
  <c r="AF119" s="1"/>
  <c r="T119"/>
  <c r="AE118"/>
  <c r="V118"/>
  <c r="AF118" s="1"/>
  <c r="T118"/>
  <c r="AE117"/>
  <c r="T117"/>
  <c r="V117" s="1"/>
  <c r="AF117" s="1"/>
  <c r="AE116"/>
  <c r="T116"/>
  <c r="V116" s="1"/>
  <c r="AF116" s="1"/>
  <c r="AE115"/>
  <c r="T115"/>
  <c r="V115" s="1"/>
  <c r="AF115" s="1"/>
  <c r="AE114"/>
  <c r="V114"/>
  <c r="T114"/>
  <c r="AF113"/>
  <c r="AE113"/>
  <c r="V113"/>
  <c r="T113"/>
  <c r="AE112"/>
  <c r="V112"/>
  <c r="AF112" s="1"/>
  <c r="T112"/>
  <c r="AE111"/>
  <c r="T111"/>
  <c r="V111" s="1"/>
  <c r="AF111" s="1"/>
  <c r="AE110"/>
  <c r="T110"/>
  <c r="V110" s="1"/>
  <c r="AF110" s="1"/>
  <c r="AE109"/>
  <c r="V109"/>
  <c r="AF109" s="1"/>
  <c r="T109"/>
  <c r="AE108"/>
  <c r="T108"/>
  <c r="V108" s="1"/>
  <c r="AF108" s="1"/>
  <c r="AE107"/>
  <c r="T107"/>
  <c r="V107" s="1"/>
  <c r="AF107" s="1"/>
  <c r="AE106"/>
  <c r="V106"/>
  <c r="AF106" s="1"/>
  <c r="T106"/>
  <c r="AE105"/>
  <c r="AF105" s="1"/>
  <c r="V105"/>
  <c r="T105"/>
  <c r="AE104"/>
  <c r="T104"/>
  <c r="V104" s="1"/>
  <c r="AF104" s="1"/>
  <c r="AE103"/>
  <c r="V103"/>
  <c r="AF103" s="1"/>
  <c r="T103"/>
  <c r="AE102"/>
  <c r="V102"/>
  <c r="AF102" s="1"/>
  <c r="T102"/>
  <c r="AE101"/>
  <c r="T101"/>
  <c r="V101" s="1"/>
  <c r="AF101" s="1"/>
  <c r="AE100"/>
  <c r="T100"/>
  <c r="V100" s="1"/>
  <c r="AF100" s="1"/>
  <c r="AE99"/>
  <c r="T99"/>
  <c r="V99" s="1"/>
  <c r="AF99" s="1"/>
  <c r="AE98"/>
  <c r="V98"/>
  <c r="T98"/>
  <c r="AF97"/>
  <c r="AE97"/>
  <c r="V97"/>
  <c r="T97"/>
  <c r="AE96"/>
  <c r="V96"/>
  <c r="AF96" s="1"/>
  <c r="T96"/>
  <c r="AE95"/>
  <c r="T95"/>
  <c r="V95" s="1"/>
  <c r="AF95" s="1"/>
  <c r="AE94"/>
  <c r="T94"/>
  <c r="V94" s="1"/>
  <c r="AF94" s="1"/>
  <c r="AE93"/>
  <c r="V93"/>
  <c r="AF93" s="1"/>
  <c r="T93"/>
  <c r="AE92"/>
  <c r="T92"/>
  <c r="V92" s="1"/>
  <c r="AF92" s="1"/>
  <c r="AE91"/>
  <c r="T91"/>
  <c r="V91" s="1"/>
  <c r="AF91" s="1"/>
  <c r="AE90"/>
  <c r="V90"/>
  <c r="AF90" s="1"/>
  <c r="T90"/>
  <c r="AE89"/>
  <c r="AF89" s="1"/>
  <c r="V89"/>
  <c r="T89"/>
  <c r="AE88"/>
  <c r="T88"/>
  <c r="V88" s="1"/>
  <c r="AF88" s="1"/>
  <c r="AE87"/>
  <c r="V87"/>
  <c r="AF87" s="1"/>
  <c r="T87"/>
  <c r="AE86"/>
  <c r="V86"/>
  <c r="AF86" s="1"/>
  <c r="T86"/>
  <c r="AE85"/>
  <c r="T85"/>
  <c r="V85" s="1"/>
  <c r="AF85" s="1"/>
  <c r="AE84"/>
  <c r="T84"/>
  <c r="V84" s="1"/>
  <c r="AF84" s="1"/>
  <c r="AE83"/>
  <c r="T83"/>
  <c r="V83" s="1"/>
  <c r="AF83" s="1"/>
  <c r="AE82"/>
  <c r="V82"/>
  <c r="T82"/>
  <c r="AF81"/>
  <c r="AE81"/>
  <c r="V81"/>
  <c r="T81"/>
  <c r="AE80"/>
  <c r="V80"/>
  <c r="AF80" s="1"/>
  <c r="T80"/>
  <c r="AE79"/>
  <c r="T79"/>
  <c r="V79" s="1"/>
  <c r="AF79" s="1"/>
  <c r="AE78"/>
  <c r="T78"/>
  <c r="V78" s="1"/>
  <c r="AF78" s="1"/>
  <c r="AE77"/>
  <c r="V77"/>
  <c r="AF77" s="1"/>
  <c r="T77"/>
  <c r="AE76"/>
  <c r="T76"/>
  <c r="V76" s="1"/>
  <c r="AF76" s="1"/>
  <c r="AE75"/>
  <c r="T75"/>
  <c r="V75" s="1"/>
  <c r="AF75" s="1"/>
  <c r="AE74"/>
  <c r="V74"/>
  <c r="AF74" s="1"/>
  <c r="T74"/>
  <c r="AE73"/>
  <c r="AF73" s="1"/>
  <c r="V73"/>
  <c r="T73"/>
  <c r="AE72"/>
  <c r="T72"/>
  <c r="V72" s="1"/>
  <c r="AF72" s="1"/>
  <c r="AE71"/>
  <c r="V71"/>
  <c r="AF71" s="1"/>
  <c r="T71"/>
  <c r="AE70"/>
  <c r="V70"/>
  <c r="AF70" s="1"/>
  <c r="T70"/>
  <c r="AE69"/>
  <c r="T69"/>
  <c r="V69" s="1"/>
  <c r="AF69" s="1"/>
  <c r="AE68"/>
  <c r="T68"/>
  <c r="V68" s="1"/>
  <c r="AF68" s="1"/>
  <c r="AE67"/>
  <c r="T67"/>
  <c r="V67" s="1"/>
  <c r="AF67" s="1"/>
  <c r="AE66"/>
  <c r="V66"/>
  <c r="T66"/>
  <c r="AF65"/>
  <c r="AE65"/>
  <c r="V65"/>
  <c r="T65"/>
  <c r="AE64"/>
  <c r="V64"/>
  <c r="AF64" s="1"/>
  <c r="T64"/>
  <c r="AE63"/>
  <c r="T63"/>
  <c r="V63" s="1"/>
  <c r="AF63" s="1"/>
  <c r="AE62"/>
  <c r="T62"/>
  <c r="V62" s="1"/>
  <c r="AF62" s="1"/>
  <c r="AE61"/>
  <c r="V61"/>
  <c r="AF61" s="1"/>
  <c r="T61"/>
  <c r="AE60"/>
  <c r="T60"/>
  <c r="V60" s="1"/>
  <c r="AF60" s="1"/>
  <c r="AE59"/>
  <c r="T59"/>
  <c r="V59" s="1"/>
  <c r="AF59" s="1"/>
  <c r="AE58"/>
  <c r="V58"/>
  <c r="AF58" s="1"/>
  <c r="T58"/>
  <c r="AE57"/>
  <c r="AF57" s="1"/>
  <c r="V57"/>
  <c r="T57"/>
  <c r="AE56"/>
  <c r="T56"/>
  <c r="V56" s="1"/>
  <c r="AF56" s="1"/>
  <c r="AE55"/>
  <c r="V55"/>
  <c r="AF55" s="1"/>
  <c r="T55"/>
  <c r="AE54"/>
  <c r="V54"/>
  <c r="AF54" s="1"/>
  <c r="T54"/>
  <c r="AE53"/>
  <c r="T53"/>
  <c r="V53" s="1"/>
  <c r="AF53" s="1"/>
  <c r="AE52"/>
  <c r="T52"/>
  <c r="V52" s="1"/>
  <c r="AF52" s="1"/>
  <c r="AE51"/>
  <c r="T51"/>
  <c r="V51" s="1"/>
  <c r="AF51" s="1"/>
  <c r="AE50"/>
  <c r="V50"/>
  <c r="T50"/>
  <c r="AF49"/>
  <c r="AE49"/>
  <c r="V49"/>
  <c r="T49"/>
  <c r="AE48"/>
  <c r="V48"/>
  <c r="AF48" s="1"/>
  <c r="T48"/>
  <c r="AE47"/>
  <c r="T47"/>
  <c r="V47" s="1"/>
  <c r="AF47" s="1"/>
  <c r="AE46"/>
  <c r="T46"/>
  <c r="V46" s="1"/>
  <c r="AF46" s="1"/>
  <c r="AE45"/>
  <c r="V45"/>
  <c r="AF45" s="1"/>
  <c r="T45"/>
  <c r="AE44"/>
  <c r="T44"/>
  <c r="V44" s="1"/>
  <c r="AF44" s="1"/>
  <c r="AE43"/>
  <c r="T43"/>
  <c r="V43" s="1"/>
  <c r="AF43" s="1"/>
  <c r="AE42"/>
  <c r="V42"/>
  <c r="AF42" s="1"/>
  <c r="T42"/>
  <c r="AE41"/>
  <c r="AF41" s="1"/>
  <c r="V41"/>
  <c r="T41"/>
  <c r="AE40"/>
  <c r="T40"/>
  <c r="V40" s="1"/>
  <c r="AF40" s="1"/>
  <c r="AE39"/>
  <c r="V39"/>
  <c r="AF39" s="1"/>
  <c r="T39"/>
  <c r="AE38"/>
  <c r="V38"/>
  <c r="AF38" s="1"/>
  <c r="T38"/>
  <c r="AE37"/>
  <c r="T37"/>
  <c r="V37" s="1"/>
  <c r="AF37" s="1"/>
  <c r="AE36"/>
  <c r="T36"/>
  <c r="V36" s="1"/>
  <c r="AF36" s="1"/>
  <c r="AE35"/>
  <c r="T35"/>
  <c r="V35" s="1"/>
  <c r="AF35" s="1"/>
  <c r="AE34"/>
  <c r="V34"/>
  <c r="T34"/>
  <c r="AF33"/>
  <c r="AE33"/>
  <c r="V33"/>
  <c r="T33"/>
  <c r="AE32"/>
  <c r="V32"/>
  <c r="AF32" s="1"/>
  <c r="T32"/>
  <c r="AE31"/>
  <c r="T31"/>
  <c r="V31" s="1"/>
  <c r="AF31" s="1"/>
  <c r="AE30"/>
  <c r="T30"/>
  <c r="V30" s="1"/>
  <c r="AF30" s="1"/>
  <c r="AE29"/>
  <c r="V29"/>
  <c r="AF29" s="1"/>
  <c r="T29"/>
  <c r="AE28"/>
  <c r="T28"/>
  <c r="V28" s="1"/>
  <c r="AF28" s="1"/>
  <c r="AE27"/>
  <c r="T27"/>
  <c r="V27" s="1"/>
  <c r="AF27" s="1"/>
  <c r="AE26"/>
  <c r="V26"/>
  <c r="AF26" s="1"/>
  <c r="T26"/>
  <c r="AE25"/>
  <c r="AF25" s="1"/>
  <c r="V25"/>
  <c r="T25"/>
  <c r="AE24"/>
  <c r="T24"/>
  <c r="V24" s="1"/>
  <c r="AF24" s="1"/>
  <c r="AE23"/>
  <c r="V23"/>
  <c r="AF23" s="1"/>
  <c r="T23"/>
  <c r="AE22"/>
  <c r="V22"/>
  <c r="AF22" s="1"/>
  <c r="T22"/>
  <c r="AE21"/>
  <c r="T21"/>
  <c r="V21" s="1"/>
  <c r="AF21" s="1"/>
  <c r="AE20"/>
  <c r="T20"/>
  <c r="V20" s="1"/>
  <c r="AF20" s="1"/>
  <c r="AE19"/>
  <c r="T19"/>
  <c r="V19" s="1"/>
  <c r="AF19" s="1"/>
  <c r="AE18"/>
  <c r="V18"/>
  <c r="T18"/>
  <c r="AF17"/>
  <c r="AE17"/>
  <c r="V17"/>
  <c r="T17"/>
  <c r="AE16"/>
  <c r="V16"/>
  <c r="AF16" s="1"/>
  <c r="T16"/>
  <c r="AF187" i="8"/>
  <c r="AC187"/>
  <c r="AB187"/>
  <c r="AA187"/>
  <c r="Z187"/>
  <c r="Y187"/>
  <c r="X187"/>
  <c r="W187"/>
  <c r="V187"/>
  <c r="T187"/>
  <c r="R187"/>
  <c r="Q187"/>
  <c r="P187"/>
  <c r="O187"/>
  <c r="N187"/>
  <c r="AD186"/>
  <c r="S186"/>
  <c r="U186" s="1"/>
  <c r="AD185"/>
  <c r="S185"/>
  <c r="U185" s="1"/>
  <c r="AE185" s="1"/>
  <c r="AD184"/>
  <c r="U184"/>
  <c r="S184"/>
  <c r="AD183"/>
  <c r="S183"/>
  <c r="U183" s="1"/>
  <c r="AD182"/>
  <c r="S182"/>
  <c r="U182" s="1"/>
  <c r="AD181"/>
  <c r="S181"/>
  <c r="U181" s="1"/>
  <c r="AD180"/>
  <c r="S180"/>
  <c r="U180" s="1"/>
  <c r="AD179"/>
  <c r="S179"/>
  <c r="U179" s="1"/>
  <c r="AD178"/>
  <c r="S178"/>
  <c r="U178" s="1"/>
  <c r="AD177"/>
  <c r="S177"/>
  <c r="U177" s="1"/>
  <c r="AD176"/>
  <c r="S176"/>
  <c r="U176" s="1"/>
  <c r="AD175"/>
  <c r="S175"/>
  <c r="U175" s="1"/>
  <c r="AD174"/>
  <c r="S174"/>
  <c r="U174" s="1"/>
  <c r="AD173"/>
  <c r="S173"/>
  <c r="U173" s="1"/>
  <c r="AD172"/>
  <c r="S172"/>
  <c r="U172" s="1"/>
  <c r="AD171"/>
  <c r="S171"/>
  <c r="U171" s="1"/>
  <c r="AD170"/>
  <c r="S170"/>
  <c r="U170" s="1"/>
  <c r="AD169"/>
  <c r="S169"/>
  <c r="U169" s="1"/>
  <c r="AD168"/>
  <c r="U168"/>
  <c r="S168"/>
  <c r="AD167"/>
  <c r="S167"/>
  <c r="U167" s="1"/>
  <c r="AD166"/>
  <c r="S166"/>
  <c r="U166" s="1"/>
  <c r="AD165"/>
  <c r="S165"/>
  <c r="U165" s="1"/>
  <c r="AD164"/>
  <c r="S164"/>
  <c r="U164" s="1"/>
  <c r="AD163"/>
  <c r="S163"/>
  <c r="U163" s="1"/>
  <c r="AD162"/>
  <c r="S162"/>
  <c r="U162" s="1"/>
  <c r="AD161"/>
  <c r="S161"/>
  <c r="U161" s="1"/>
  <c r="AD160"/>
  <c r="S160"/>
  <c r="U160" s="1"/>
  <c r="AD159"/>
  <c r="S159"/>
  <c r="U159" s="1"/>
  <c r="AD158"/>
  <c r="S158"/>
  <c r="U158" s="1"/>
  <c r="AD157"/>
  <c r="S157"/>
  <c r="U157" s="1"/>
  <c r="AD156"/>
  <c r="S156"/>
  <c r="U156" s="1"/>
  <c r="AD155"/>
  <c r="S155"/>
  <c r="U155" s="1"/>
  <c r="AD154"/>
  <c r="S154"/>
  <c r="U154" s="1"/>
  <c r="AD153"/>
  <c r="S153"/>
  <c r="U153" s="1"/>
  <c r="AD152"/>
  <c r="S152"/>
  <c r="U152" s="1"/>
  <c r="AD151"/>
  <c r="S151"/>
  <c r="U151" s="1"/>
  <c r="AD150"/>
  <c r="S150"/>
  <c r="U150" s="1"/>
  <c r="AD149"/>
  <c r="S149"/>
  <c r="U149" s="1"/>
  <c r="AD148"/>
  <c r="S148"/>
  <c r="U148" s="1"/>
  <c r="AD147"/>
  <c r="S147"/>
  <c r="U147" s="1"/>
  <c r="AD146"/>
  <c r="S146"/>
  <c r="U146" s="1"/>
  <c r="AD145"/>
  <c r="S145"/>
  <c r="U145" s="1"/>
  <c r="AD144"/>
  <c r="S144"/>
  <c r="U144" s="1"/>
  <c r="AD143"/>
  <c r="U143"/>
  <c r="S143"/>
  <c r="AD142"/>
  <c r="S142"/>
  <c r="U142" s="1"/>
  <c r="AD141"/>
  <c r="S141"/>
  <c r="U141" s="1"/>
  <c r="AD140"/>
  <c r="S140"/>
  <c r="U140" s="1"/>
  <c r="AD139"/>
  <c r="S139"/>
  <c r="U139" s="1"/>
  <c r="AD138"/>
  <c r="S138"/>
  <c r="U138" s="1"/>
  <c r="AD137"/>
  <c r="S137"/>
  <c r="U137" s="1"/>
  <c r="AD136"/>
  <c r="S136"/>
  <c r="U136" s="1"/>
  <c r="AD135"/>
  <c r="S135"/>
  <c r="U135" s="1"/>
  <c r="AD134"/>
  <c r="S134"/>
  <c r="U134" s="1"/>
  <c r="AD133"/>
  <c r="S133"/>
  <c r="U133" s="1"/>
  <c r="AD132"/>
  <c r="S132"/>
  <c r="U132" s="1"/>
  <c r="AD131"/>
  <c r="S131"/>
  <c r="U131" s="1"/>
  <c r="AE131" s="1"/>
  <c r="AD130"/>
  <c r="S130"/>
  <c r="U130" s="1"/>
  <c r="AD129"/>
  <c r="S129"/>
  <c r="U129" s="1"/>
  <c r="AD128"/>
  <c r="S128"/>
  <c r="U128" s="1"/>
  <c r="AD127"/>
  <c r="S127"/>
  <c r="U127" s="1"/>
  <c r="AD126"/>
  <c r="S126"/>
  <c r="U126" s="1"/>
  <c r="AD125"/>
  <c r="S125"/>
  <c r="U125" s="1"/>
  <c r="AD124"/>
  <c r="U124"/>
  <c r="S124"/>
  <c r="AD123"/>
  <c r="S123"/>
  <c r="U123" s="1"/>
  <c r="AD122"/>
  <c r="S122"/>
  <c r="U122" s="1"/>
  <c r="AD121"/>
  <c r="S121"/>
  <c r="U121" s="1"/>
  <c r="AD120"/>
  <c r="S120"/>
  <c r="U120" s="1"/>
  <c r="AD119"/>
  <c r="S119"/>
  <c r="U119" s="1"/>
  <c r="AD118"/>
  <c r="S118"/>
  <c r="U118" s="1"/>
  <c r="AD117"/>
  <c r="S117"/>
  <c r="U117" s="1"/>
  <c r="AD116"/>
  <c r="S116"/>
  <c r="U116" s="1"/>
  <c r="AD115"/>
  <c r="S115"/>
  <c r="U115" s="1"/>
  <c r="AE115" s="1"/>
  <c r="AD114"/>
  <c r="S114"/>
  <c r="U114" s="1"/>
  <c r="AD113"/>
  <c r="S113"/>
  <c r="U113" s="1"/>
  <c r="AD112"/>
  <c r="S112"/>
  <c r="U112" s="1"/>
  <c r="AD111"/>
  <c r="U111"/>
  <c r="S111"/>
  <c r="AD110"/>
  <c r="S110"/>
  <c r="U110" s="1"/>
  <c r="AD109"/>
  <c r="S109"/>
  <c r="U109" s="1"/>
  <c r="AD108"/>
  <c r="S108"/>
  <c r="U108" s="1"/>
  <c r="AE108" s="1"/>
  <c r="AD107"/>
  <c r="S107"/>
  <c r="U107" s="1"/>
  <c r="AD106"/>
  <c r="S106"/>
  <c r="U106" s="1"/>
  <c r="AD105"/>
  <c r="S105"/>
  <c r="U105" s="1"/>
  <c r="AD104"/>
  <c r="S104"/>
  <c r="U104" s="1"/>
  <c r="AD103"/>
  <c r="S103"/>
  <c r="U103" s="1"/>
  <c r="AD102"/>
  <c r="S102"/>
  <c r="U102" s="1"/>
  <c r="AD101"/>
  <c r="S101"/>
  <c r="U101" s="1"/>
  <c r="AD100"/>
  <c r="S100"/>
  <c r="U100" s="1"/>
  <c r="AD99"/>
  <c r="S99"/>
  <c r="U99" s="1"/>
  <c r="AD98"/>
  <c r="S98"/>
  <c r="U98" s="1"/>
  <c r="AD97"/>
  <c r="S97"/>
  <c r="U97" s="1"/>
  <c r="AD96"/>
  <c r="S96"/>
  <c r="U96" s="1"/>
  <c r="B96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AD95"/>
  <c r="S95"/>
  <c r="U95" s="1"/>
  <c r="AF87"/>
  <c r="AC87"/>
  <c r="AB87"/>
  <c r="AA87"/>
  <c r="Z87"/>
  <c r="Y87"/>
  <c r="X87"/>
  <c r="W87"/>
  <c r="V87"/>
  <c r="T87"/>
  <c r="R87"/>
  <c r="Q87"/>
  <c r="P87"/>
  <c r="O87"/>
  <c r="N87"/>
  <c r="AD86"/>
  <c r="S86"/>
  <c r="U86" s="1"/>
  <c r="AD85"/>
  <c r="S85"/>
  <c r="U85" s="1"/>
  <c r="AD84"/>
  <c r="S84"/>
  <c r="U84" s="1"/>
  <c r="AD83"/>
  <c r="S83"/>
  <c r="U83" s="1"/>
  <c r="AD82"/>
  <c r="S82"/>
  <c r="U82" s="1"/>
  <c r="AD81"/>
  <c r="S81"/>
  <c r="U81" s="1"/>
  <c r="AD80"/>
  <c r="S80"/>
  <c r="U80" s="1"/>
  <c r="AD79"/>
  <c r="S79"/>
  <c r="U79" s="1"/>
  <c r="AD78"/>
  <c r="S78"/>
  <c r="U78" s="1"/>
  <c r="AD77"/>
  <c r="S77"/>
  <c r="U77" s="1"/>
  <c r="AD76"/>
  <c r="S76"/>
  <c r="U76" s="1"/>
  <c r="AD75"/>
  <c r="S75"/>
  <c r="U75" s="1"/>
  <c r="AD74"/>
  <c r="S74"/>
  <c r="U74" s="1"/>
  <c r="AD73"/>
  <c r="S73"/>
  <c r="U73" s="1"/>
  <c r="AD72"/>
  <c r="S72"/>
  <c r="U72" s="1"/>
  <c r="AD71"/>
  <c r="S71"/>
  <c r="U71" s="1"/>
  <c r="AD70"/>
  <c r="S70"/>
  <c r="U70" s="1"/>
  <c r="AD69"/>
  <c r="S69"/>
  <c r="U69" s="1"/>
  <c r="AD68"/>
  <c r="S68"/>
  <c r="U68" s="1"/>
  <c r="AD67"/>
  <c r="S67"/>
  <c r="U67" s="1"/>
  <c r="AD66"/>
  <c r="S66"/>
  <c r="U66" s="1"/>
  <c r="AD65"/>
  <c r="S65"/>
  <c r="U65" s="1"/>
  <c r="AD64"/>
  <c r="U64"/>
  <c r="S64"/>
  <c r="AD63"/>
  <c r="S63"/>
  <c r="U63" s="1"/>
  <c r="AD62"/>
  <c r="S62"/>
  <c r="U62" s="1"/>
  <c r="AD61"/>
  <c r="S61"/>
  <c r="U61" s="1"/>
  <c r="AD60"/>
  <c r="S60"/>
  <c r="U60" s="1"/>
  <c r="AD59"/>
  <c r="S59"/>
  <c r="U59" s="1"/>
  <c r="AD58"/>
  <c r="S58"/>
  <c r="U58" s="1"/>
  <c r="AD57"/>
  <c r="S57"/>
  <c r="U57" s="1"/>
  <c r="AD56"/>
  <c r="S56"/>
  <c r="U56" s="1"/>
  <c r="AD55"/>
  <c r="S55"/>
  <c r="U55" s="1"/>
  <c r="AD54"/>
  <c r="S54"/>
  <c r="U54" s="1"/>
  <c r="AD53"/>
  <c r="S53"/>
  <c r="U53" s="1"/>
  <c r="AD52"/>
  <c r="S52"/>
  <c r="U52" s="1"/>
  <c r="AD51"/>
  <c r="S51"/>
  <c r="U51" s="1"/>
  <c r="AD50"/>
  <c r="S50"/>
  <c r="U50" s="1"/>
  <c r="AD49"/>
  <c r="S49"/>
  <c r="U49" s="1"/>
  <c r="AD48"/>
  <c r="S48"/>
  <c r="U48" s="1"/>
  <c r="AD47"/>
  <c r="S47"/>
  <c r="U47" s="1"/>
  <c r="AD46"/>
  <c r="S46"/>
  <c r="U46" s="1"/>
  <c r="AD45"/>
  <c r="S45"/>
  <c r="U45" s="1"/>
  <c r="AD44"/>
  <c r="S44"/>
  <c r="U44" s="1"/>
  <c r="AD43"/>
  <c r="S43"/>
  <c r="U43" s="1"/>
  <c r="AD42"/>
  <c r="S42"/>
  <c r="U42" s="1"/>
  <c r="AD41"/>
  <c r="S41"/>
  <c r="U41" s="1"/>
  <c r="AD40"/>
  <c r="S40"/>
  <c r="U40" s="1"/>
  <c r="AD39"/>
  <c r="S39"/>
  <c r="U39" s="1"/>
  <c r="AD38"/>
  <c r="S38"/>
  <c r="U38" s="1"/>
  <c r="AD37"/>
  <c r="S37"/>
  <c r="U37" s="1"/>
  <c r="AD36"/>
  <c r="S36"/>
  <c r="U36" s="1"/>
  <c r="AD35"/>
  <c r="S35"/>
  <c r="U35" s="1"/>
  <c r="AD34"/>
  <c r="S34"/>
  <c r="U34" s="1"/>
  <c r="AD33"/>
  <c r="S33"/>
  <c r="U33" s="1"/>
  <c r="AD32"/>
  <c r="S32"/>
  <c r="U32" s="1"/>
  <c r="AD31"/>
  <c r="S31"/>
  <c r="U31" s="1"/>
  <c r="AD30"/>
  <c r="S30"/>
  <c r="U30" s="1"/>
  <c r="AE30" s="1"/>
  <c r="AD29"/>
  <c r="S29"/>
  <c r="U29" s="1"/>
  <c r="AD28"/>
  <c r="S28"/>
  <c r="U28" s="1"/>
  <c r="AD27"/>
  <c r="S27"/>
  <c r="U27" s="1"/>
  <c r="AD26"/>
  <c r="S26"/>
  <c r="U26" s="1"/>
  <c r="AD25"/>
  <c r="S25"/>
  <c r="U25" s="1"/>
  <c r="AD24"/>
  <c r="S24"/>
  <c r="U24" s="1"/>
  <c r="AD23"/>
  <c r="S23"/>
  <c r="U23" s="1"/>
  <c r="AD22"/>
  <c r="S22"/>
  <c r="U22" s="1"/>
  <c r="AD21"/>
  <c r="S21"/>
  <c r="U21" s="1"/>
  <c r="AD20"/>
  <c r="S20"/>
  <c r="U20" s="1"/>
  <c r="AD19"/>
  <c r="U19"/>
  <c r="S19"/>
  <c r="AD18"/>
  <c r="S18"/>
  <c r="U18" s="1"/>
  <c r="AD17"/>
  <c r="S17"/>
  <c r="U17" s="1"/>
  <c r="AD16"/>
  <c r="S16"/>
  <c r="U16" s="1"/>
  <c r="AD15"/>
  <c r="S15"/>
  <c r="U15" s="1"/>
  <c r="AD14"/>
  <c r="S14"/>
  <c r="U14" s="1"/>
  <c r="AD13"/>
  <c r="S13"/>
  <c r="U13" s="1"/>
  <c r="B8"/>
  <c r="AF502" i="7"/>
  <c r="AC502"/>
  <c r="AB502"/>
  <c r="AA502"/>
  <c r="Z502"/>
  <c r="Y502"/>
  <c r="X502"/>
  <c r="W502"/>
  <c r="V502"/>
  <c r="T502"/>
  <c r="R502"/>
  <c r="Q502"/>
  <c r="P502"/>
  <c r="O502"/>
  <c r="N502"/>
  <c r="AD501"/>
  <c r="S501"/>
  <c r="U501" s="1"/>
  <c r="AD500"/>
  <c r="S500"/>
  <c r="U500" s="1"/>
  <c r="AD499"/>
  <c r="S499"/>
  <c r="U499" s="1"/>
  <c r="AD498"/>
  <c r="S498"/>
  <c r="U498" s="1"/>
  <c r="AD497"/>
  <c r="S497"/>
  <c r="U497" s="1"/>
  <c r="AD496"/>
  <c r="S496"/>
  <c r="U496" s="1"/>
  <c r="AD495"/>
  <c r="S495"/>
  <c r="U495" s="1"/>
  <c r="AD494"/>
  <c r="S494"/>
  <c r="U494" s="1"/>
  <c r="AD493"/>
  <c r="S493"/>
  <c r="U493" s="1"/>
  <c r="AD492"/>
  <c r="S492"/>
  <c r="U492" s="1"/>
  <c r="AD491"/>
  <c r="AE491" s="1"/>
  <c r="S491"/>
  <c r="U491" s="1"/>
  <c r="AD490"/>
  <c r="S490"/>
  <c r="U490" s="1"/>
  <c r="AD489"/>
  <c r="S489"/>
  <c r="U489" s="1"/>
  <c r="AD488"/>
  <c r="U488"/>
  <c r="S488"/>
  <c r="AD487"/>
  <c r="S487"/>
  <c r="U487" s="1"/>
  <c r="AD486"/>
  <c r="S486"/>
  <c r="U486" s="1"/>
  <c r="AD485"/>
  <c r="S485"/>
  <c r="U485" s="1"/>
  <c r="AD484"/>
  <c r="S484"/>
  <c r="U484" s="1"/>
  <c r="AD483"/>
  <c r="S483"/>
  <c r="U483" s="1"/>
  <c r="AD482"/>
  <c r="S482"/>
  <c r="U482" s="1"/>
  <c r="AD481"/>
  <c r="S481"/>
  <c r="U481" s="1"/>
  <c r="AD480"/>
  <c r="S480"/>
  <c r="U480" s="1"/>
  <c r="AD479"/>
  <c r="S479"/>
  <c r="U479" s="1"/>
  <c r="AD478"/>
  <c r="S478"/>
  <c r="U478" s="1"/>
  <c r="AD477"/>
  <c r="AE477" s="1"/>
  <c r="S477"/>
  <c r="U477" s="1"/>
  <c r="AD476"/>
  <c r="S476"/>
  <c r="U476" s="1"/>
  <c r="AD475"/>
  <c r="S475"/>
  <c r="U475" s="1"/>
  <c r="AD474"/>
  <c r="U474"/>
  <c r="S474"/>
  <c r="AD473"/>
  <c r="S473"/>
  <c r="U473" s="1"/>
  <c r="AD472"/>
  <c r="S472"/>
  <c r="U472" s="1"/>
  <c r="AD471"/>
  <c r="S471"/>
  <c r="U471" s="1"/>
  <c r="AD470"/>
  <c r="S470"/>
  <c r="U470" s="1"/>
  <c r="AD469"/>
  <c r="S469"/>
  <c r="U469" s="1"/>
  <c r="AD468"/>
  <c r="S468"/>
  <c r="U468" s="1"/>
  <c r="AD467"/>
  <c r="S467"/>
  <c r="U467" s="1"/>
  <c r="AD466"/>
  <c r="S466"/>
  <c r="U466" s="1"/>
  <c r="AD465"/>
  <c r="S465"/>
  <c r="U465" s="1"/>
  <c r="AD464"/>
  <c r="U464"/>
  <c r="S464"/>
  <c r="AD463"/>
  <c r="S463"/>
  <c r="U463" s="1"/>
  <c r="AD462"/>
  <c r="S462"/>
  <c r="U462" s="1"/>
  <c r="AD461"/>
  <c r="S461"/>
  <c r="U461" s="1"/>
  <c r="AD460"/>
  <c r="S460"/>
  <c r="U460" s="1"/>
  <c r="AD459"/>
  <c r="S459"/>
  <c r="U459" s="1"/>
  <c r="AD458"/>
  <c r="U458"/>
  <c r="S458"/>
  <c r="AD457"/>
  <c r="S457"/>
  <c r="U457" s="1"/>
  <c r="AD456"/>
  <c r="S456"/>
  <c r="U456" s="1"/>
  <c r="AD455"/>
  <c r="S455"/>
  <c r="U455" s="1"/>
  <c r="AD454"/>
  <c r="S454"/>
  <c r="U454" s="1"/>
  <c r="AD453"/>
  <c r="S453"/>
  <c r="U453" s="1"/>
  <c r="AD452"/>
  <c r="S452"/>
  <c r="U452" s="1"/>
  <c r="AD451"/>
  <c r="S451"/>
  <c r="U451" s="1"/>
  <c r="AD450"/>
  <c r="S450"/>
  <c r="U450" s="1"/>
  <c r="AD449"/>
  <c r="S449"/>
  <c r="U449" s="1"/>
  <c r="AD448"/>
  <c r="S448"/>
  <c r="U448" s="1"/>
  <c r="AD447"/>
  <c r="S447"/>
  <c r="U447" s="1"/>
  <c r="AD446"/>
  <c r="S446"/>
  <c r="U446" s="1"/>
  <c r="AD445"/>
  <c r="S445"/>
  <c r="U445" s="1"/>
  <c r="AE445" s="1"/>
  <c r="AD444"/>
  <c r="U444"/>
  <c r="S444"/>
  <c r="AD443"/>
  <c r="S443"/>
  <c r="U443" s="1"/>
  <c r="AD442"/>
  <c r="S442"/>
  <c r="U442" s="1"/>
  <c r="AD441"/>
  <c r="S441"/>
  <c r="U441" s="1"/>
  <c r="AD440"/>
  <c r="S440"/>
  <c r="U440" s="1"/>
  <c r="AD439"/>
  <c r="S439"/>
  <c r="U439" s="1"/>
  <c r="AD438"/>
  <c r="S438"/>
  <c r="U438" s="1"/>
  <c r="AD437"/>
  <c r="S437"/>
  <c r="U437" s="1"/>
  <c r="AD436"/>
  <c r="S436"/>
  <c r="U436" s="1"/>
  <c r="AD435"/>
  <c r="AE435" s="1"/>
  <c r="S435"/>
  <c r="U435" s="1"/>
  <c r="AD434"/>
  <c r="S434"/>
  <c r="U434" s="1"/>
  <c r="AD433"/>
  <c r="S433"/>
  <c r="U433" s="1"/>
  <c r="AD432"/>
  <c r="S432"/>
  <c r="U432" s="1"/>
  <c r="AD431"/>
  <c r="S431"/>
  <c r="U431" s="1"/>
  <c r="AD430"/>
  <c r="S430"/>
  <c r="U430" s="1"/>
  <c r="AD429"/>
  <c r="S429"/>
  <c r="U429" s="1"/>
  <c r="AD428"/>
  <c r="S428"/>
  <c r="U428" s="1"/>
  <c r="AD427"/>
  <c r="S427"/>
  <c r="U427" s="1"/>
  <c r="AE427" s="1"/>
  <c r="AD426"/>
  <c r="S426"/>
  <c r="U426" s="1"/>
  <c r="AD425"/>
  <c r="S425"/>
  <c r="U425" s="1"/>
  <c r="AD424"/>
  <c r="S424"/>
  <c r="U424" s="1"/>
  <c r="AD423"/>
  <c r="S423"/>
  <c r="U423" s="1"/>
  <c r="AD422"/>
  <c r="S422"/>
  <c r="U422" s="1"/>
  <c r="AD421"/>
  <c r="S421"/>
  <c r="U421" s="1"/>
  <c r="AD420"/>
  <c r="S420"/>
  <c r="U420" s="1"/>
  <c r="AD419"/>
  <c r="S419"/>
  <c r="U419" s="1"/>
  <c r="AD418"/>
  <c r="S418"/>
  <c r="U418" s="1"/>
  <c r="AD417"/>
  <c r="S417"/>
  <c r="U417" s="1"/>
  <c r="AD416"/>
  <c r="U416"/>
  <c r="S416"/>
  <c r="AD415"/>
  <c r="S415"/>
  <c r="U415" s="1"/>
  <c r="AD414"/>
  <c r="S414"/>
  <c r="U414" s="1"/>
  <c r="AE413"/>
  <c r="AD413"/>
  <c r="S413"/>
  <c r="U413" s="1"/>
  <c r="AD412"/>
  <c r="S412"/>
  <c r="U412" s="1"/>
  <c r="AE412" s="1"/>
  <c r="AD411"/>
  <c r="S411"/>
  <c r="U411" s="1"/>
  <c r="AE411" s="1"/>
  <c r="AD410"/>
  <c r="U410"/>
  <c r="S410"/>
  <c r="AD409"/>
  <c r="S409"/>
  <c r="U409" s="1"/>
  <c r="AD408"/>
  <c r="S408"/>
  <c r="U408" s="1"/>
  <c r="AD407"/>
  <c r="AE407" s="1"/>
  <c r="S407"/>
  <c r="U407" s="1"/>
  <c r="AD406"/>
  <c r="S406"/>
  <c r="U406" s="1"/>
  <c r="AD405"/>
  <c r="S405"/>
  <c r="U405" s="1"/>
  <c r="AD404"/>
  <c r="S404"/>
  <c r="U404" s="1"/>
  <c r="AD403"/>
  <c r="S403"/>
  <c r="U403" s="1"/>
  <c r="AD402"/>
  <c r="S402"/>
  <c r="U402" s="1"/>
  <c r="AD401"/>
  <c r="S401"/>
  <c r="U401" s="1"/>
  <c r="AD400"/>
  <c r="S400"/>
  <c r="U400" s="1"/>
  <c r="AD399"/>
  <c r="S399"/>
  <c r="U399" s="1"/>
  <c r="AD398"/>
  <c r="S398"/>
  <c r="U398" s="1"/>
  <c r="AD397"/>
  <c r="S397"/>
  <c r="U397" s="1"/>
  <c r="AD396"/>
  <c r="S396"/>
  <c r="U396" s="1"/>
  <c r="AD395"/>
  <c r="S395"/>
  <c r="U395" s="1"/>
  <c r="AD394"/>
  <c r="S394"/>
  <c r="U394" s="1"/>
  <c r="AD393"/>
  <c r="S393"/>
  <c r="U393" s="1"/>
  <c r="AD392"/>
  <c r="S392"/>
  <c r="U392" s="1"/>
  <c r="AD391"/>
  <c r="S391"/>
  <c r="U391" s="1"/>
  <c r="AD390"/>
  <c r="S390"/>
  <c r="U390" s="1"/>
  <c r="AD389"/>
  <c r="S389"/>
  <c r="U389" s="1"/>
  <c r="AD388"/>
  <c r="S388"/>
  <c r="U388" s="1"/>
  <c r="AD387"/>
  <c r="S387"/>
  <c r="U387" s="1"/>
  <c r="AD386"/>
  <c r="S386"/>
  <c r="U386" s="1"/>
  <c r="AD385"/>
  <c r="S385"/>
  <c r="U385" s="1"/>
  <c r="AD384"/>
  <c r="S384"/>
  <c r="U384" s="1"/>
  <c r="AD383"/>
  <c r="S383"/>
  <c r="U383" s="1"/>
  <c r="AD382"/>
  <c r="S382"/>
  <c r="U382" s="1"/>
  <c r="AD381"/>
  <c r="S381"/>
  <c r="U381" s="1"/>
  <c r="AD380"/>
  <c r="S380"/>
  <c r="U380" s="1"/>
  <c r="AD379"/>
  <c r="S379"/>
  <c r="U379" s="1"/>
  <c r="AD378"/>
  <c r="S378"/>
  <c r="U378" s="1"/>
  <c r="AD377"/>
  <c r="S377"/>
  <c r="U377" s="1"/>
  <c r="AE377" s="1"/>
  <c r="AD376"/>
  <c r="S376"/>
  <c r="U376" s="1"/>
  <c r="AD375"/>
  <c r="S375"/>
  <c r="U375" s="1"/>
  <c r="AD374"/>
  <c r="S374"/>
  <c r="U374" s="1"/>
  <c r="AE374" s="1"/>
  <c r="AD373"/>
  <c r="S373"/>
  <c r="U373" s="1"/>
  <c r="AE373" s="1"/>
  <c r="AD372"/>
  <c r="U372"/>
  <c r="S372"/>
  <c r="AE371"/>
  <c r="AD371"/>
  <c r="S371"/>
  <c r="U371" s="1"/>
  <c r="AD370"/>
  <c r="S370"/>
  <c r="U370" s="1"/>
  <c r="AD369"/>
  <c r="S369"/>
  <c r="U369" s="1"/>
  <c r="AD368"/>
  <c r="S368"/>
  <c r="U368" s="1"/>
  <c r="AD367"/>
  <c r="S367"/>
  <c r="U367" s="1"/>
  <c r="AD366"/>
  <c r="S366"/>
  <c r="U366" s="1"/>
  <c r="AE366" s="1"/>
  <c r="AD365"/>
  <c r="S365"/>
  <c r="U365" s="1"/>
  <c r="AD364"/>
  <c r="S364"/>
  <c r="U364" s="1"/>
  <c r="AD363"/>
  <c r="S363"/>
  <c r="U363" s="1"/>
  <c r="AD362"/>
  <c r="S362"/>
  <c r="U362" s="1"/>
  <c r="AD361"/>
  <c r="S361"/>
  <c r="U361" s="1"/>
  <c r="AD360"/>
  <c r="S360"/>
  <c r="U360" s="1"/>
  <c r="AD359"/>
  <c r="S359"/>
  <c r="U359" s="1"/>
  <c r="AE359" s="1"/>
  <c r="AD358"/>
  <c r="U358"/>
  <c r="S358"/>
  <c r="AE357"/>
  <c r="AD357"/>
  <c r="S357"/>
  <c r="U357" s="1"/>
  <c r="AD356"/>
  <c r="S356"/>
  <c r="U356" s="1"/>
  <c r="AE356" s="1"/>
  <c r="AD355"/>
  <c r="S355"/>
  <c r="U355" s="1"/>
  <c r="AE355" s="1"/>
  <c r="AD354"/>
  <c r="U354"/>
  <c r="S354"/>
  <c r="AD353"/>
  <c r="S353"/>
  <c r="U353" s="1"/>
  <c r="AD352"/>
  <c r="S352"/>
  <c r="U352" s="1"/>
  <c r="AD351"/>
  <c r="S351"/>
  <c r="U351" s="1"/>
  <c r="AD350"/>
  <c r="S350"/>
  <c r="U350" s="1"/>
  <c r="AD349"/>
  <c r="S349"/>
  <c r="U349" s="1"/>
  <c r="AD348"/>
  <c r="S348"/>
  <c r="U348" s="1"/>
  <c r="AD347"/>
  <c r="S347"/>
  <c r="U347" s="1"/>
  <c r="AD346"/>
  <c r="S346"/>
  <c r="U346" s="1"/>
  <c r="AD345"/>
  <c r="S345"/>
  <c r="U345" s="1"/>
  <c r="AD344"/>
  <c r="S344"/>
  <c r="U344" s="1"/>
  <c r="AD343"/>
  <c r="S343"/>
  <c r="U343" s="1"/>
  <c r="AD342"/>
  <c r="S342"/>
  <c r="U342" s="1"/>
  <c r="AD341"/>
  <c r="S341"/>
  <c r="U341" s="1"/>
  <c r="AE341" s="1"/>
  <c r="AD340"/>
  <c r="S340"/>
  <c r="U340" s="1"/>
  <c r="AD339"/>
  <c r="S339"/>
  <c r="U339" s="1"/>
  <c r="AD338"/>
  <c r="S338"/>
  <c r="U338" s="1"/>
  <c r="AD337"/>
  <c r="S337"/>
  <c r="U337" s="1"/>
  <c r="AD336"/>
  <c r="S336"/>
  <c r="U336" s="1"/>
  <c r="AD335"/>
  <c r="S335"/>
  <c r="U335" s="1"/>
  <c r="AD334"/>
  <c r="S334"/>
  <c r="U334" s="1"/>
  <c r="AD333"/>
  <c r="S333"/>
  <c r="U333" s="1"/>
  <c r="AD332"/>
  <c r="S332"/>
  <c r="U332" s="1"/>
  <c r="AD331"/>
  <c r="S331"/>
  <c r="U331" s="1"/>
  <c r="AD330"/>
  <c r="S330"/>
  <c r="U330" s="1"/>
  <c r="AD329"/>
  <c r="S329"/>
  <c r="U329" s="1"/>
  <c r="AD328"/>
  <c r="U328"/>
  <c r="S328"/>
  <c r="AD327"/>
  <c r="S327"/>
  <c r="U327" s="1"/>
  <c r="AD326"/>
  <c r="S326"/>
  <c r="U326" s="1"/>
  <c r="AD325"/>
  <c r="S325"/>
  <c r="U325" s="1"/>
  <c r="AD324"/>
  <c r="S324"/>
  <c r="U324" s="1"/>
  <c r="AD323"/>
  <c r="S323"/>
  <c r="U323" s="1"/>
  <c r="AD322"/>
  <c r="U322"/>
  <c r="S322"/>
  <c r="AD321"/>
  <c r="S321"/>
  <c r="U321" s="1"/>
  <c r="AD320"/>
  <c r="S320"/>
  <c r="U320" s="1"/>
  <c r="AD319"/>
  <c r="S319"/>
  <c r="U319" s="1"/>
  <c r="AD318"/>
  <c r="S318"/>
  <c r="U318" s="1"/>
  <c r="AD317"/>
  <c r="S317"/>
  <c r="U317" s="1"/>
  <c r="AD316"/>
  <c r="S316"/>
  <c r="U316" s="1"/>
  <c r="AD315"/>
  <c r="S315"/>
  <c r="U315" s="1"/>
  <c r="AD314"/>
  <c r="S314"/>
  <c r="U314" s="1"/>
  <c r="AD313"/>
  <c r="S313"/>
  <c r="U313" s="1"/>
  <c r="AD312"/>
  <c r="U312"/>
  <c r="S312"/>
  <c r="AD311"/>
  <c r="S311"/>
  <c r="U311" s="1"/>
  <c r="AD310"/>
  <c r="S310"/>
  <c r="U310" s="1"/>
  <c r="AD309"/>
  <c r="S309"/>
  <c r="U309" s="1"/>
  <c r="AE309" s="1"/>
  <c r="AD308"/>
  <c r="S308"/>
  <c r="U308" s="1"/>
  <c r="AD307"/>
  <c r="S307"/>
  <c r="U307" s="1"/>
  <c r="AE307" s="1"/>
  <c r="AD306"/>
  <c r="S306"/>
  <c r="U306" s="1"/>
  <c r="AD305"/>
  <c r="S305"/>
  <c r="U305" s="1"/>
  <c r="AD304"/>
  <c r="S304"/>
  <c r="U304" s="1"/>
  <c r="AD303"/>
  <c r="AE303" s="1"/>
  <c r="S303"/>
  <c r="U303" s="1"/>
  <c r="AD302"/>
  <c r="S302"/>
  <c r="U302" s="1"/>
  <c r="AD301"/>
  <c r="S301"/>
  <c r="AF292"/>
  <c r="AC292"/>
  <c r="AB292"/>
  <c r="AA292"/>
  <c r="Z292"/>
  <c r="Y292"/>
  <c r="X292"/>
  <c r="W292"/>
  <c r="V292"/>
  <c r="T292"/>
  <c r="R292"/>
  <c r="Q292"/>
  <c r="P292"/>
  <c r="O292"/>
  <c r="N292"/>
  <c r="AD291"/>
  <c r="S291"/>
  <c r="U291" s="1"/>
  <c r="AD290"/>
  <c r="U290"/>
  <c r="S290"/>
  <c r="AD289"/>
  <c r="S289"/>
  <c r="U289" s="1"/>
  <c r="AD288"/>
  <c r="U288"/>
  <c r="S288"/>
  <c r="AD287"/>
  <c r="S287"/>
  <c r="U287" s="1"/>
  <c r="AD286"/>
  <c r="S286"/>
  <c r="U286" s="1"/>
  <c r="AD285"/>
  <c r="S285"/>
  <c r="U285" s="1"/>
  <c r="AE285" s="1"/>
  <c r="AD284"/>
  <c r="U284"/>
  <c r="S284"/>
  <c r="AD283"/>
  <c r="S283"/>
  <c r="U283" s="1"/>
  <c r="AD282"/>
  <c r="S282"/>
  <c r="U282" s="1"/>
  <c r="AD281"/>
  <c r="S281"/>
  <c r="U281" s="1"/>
  <c r="AD280"/>
  <c r="S280"/>
  <c r="U280" s="1"/>
  <c r="AD279"/>
  <c r="S279"/>
  <c r="U279" s="1"/>
  <c r="AD278"/>
  <c r="S278"/>
  <c r="U278" s="1"/>
  <c r="AD277"/>
  <c r="U277"/>
  <c r="S277"/>
  <c r="AD276"/>
  <c r="U276"/>
  <c r="S276"/>
  <c r="AD275"/>
  <c r="S275"/>
  <c r="U275" s="1"/>
  <c r="AD274"/>
  <c r="U274"/>
  <c r="S274"/>
  <c r="AD273"/>
  <c r="S273"/>
  <c r="U273" s="1"/>
  <c r="AD272"/>
  <c r="S272"/>
  <c r="U272" s="1"/>
  <c r="AD271"/>
  <c r="U271"/>
  <c r="S271"/>
  <c r="AD270"/>
  <c r="S270"/>
  <c r="U270" s="1"/>
  <c r="AD269"/>
  <c r="S269"/>
  <c r="U269" s="1"/>
  <c r="AE269" s="1"/>
  <c r="AD268"/>
  <c r="S268"/>
  <c r="U268" s="1"/>
  <c r="AD267"/>
  <c r="S267"/>
  <c r="U267" s="1"/>
  <c r="AD266"/>
  <c r="S266"/>
  <c r="U266" s="1"/>
  <c r="AD265"/>
  <c r="S265"/>
  <c r="U265" s="1"/>
  <c r="AE265" s="1"/>
  <c r="AD264"/>
  <c r="S264"/>
  <c r="U264" s="1"/>
  <c r="AD263"/>
  <c r="S263"/>
  <c r="U263" s="1"/>
  <c r="AD262"/>
  <c r="S262"/>
  <c r="U262" s="1"/>
  <c r="AD261"/>
  <c r="S261"/>
  <c r="U261" s="1"/>
  <c r="AD260"/>
  <c r="S260"/>
  <c r="U260" s="1"/>
  <c r="AD259"/>
  <c r="S259"/>
  <c r="U259" s="1"/>
  <c r="AD258"/>
  <c r="S258"/>
  <c r="U258" s="1"/>
  <c r="AD257"/>
  <c r="S257"/>
  <c r="U257" s="1"/>
  <c r="AD256"/>
  <c r="S256"/>
  <c r="U256" s="1"/>
  <c r="AD255"/>
  <c r="S255"/>
  <c r="U255" s="1"/>
  <c r="AD254"/>
  <c r="S254"/>
  <c r="U254" s="1"/>
  <c r="AD253"/>
  <c r="S253"/>
  <c r="U253" s="1"/>
  <c r="AD252"/>
  <c r="S252"/>
  <c r="U252" s="1"/>
  <c r="AD251"/>
  <c r="S251"/>
  <c r="U251" s="1"/>
  <c r="AD250"/>
  <c r="S250"/>
  <c r="U250" s="1"/>
  <c r="AD249"/>
  <c r="S249"/>
  <c r="U249" s="1"/>
  <c r="AD248"/>
  <c r="S248"/>
  <c r="U248" s="1"/>
  <c r="AD247"/>
  <c r="S247"/>
  <c r="U247" s="1"/>
  <c r="AD246"/>
  <c r="S246"/>
  <c r="U246" s="1"/>
  <c r="AD245"/>
  <c r="S245"/>
  <c r="U245" s="1"/>
  <c r="AD244"/>
  <c r="U244"/>
  <c r="S244"/>
  <c r="AD243"/>
  <c r="S243"/>
  <c r="U243" s="1"/>
  <c r="AD242"/>
  <c r="S242"/>
  <c r="U242" s="1"/>
  <c r="AD241"/>
  <c r="S241"/>
  <c r="U241" s="1"/>
  <c r="AD240"/>
  <c r="S240"/>
  <c r="U240" s="1"/>
  <c r="AD239"/>
  <c r="S239"/>
  <c r="U239" s="1"/>
  <c r="AD238"/>
  <c r="S238"/>
  <c r="U238" s="1"/>
  <c r="AD237"/>
  <c r="S237"/>
  <c r="U237" s="1"/>
  <c r="AD236"/>
  <c r="S236"/>
  <c r="U236" s="1"/>
  <c r="AD235"/>
  <c r="S235"/>
  <c r="U235" s="1"/>
  <c r="AD234"/>
  <c r="S234"/>
  <c r="U234" s="1"/>
  <c r="AD233"/>
  <c r="S233"/>
  <c r="U233" s="1"/>
  <c r="AD232"/>
  <c r="S232"/>
  <c r="U232" s="1"/>
  <c r="AD231"/>
  <c r="S231"/>
  <c r="U231" s="1"/>
  <c r="AD230"/>
  <c r="S230"/>
  <c r="U230" s="1"/>
  <c r="AD229"/>
  <c r="S229"/>
  <c r="U229" s="1"/>
  <c r="AD228"/>
  <c r="S228"/>
  <c r="U228" s="1"/>
  <c r="AD227"/>
  <c r="S227"/>
  <c r="U227" s="1"/>
  <c r="AD226"/>
  <c r="S226"/>
  <c r="U226" s="1"/>
  <c r="AD225"/>
  <c r="S225"/>
  <c r="U225" s="1"/>
  <c r="AD224"/>
  <c r="S224"/>
  <c r="U224" s="1"/>
  <c r="AD223"/>
  <c r="S223"/>
  <c r="U223" s="1"/>
  <c r="AD222"/>
  <c r="S222"/>
  <c r="U222" s="1"/>
  <c r="AD221"/>
  <c r="S221"/>
  <c r="U221" s="1"/>
  <c r="AD220"/>
  <c r="S220"/>
  <c r="U220" s="1"/>
  <c r="AD219"/>
  <c r="S219"/>
  <c r="U219" s="1"/>
  <c r="AD218"/>
  <c r="S218"/>
  <c r="U218" s="1"/>
  <c r="AE218" s="1"/>
  <c r="AD217"/>
  <c r="S217"/>
  <c r="U217" s="1"/>
  <c r="AD216"/>
  <c r="U216"/>
  <c r="S216"/>
  <c r="AD215"/>
  <c r="S215"/>
  <c r="U215" s="1"/>
  <c r="AD214"/>
  <c r="S214"/>
  <c r="U214" s="1"/>
  <c r="AD213"/>
  <c r="S213"/>
  <c r="U213" s="1"/>
  <c r="AD212"/>
  <c r="S212"/>
  <c r="U212" s="1"/>
  <c r="AD211"/>
  <c r="S211"/>
  <c r="U211" s="1"/>
  <c r="AD210"/>
  <c r="S210"/>
  <c r="U210" s="1"/>
  <c r="AD209"/>
  <c r="S209"/>
  <c r="U209" s="1"/>
  <c r="AD208"/>
  <c r="S208"/>
  <c r="U208" s="1"/>
  <c r="AD207"/>
  <c r="S207"/>
  <c r="U207" s="1"/>
  <c r="AD206"/>
  <c r="S206"/>
  <c r="U206" s="1"/>
  <c r="AD205"/>
  <c r="S205"/>
  <c r="U205" s="1"/>
  <c r="AD204"/>
  <c r="S204"/>
  <c r="U204" s="1"/>
  <c r="AD203"/>
  <c r="S203"/>
  <c r="U203" s="1"/>
  <c r="AD202"/>
  <c r="S202"/>
  <c r="U202" s="1"/>
  <c r="AD201"/>
  <c r="S201"/>
  <c r="U201" s="1"/>
  <c r="AD200"/>
  <c r="S200"/>
  <c r="U200" s="1"/>
  <c r="AD199"/>
  <c r="S199"/>
  <c r="U199" s="1"/>
  <c r="AD198"/>
  <c r="S198"/>
  <c r="U198" s="1"/>
  <c r="AD197"/>
  <c r="S197"/>
  <c r="U197" s="1"/>
  <c r="AD196"/>
  <c r="S196"/>
  <c r="U196" s="1"/>
  <c r="AE196" s="1"/>
  <c r="AD195"/>
  <c r="S195"/>
  <c r="U195" s="1"/>
  <c r="AE195" s="1"/>
  <c r="AD194"/>
  <c r="S194"/>
  <c r="U194" s="1"/>
  <c r="AD193"/>
  <c r="S193"/>
  <c r="U193" s="1"/>
  <c r="AD192"/>
  <c r="S192"/>
  <c r="U192" s="1"/>
  <c r="AD191"/>
  <c r="S191"/>
  <c r="U191" s="1"/>
  <c r="AD190"/>
  <c r="S190"/>
  <c r="U190" s="1"/>
  <c r="AD189"/>
  <c r="S189"/>
  <c r="U189" s="1"/>
  <c r="AD188"/>
  <c r="S188"/>
  <c r="U188" s="1"/>
  <c r="AD187"/>
  <c r="S187"/>
  <c r="U187" s="1"/>
  <c r="AE187" s="1"/>
  <c r="AD186"/>
  <c r="S186"/>
  <c r="U186" s="1"/>
  <c r="AD185"/>
  <c r="S185"/>
  <c r="U185" s="1"/>
  <c r="AD184"/>
  <c r="S184"/>
  <c r="U184" s="1"/>
  <c r="AD183"/>
  <c r="S183"/>
  <c r="U183" s="1"/>
  <c r="AD182"/>
  <c r="S182"/>
  <c r="U182" s="1"/>
  <c r="AD181"/>
  <c r="S181"/>
  <c r="U181" s="1"/>
  <c r="AD180"/>
  <c r="S180"/>
  <c r="U180" s="1"/>
  <c r="AD179"/>
  <c r="S179"/>
  <c r="U179" s="1"/>
  <c r="AD178"/>
  <c r="U178"/>
  <c r="S178"/>
  <c r="AD177"/>
  <c r="S177"/>
  <c r="U177" s="1"/>
  <c r="AD176"/>
  <c r="S176"/>
  <c r="U176" s="1"/>
  <c r="AD175"/>
  <c r="S175"/>
  <c r="U175" s="1"/>
  <c r="AD174"/>
  <c r="S174"/>
  <c r="U174" s="1"/>
  <c r="AD173"/>
  <c r="S173"/>
  <c r="U173" s="1"/>
  <c r="AD172"/>
  <c r="S172"/>
  <c r="U172" s="1"/>
  <c r="AD171"/>
  <c r="S171"/>
  <c r="U171" s="1"/>
  <c r="AD170"/>
  <c r="S170"/>
  <c r="U170" s="1"/>
  <c r="AD169"/>
  <c r="S169"/>
  <c r="U169" s="1"/>
  <c r="AD168"/>
  <c r="S168"/>
  <c r="U168" s="1"/>
  <c r="AD167"/>
  <c r="S167"/>
  <c r="U167" s="1"/>
  <c r="AD166"/>
  <c r="S166"/>
  <c r="U166" s="1"/>
  <c r="AD165"/>
  <c r="S165"/>
  <c r="U165" s="1"/>
  <c r="AD164"/>
  <c r="S164"/>
  <c r="U164" s="1"/>
  <c r="AD163"/>
  <c r="S163"/>
  <c r="U163" s="1"/>
  <c r="AD162"/>
  <c r="S162"/>
  <c r="U162" s="1"/>
  <c r="AD161"/>
  <c r="S161"/>
  <c r="U161" s="1"/>
  <c r="AD160"/>
  <c r="S160"/>
  <c r="U160" s="1"/>
  <c r="AD159"/>
  <c r="S159"/>
  <c r="U159" s="1"/>
  <c r="AD158"/>
  <c r="S158"/>
  <c r="U158" s="1"/>
  <c r="AD157"/>
  <c r="U157"/>
  <c r="S157"/>
  <c r="AD156"/>
  <c r="S156"/>
  <c r="U156" s="1"/>
  <c r="AD155"/>
  <c r="S155"/>
  <c r="U155" s="1"/>
  <c r="AD154"/>
  <c r="S154"/>
  <c r="U154" s="1"/>
  <c r="AD153"/>
  <c r="S153"/>
  <c r="U153" s="1"/>
  <c r="AD152"/>
  <c r="S152"/>
  <c r="U152" s="1"/>
  <c r="AD151"/>
  <c r="S151"/>
  <c r="U151" s="1"/>
  <c r="AD150"/>
  <c r="S150"/>
  <c r="U150" s="1"/>
  <c r="AD149"/>
  <c r="S149"/>
  <c r="U149" s="1"/>
  <c r="AD148"/>
  <c r="U148"/>
  <c r="S148"/>
  <c r="AD147"/>
  <c r="S147"/>
  <c r="U147" s="1"/>
  <c r="AD146"/>
  <c r="U146"/>
  <c r="S146"/>
  <c r="AD145"/>
  <c r="S145"/>
  <c r="U145" s="1"/>
  <c r="AD144"/>
  <c r="S144"/>
  <c r="U144" s="1"/>
  <c r="AD143"/>
  <c r="S143"/>
  <c r="U143" s="1"/>
  <c r="AD142"/>
  <c r="S142"/>
  <c r="U142" s="1"/>
  <c r="AD141"/>
  <c r="S141"/>
  <c r="U141" s="1"/>
  <c r="AD140"/>
  <c r="S140"/>
  <c r="U140" s="1"/>
  <c r="AD139"/>
  <c r="S139"/>
  <c r="U139" s="1"/>
  <c r="AD138"/>
  <c r="S138"/>
  <c r="U138" s="1"/>
  <c r="AD137"/>
  <c r="S137"/>
  <c r="U137" s="1"/>
  <c r="AD136"/>
  <c r="S136"/>
  <c r="U136" s="1"/>
  <c r="AD135"/>
  <c r="S135"/>
  <c r="U135" s="1"/>
  <c r="AD134"/>
  <c r="S134"/>
  <c r="U134" s="1"/>
  <c r="AD133"/>
  <c r="S133"/>
  <c r="U133" s="1"/>
  <c r="AD132"/>
  <c r="S132"/>
  <c r="U132" s="1"/>
  <c r="AD131"/>
  <c r="AE131" s="1"/>
  <c r="S131"/>
  <c r="U131" s="1"/>
  <c r="AD130"/>
  <c r="S130"/>
  <c r="U130" s="1"/>
  <c r="AD129"/>
  <c r="S129"/>
  <c r="U129" s="1"/>
  <c r="AD128"/>
  <c r="S128"/>
  <c r="U128" s="1"/>
  <c r="AD127"/>
  <c r="S127"/>
  <c r="U127" s="1"/>
  <c r="AD126"/>
  <c r="S126"/>
  <c r="U126" s="1"/>
  <c r="AD125"/>
  <c r="S125"/>
  <c r="U125" s="1"/>
  <c r="AD124"/>
  <c r="S124"/>
  <c r="U124" s="1"/>
  <c r="AD123"/>
  <c r="S123"/>
  <c r="U123" s="1"/>
  <c r="AD122"/>
  <c r="S122"/>
  <c r="U122" s="1"/>
  <c r="AD121"/>
  <c r="S121"/>
  <c r="U121" s="1"/>
  <c r="AD120"/>
  <c r="S120"/>
  <c r="U120" s="1"/>
  <c r="AD119"/>
  <c r="S119"/>
  <c r="U119" s="1"/>
  <c r="AD118"/>
  <c r="S118"/>
  <c r="U118" s="1"/>
  <c r="AD117"/>
  <c r="S117"/>
  <c r="U117" s="1"/>
  <c r="AD116"/>
  <c r="S116"/>
  <c r="U116" s="1"/>
  <c r="AD115"/>
  <c r="S115"/>
  <c r="U115" s="1"/>
  <c r="AD114"/>
  <c r="S114"/>
  <c r="U114" s="1"/>
  <c r="AD113"/>
  <c r="S113"/>
  <c r="U113" s="1"/>
  <c r="AD112"/>
  <c r="U112"/>
  <c r="S112"/>
  <c r="AD111"/>
  <c r="S111"/>
  <c r="U111" s="1"/>
  <c r="AD110"/>
  <c r="S110"/>
  <c r="U110" s="1"/>
  <c r="AD109"/>
  <c r="S109"/>
  <c r="U109" s="1"/>
  <c r="AD108"/>
  <c r="S108"/>
  <c r="U108" s="1"/>
  <c r="AD107"/>
  <c r="S107"/>
  <c r="U107" s="1"/>
  <c r="AD106"/>
  <c r="S106"/>
  <c r="U106" s="1"/>
  <c r="AD105"/>
  <c r="S105"/>
  <c r="U105" s="1"/>
  <c r="AD104"/>
  <c r="S104"/>
  <c r="U104" s="1"/>
  <c r="AD103"/>
  <c r="S103"/>
  <c r="U103" s="1"/>
  <c r="AD102"/>
  <c r="S102"/>
  <c r="U102" s="1"/>
  <c r="AD101"/>
  <c r="S101"/>
  <c r="U101" s="1"/>
  <c r="AD100"/>
  <c r="S100"/>
  <c r="U100" s="1"/>
  <c r="AD99"/>
  <c r="S99"/>
  <c r="U99" s="1"/>
  <c r="AD98"/>
  <c r="S98"/>
  <c r="U98" s="1"/>
  <c r="AD97"/>
  <c r="S97"/>
  <c r="U97" s="1"/>
  <c r="AD96"/>
  <c r="S96"/>
  <c r="U96" s="1"/>
  <c r="AD95"/>
  <c r="S95"/>
  <c r="U95" s="1"/>
  <c r="AD94"/>
  <c r="S94"/>
  <c r="U94" s="1"/>
  <c r="AD93"/>
  <c r="S93"/>
  <c r="U93" s="1"/>
  <c r="AD92"/>
  <c r="S92"/>
  <c r="U92" s="1"/>
  <c r="AD91"/>
  <c r="S91"/>
  <c r="U91" s="1"/>
  <c r="AD90"/>
  <c r="S90"/>
  <c r="U90" s="1"/>
  <c r="AD89"/>
  <c r="S89"/>
  <c r="U89" s="1"/>
  <c r="AD88"/>
  <c r="S88"/>
  <c r="U88" s="1"/>
  <c r="AD87"/>
  <c r="U87"/>
  <c r="S87"/>
  <c r="AD86"/>
  <c r="S86"/>
  <c r="U86" s="1"/>
  <c r="AD85"/>
  <c r="S85"/>
  <c r="U85" s="1"/>
  <c r="AD84"/>
  <c r="S84"/>
  <c r="U84" s="1"/>
  <c r="AD83"/>
  <c r="S83"/>
  <c r="U83" s="1"/>
  <c r="AD82"/>
  <c r="S82"/>
  <c r="U82" s="1"/>
  <c r="AD81"/>
  <c r="S81"/>
  <c r="U81" s="1"/>
  <c r="AD80"/>
  <c r="S80"/>
  <c r="U80" s="1"/>
  <c r="AD79"/>
  <c r="S79"/>
  <c r="U79" s="1"/>
  <c r="AD78"/>
  <c r="S78"/>
  <c r="U78" s="1"/>
  <c r="AD77"/>
  <c r="S77"/>
  <c r="U77" s="1"/>
  <c r="AD76"/>
  <c r="S76"/>
  <c r="U76" s="1"/>
  <c r="AE75"/>
  <c r="AD75"/>
  <c r="S75"/>
  <c r="U75" s="1"/>
  <c r="AD74"/>
  <c r="S74"/>
  <c r="U74" s="1"/>
  <c r="AD73"/>
  <c r="S73"/>
  <c r="U73" s="1"/>
  <c r="AD72"/>
  <c r="U72"/>
  <c r="S72"/>
  <c r="AD71"/>
  <c r="S71"/>
  <c r="U71" s="1"/>
  <c r="AD70"/>
  <c r="S70"/>
  <c r="U70" s="1"/>
  <c r="AD69"/>
  <c r="S69"/>
  <c r="U69" s="1"/>
  <c r="AD68"/>
  <c r="S68"/>
  <c r="U68" s="1"/>
  <c r="AD67"/>
  <c r="S67"/>
  <c r="U67" s="1"/>
  <c r="AE67" s="1"/>
  <c r="AD66"/>
  <c r="S66"/>
  <c r="U66" s="1"/>
  <c r="AD65"/>
  <c r="S65"/>
  <c r="U65" s="1"/>
  <c r="AD64"/>
  <c r="S64"/>
  <c r="U64" s="1"/>
  <c r="AD63"/>
  <c r="S63"/>
  <c r="U63" s="1"/>
  <c r="AD62"/>
  <c r="S62"/>
  <c r="U62" s="1"/>
  <c r="AD61"/>
  <c r="S61"/>
  <c r="U61" s="1"/>
  <c r="AD60"/>
  <c r="S60"/>
  <c r="U60" s="1"/>
  <c r="AD59"/>
  <c r="S59"/>
  <c r="U59" s="1"/>
  <c r="AD58"/>
  <c r="S58"/>
  <c r="U58" s="1"/>
  <c r="AD57"/>
  <c r="S57"/>
  <c r="U57" s="1"/>
  <c r="AD56"/>
  <c r="S56"/>
  <c r="U56" s="1"/>
  <c r="AD55"/>
  <c r="S55"/>
  <c r="U55" s="1"/>
  <c r="AD54"/>
  <c r="U54"/>
  <c r="AE54" s="1"/>
  <c r="S54"/>
  <c r="AD53"/>
  <c r="S53"/>
  <c r="U53" s="1"/>
  <c r="AD52"/>
  <c r="S52"/>
  <c r="U52" s="1"/>
  <c r="AE52" s="1"/>
  <c r="AD51"/>
  <c r="S51"/>
  <c r="U51" s="1"/>
  <c r="AD50"/>
  <c r="S50"/>
  <c r="U50" s="1"/>
  <c r="AD49"/>
  <c r="S49"/>
  <c r="U49" s="1"/>
  <c r="AD48"/>
  <c r="S48"/>
  <c r="U48" s="1"/>
  <c r="AE48" s="1"/>
  <c r="AD47"/>
  <c r="U47"/>
  <c r="S47"/>
  <c r="AD46"/>
  <c r="S46"/>
  <c r="U46" s="1"/>
  <c r="AD45"/>
  <c r="S45"/>
  <c r="U45" s="1"/>
  <c r="AD44"/>
  <c r="S44"/>
  <c r="U44" s="1"/>
  <c r="AD43"/>
  <c r="S43"/>
  <c r="U43" s="1"/>
  <c r="AD42"/>
  <c r="S42"/>
  <c r="U42" s="1"/>
  <c r="AD41"/>
  <c r="S41"/>
  <c r="U41" s="1"/>
  <c r="AD40"/>
  <c r="S40"/>
  <c r="U40" s="1"/>
  <c r="AD39"/>
  <c r="S39"/>
  <c r="U39" s="1"/>
  <c r="AD38"/>
  <c r="S38"/>
  <c r="U38" s="1"/>
  <c r="AD37"/>
  <c r="S37"/>
  <c r="U37" s="1"/>
  <c r="AD36"/>
  <c r="S36"/>
  <c r="U36" s="1"/>
  <c r="AD35"/>
  <c r="S35"/>
  <c r="U35" s="1"/>
  <c r="AD34"/>
  <c r="S34"/>
  <c r="U34" s="1"/>
  <c r="AD33"/>
  <c r="S33"/>
  <c r="U33" s="1"/>
  <c r="AD32"/>
  <c r="S32"/>
  <c r="U32" s="1"/>
  <c r="AD31"/>
  <c r="S31"/>
  <c r="U31" s="1"/>
  <c r="AD30"/>
  <c r="S30"/>
  <c r="U30" s="1"/>
  <c r="AD29"/>
  <c r="S29"/>
  <c r="U29" s="1"/>
  <c r="AD28"/>
  <c r="S28"/>
  <c r="U28" s="1"/>
  <c r="AD27"/>
  <c r="AE27" s="1"/>
  <c r="S27"/>
  <c r="U27" s="1"/>
  <c r="AD26"/>
  <c r="S26"/>
  <c r="U26" s="1"/>
  <c r="AD25"/>
  <c r="S25"/>
  <c r="U25" s="1"/>
  <c r="AD24"/>
  <c r="S24"/>
  <c r="U24" s="1"/>
  <c r="AD23"/>
  <c r="S23"/>
  <c r="U23" s="1"/>
  <c r="AD22"/>
  <c r="S22"/>
  <c r="U22" s="1"/>
  <c r="AD21"/>
  <c r="S21"/>
  <c r="U21" s="1"/>
  <c r="AE21" s="1"/>
  <c r="AD20"/>
  <c r="S20"/>
  <c r="U20" s="1"/>
  <c r="AD19"/>
  <c r="S19"/>
  <c r="U19" s="1"/>
  <c r="AD18"/>
  <c r="S18"/>
  <c r="U18" s="1"/>
  <c r="AE18" s="1"/>
  <c r="AD17"/>
  <c r="S17"/>
  <c r="U17" s="1"/>
  <c r="AE17" s="1"/>
  <c r="AD16"/>
  <c r="S16"/>
  <c r="U16" s="1"/>
  <c r="B16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AD15"/>
  <c r="S15"/>
  <c r="U15" s="1"/>
  <c r="AE15" s="1"/>
  <c r="B10"/>
  <c r="B296" s="1"/>
  <c r="AE13" i="8" l="1"/>
  <c r="AE169"/>
  <c r="AE23"/>
  <c r="AE46"/>
  <c r="AE62"/>
  <c r="AE16"/>
  <c r="AE55"/>
  <c r="AE84" i="7"/>
  <c r="AE343"/>
  <c r="AE110"/>
  <c r="AE171"/>
  <c r="AE327"/>
  <c r="AE182"/>
  <c r="AE128"/>
  <c r="AE132"/>
  <c r="AE136"/>
  <c r="AE140"/>
  <c r="AE144"/>
  <c r="AE345"/>
  <c r="AE447"/>
  <c r="AE451"/>
  <c r="AE455"/>
  <c r="AE462"/>
  <c r="AE429"/>
  <c r="AE178"/>
  <c r="AE342"/>
  <c r="AE316"/>
  <c r="AE115"/>
  <c r="AE203"/>
  <c r="V1114" i="9"/>
  <c r="U1114"/>
  <c r="U1119"/>
  <c r="V1116"/>
  <c r="V1120"/>
  <c r="U1116"/>
  <c r="U1120"/>
  <c r="V1119"/>
  <c r="AE180" i="8"/>
  <c r="AE95"/>
  <c r="AE140"/>
  <c r="AE175"/>
  <c r="AE128"/>
  <c r="AE147"/>
  <c r="AE159"/>
  <c r="AE80"/>
  <c r="AE127"/>
  <c r="AE134"/>
  <c r="AE123"/>
  <c r="AE183"/>
  <c r="AE129"/>
  <c r="AE137"/>
  <c r="AE60"/>
  <c r="AE136"/>
  <c r="AE133"/>
  <c r="AE118"/>
  <c r="AE150"/>
  <c r="AE158"/>
  <c r="AE181"/>
  <c r="AE63"/>
  <c r="AE97"/>
  <c r="AE107"/>
  <c r="AE139"/>
  <c r="AE32"/>
  <c r="AE36"/>
  <c r="AE66"/>
  <c r="AE74"/>
  <c r="AE100"/>
  <c r="AE103"/>
  <c r="AE110"/>
  <c r="AE117"/>
  <c r="AE121"/>
  <c r="AE142"/>
  <c r="AE149"/>
  <c r="AE153"/>
  <c r="AE164"/>
  <c r="AE167"/>
  <c r="AE173"/>
  <c r="AE184"/>
  <c r="AE69"/>
  <c r="AE77"/>
  <c r="AE120"/>
  <c r="AE152"/>
  <c r="AE156"/>
  <c r="AE24"/>
  <c r="AE35"/>
  <c r="AE45"/>
  <c r="AE83"/>
  <c r="AE27"/>
  <c r="AE38"/>
  <c r="AE52"/>
  <c r="AE76"/>
  <c r="AE19"/>
  <c r="AE26"/>
  <c r="AE51"/>
  <c r="AE58"/>
  <c r="AE64"/>
  <c r="AE71"/>
  <c r="AE78"/>
  <c r="AE82"/>
  <c r="AE85"/>
  <c r="AE33"/>
  <c r="AE47"/>
  <c r="AE14"/>
  <c r="AE29"/>
  <c r="AE54"/>
  <c r="AE22"/>
  <c r="AE50"/>
  <c r="AE81"/>
  <c r="AE96"/>
  <c r="AE119"/>
  <c r="AE126"/>
  <c r="AE151"/>
  <c r="AE176"/>
  <c r="AE182"/>
  <c r="AE15"/>
  <c r="AE28"/>
  <c r="AE37"/>
  <c r="AE56"/>
  <c r="AE59"/>
  <c r="AE65"/>
  <c r="AE68"/>
  <c r="AE99"/>
  <c r="AE102"/>
  <c r="AE109"/>
  <c r="AE132"/>
  <c r="AE135"/>
  <c r="AE141"/>
  <c r="AE160"/>
  <c r="AE163"/>
  <c r="AE166"/>
  <c r="AE172"/>
  <c r="AE44"/>
  <c r="AE148"/>
  <c r="AE157"/>
  <c r="AE179"/>
  <c r="AE34"/>
  <c r="AE18"/>
  <c r="AE21"/>
  <c r="AE40"/>
  <c r="AE43"/>
  <c r="AE49"/>
  <c r="AE105"/>
  <c r="AE112"/>
  <c r="AE125"/>
  <c r="AE144"/>
  <c r="AE31"/>
  <c r="AE53"/>
  <c r="AE72"/>
  <c r="AE84"/>
  <c r="AE116"/>
  <c r="AE17"/>
  <c r="AE20"/>
  <c r="AE39"/>
  <c r="AE42"/>
  <c r="AE48"/>
  <c r="AE61"/>
  <c r="AE67"/>
  <c r="AE86"/>
  <c r="AE98"/>
  <c r="AE101"/>
  <c r="AE104"/>
  <c r="AE111"/>
  <c r="AE124"/>
  <c r="AE143"/>
  <c r="AE165"/>
  <c r="AE168"/>
  <c r="AE171"/>
  <c r="AE177"/>
  <c r="AE70"/>
  <c r="AE79"/>
  <c r="AE114"/>
  <c r="AE155"/>
  <c r="AE161"/>
  <c r="AE174"/>
  <c r="AE75"/>
  <c r="AE113"/>
  <c r="AE145"/>
  <c r="AE78" i="7"/>
  <c r="AE154"/>
  <c r="AE202"/>
  <c r="AE217"/>
  <c r="AE232"/>
  <c r="AE34"/>
  <c r="AE64"/>
  <c r="AE157"/>
  <c r="AE391"/>
  <c r="AE478"/>
  <c r="AE74"/>
  <c r="AE88"/>
  <c r="AE92"/>
  <c r="AE96"/>
  <c r="AE164"/>
  <c r="AE168"/>
  <c r="AE172"/>
  <c r="AE179"/>
  <c r="AE231"/>
  <c r="AE235"/>
  <c r="AE246"/>
  <c r="AE250"/>
  <c r="AE254"/>
  <c r="AE262"/>
  <c r="AE332"/>
  <c r="AE28"/>
  <c r="AE57"/>
  <c r="AE214"/>
  <c r="AE414"/>
  <c r="AE468"/>
  <c r="AE319"/>
  <c r="AE333"/>
  <c r="AE380"/>
  <c r="AE395"/>
  <c r="AE417"/>
  <c r="AE461"/>
  <c r="AE475"/>
  <c r="AE340"/>
  <c r="AE387"/>
  <c r="AE398"/>
  <c r="AE431"/>
  <c r="AE471"/>
  <c r="AE77"/>
  <c r="AE258"/>
  <c r="AE45"/>
  <c r="AE91"/>
  <c r="AE103"/>
  <c r="AE114"/>
  <c r="AE118"/>
  <c r="AE122"/>
  <c r="AE175"/>
  <c r="AE190"/>
  <c r="AE242"/>
  <c r="AE317"/>
  <c r="AE331"/>
  <c r="AE335"/>
  <c r="AE363"/>
  <c r="AE367"/>
  <c r="AE397"/>
  <c r="AE438"/>
  <c r="AE481"/>
  <c r="AE485"/>
  <c r="AE492"/>
  <c r="AE68"/>
  <c r="AE150"/>
  <c r="AE206"/>
  <c r="AE221"/>
  <c r="AE236"/>
  <c r="AE38"/>
  <c r="AE24"/>
  <c r="AE61"/>
  <c r="AE158"/>
  <c r="AE210"/>
  <c r="AE225"/>
  <c r="AE229"/>
  <c r="AE288"/>
  <c r="AE323"/>
  <c r="AE308"/>
  <c r="AE315"/>
  <c r="AE326"/>
  <c r="AE329"/>
  <c r="AE428"/>
  <c r="AE42"/>
  <c r="AE85"/>
  <c r="AE224"/>
  <c r="AE228"/>
  <c r="AE239"/>
  <c r="AE311"/>
  <c r="AE486"/>
  <c r="AE58"/>
  <c r="AE113"/>
  <c r="AE117"/>
  <c r="AE121"/>
  <c r="AE125"/>
  <c r="AE189"/>
  <c r="AE275"/>
  <c r="AE278"/>
  <c r="AE282"/>
  <c r="AE302"/>
  <c r="AE459"/>
  <c r="AE469"/>
  <c r="AE495"/>
  <c r="AE44"/>
  <c r="AE87"/>
  <c r="AE98"/>
  <c r="AE238"/>
  <c r="AE257"/>
  <c r="AE268"/>
  <c r="AE274"/>
  <c r="AE23"/>
  <c r="AE30"/>
  <c r="AE40"/>
  <c r="AE50"/>
  <c r="AE56"/>
  <c r="AE76"/>
  <c r="AE116"/>
  <c r="AE120"/>
  <c r="AE127"/>
  <c r="AE138"/>
  <c r="AE142"/>
  <c r="AE149"/>
  <c r="AE163"/>
  <c r="AE181"/>
  <c r="AE198"/>
  <c r="AE201"/>
  <c r="AE216"/>
  <c r="AE223"/>
  <c r="AE230"/>
  <c r="AE234"/>
  <c r="AE241"/>
  <c r="AE310"/>
  <c r="AE390"/>
  <c r="AE437"/>
  <c r="AE484"/>
  <c r="AE501"/>
  <c r="AE16"/>
  <c r="AE36"/>
  <c r="AE94"/>
  <c r="AE349"/>
  <c r="AE421"/>
  <c r="AE20"/>
  <c r="AE37"/>
  <c r="AE60"/>
  <c r="AE80"/>
  <c r="AE106"/>
  <c r="AE153"/>
  <c r="AE318"/>
  <c r="AE339"/>
  <c r="AE372"/>
  <c r="AE379"/>
  <c r="AE467"/>
  <c r="AE70"/>
  <c r="AE361"/>
  <c r="AE375"/>
  <c r="AE399"/>
  <c r="AE430"/>
  <c r="AE444"/>
  <c r="AE454"/>
  <c r="AE43"/>
  <c r="AE79"/>
  <c r="AE90"/>
  <c r="AE101"/>
  <c r="AE156"/>
  <c r="AE166"/>
  <c r="AE184"/>
  <c r="AE219"/>
  <c r="AE244"/>
  <c r="AE252"/>
  <c r="AE270"/>
  <c r="AE280"/>
  <c r="AE290"/>
  <c r="AE313"/>
  <c r="AE406"/>
  <c r="AE470"/>
  <c r="AE476"/>
  <c r="AE26"/>
  <c r="AE32"/>
  <c r="AE49"/>
  <c r="AE62"/>
  <c r="AE66"/>
  <c r="AE69"/>
  <c r="AE72"/>
  <c r="AE86"/>
  <c r="AE97"/>
  <c r="AE108"/>
  <c r="AE126"/>
  <c r="AE130"/>
  <c r="AE137"/>
  <c r="AE141"/>
  <c r="AE148"/>
  <c r="AE162"/>
  <c r="AE173"/>
  <c r="AE180"/>
  <c r="AE197"/>
  <c r="AE200"/>
  <c r="AE204"/>
  <c r="AE226"/>
  <c r="AE233"/>
  <c r="AE240"/>
  <c r="AE273"/>
  <c r="AE334"/>
  <c r="AE347"/>
  <c r="AE351"/>
  <c r="AE364"/>
  <c r="AE381"/>
  <c r="AE389"/>
  <c r="AE419"/>
  <c r="AE423"/>
  <c r="AE436"/>
  <c r="AE446"/>
  <c r="AE449"/>
  <c r="AE453"/>
  <c r="AE479"/>
  <c r="AE483"/>
  <c r="AE493"/>
  <c r="AE500"/>
  <c r="AE135"/>
  <c r="AE146"/>
  <c r="AE160"/>
  <c r="AE185"/>
  <c r="AE245"/>
  <c r="AE253"/>
  <c r="AE261"/>
  <c r="AE291"/>
  <c r="AE348"/>
  <c r="AE420"/>
  <c r="AE497"/>
  <c r="AE212"/>
  <c r="AE22"/>
  <c r="AE46"/>
  <c r="AE29"/>
  <c r="AE35"/>
  <c r="AE55"/>
  <c r="AE82"/>
  <c r="AE89"/>
  <c r="AE100"/>
  <c r="AE104"/>
  <c r="AE111"/>
  <c r="AE151"/>
  <c r="AE165"/>
  <c r="AE176"/>
  <c r="AE194"/>
  <c r="AE211"/>
  <c r="AE222"/>
  <c r="AE243"/>
  <c r="AE251"/>
  <c r="AE259"/>
  <c r="AE279"/>
  <c r="AE283"/>
  <c r="AE286"/>
  <c r="AE401"/>
  <c r="AE415"/>
  <c r="AE443"/>
  <c r="AE499"/>
  <c r="AE47"/>
  <c r="AE102"/>
  <c r="AE124"/>
  <c r="AE174"/>
  <c r="AE220"/>
  <c r="AE325"/>
  <c r="AE358"/>
  <c r="AE383"/>
  <c r="AE112"/>
  <c r="AE205"/>
  <c r="AE264"/>
  <c r="AE365"/>
  <c r="AE396"/>
  <c r="AE433"/>
  <c r="AE494"/>
  <c r="AE19"/>
  <c r="AE53"/>
  <c r="AE83"/>
  <c r="AE134"/>
  <c r="AE152"/>
  <c r="AE159"/>
  <c r="AE237"/>
  <c r="AE248"/>
  <c r="AE260"/>
  <c r="AE267"/>
  <c r="AE287"/>
  <c r="AE324"/>
  <c r="AE382"/>
  <c r="AE463"/>
  <c r="AE487"/>
  <c r="AE350"/>
  <c r="AE388"/>
  <c r="AE422"/>
  <c r="AE439"/>
  <c r="AE452"/>
  <c r="AE465"/>
  <c r="AE213"/>
  <c r="AE272"/>
  <c r="AE107"/>
  <c r="AE208"/>
  <c r="AE337"/>
  <c r="AD292"/>
  <c r="AE25"/>
  <c r="AE59"/>
  <c r="AE81"/>
  <c r="AE99"/>
  <c r="AE105"/>
  <c r="AE119"/>
  <c r="AE133"/>
  <c r="AE155"/>
  <c r="AE186"/>
  <c r="AE209"/>
  <c r="AE227"/>
  <c r="AE281"/>
  <c r="AE266"/>
  <c r="AE276"/>
  <c r="AE284"/>
  <c r="AE289"/>
  <c r="AE321"/>
  <c r="AE385"/>
  <c r="AE403"/>
  <c r="AE147"/>
  <c r="AD502"/>
  <c r="AE95"/>
  <c r="AE109"/>
  <c r="AE139"/>
  <c r="AE145"/>
  <c r="AE161"/>
  <c r="AE169"/>
  <c r="AE177"/>
  <c r="AE215"/>
  <c r="AE256"/>
  <c r="AE305"/>
  <c r="AE369"/>
  <c r="AE404"/>
  <c r="AE192"/>
  <c r="AE51"/>
  <c r="AE93"/>
  <c r="AE123"/>
  <c r="AE129"/>
  <c r="AE143"/>
  <c r="AE167"/>
  <c r="AE170"/>
  <c r="AE188"/>
  <c r="AE193"/>
  <c r="AE249"/>
  <c r="AE277"/>
  <c r="AE353"/>
  <c r="AE405"/>
  <c r="AE425"/>
  <c r="AE489"/>
  <c r="AE25" i="8"/>
  <c r="AE41"/>
  <c r="AE57"/>
  <c r="AE73"/>
  <c r="T554" i="9"/>
  <c r="AF18"/>
  <c r="AF34"/>
  <c r="AF554" s="1"/>
  <c r="AF50"/>
  <c r="AF66"/>
  <c r="AF82"/>
  <c r="AF98"/>
  <c r="AF114"/>
  <c r="AF128"/>
  <c r="AF140"/>
  <c r="AF152"/>
  <c r="AF164"/>
  <c r="AF174"/>
  <c r="AF206"/>
  <c r="AF214"/>
  <c r="AF225"/>
  <c r="AF234"/>
  <c r="AE409" i="7"/>
  <c r="AE473"/>
  <c r="AE554" i="9"/>
  <c r="AE130" i="8"/>
  <c r="AE146"/>
  <c r="AE162"/>
  <c r="AE178"/>
  <c r="AF180" i="9"/>
  <c r="AE393" i="7"/>
  <c r="AE457"/>
  <c r="AE460"/>
  <c r="S87" i="8"/>
  <c r="AF144" i="9"/>
  <c r="AF205"/>
  <c r="AE441" i="7"/>
  <c r="AD187" i="8"/>
  <c r="AD87"/>
  <c r="S187"/>
  <c r="AE106"/>
  <c r="AE122"/>
  <c r="AE138"/>
  <c r="AE154"/>
  <c r="AE170"/>
  <c r="AE186"/>
  <c r="AF142" i="9"/>
  <c r="AF192"/>
  <c r="AF222"/>
  <c r="AF567"/>
  <c r="AF575"/>
  <c r="AF583"/>
  <c r="AF591"/>
  <c r="AF638"/>
  <c r="AF238"/>
  <c r="AF254"/>
  <c r="AF270"/>
  <c r="AF286"/>
  <c r="AF302"/>
  <c r="AF318"/>
  <c r="AF334"/>
  <c r="AF350"/>
  <c r="AF366"/>
  <c r="AF382"/>
  <c r="AF398"/>
  <c r="AF414"/>
  <c r="AF430"/>
  <c r="AF446"/>
  <c r="AF462"/>
  <c r="AF478"/>
  <c r="AF494"/>
  <c r="AF510"/>
  <c r="AF526"/>
  <c r="AF542"/>
  <c r="AF719"/>
  <c r="AF655"/>
  <c r="AF595"/>
  <c r="AF601"/>
  <c r="AE1095"/>
  <c r="AF569"/>
  <c r="AF577"/>
  <c r="AF585"/>
  <c r="AF593"/>
  <c r="AF596"/>
  <c r="AF602"/>
  <c r="AF608"/>
  <c r="AF616"/>
  <c r="AF1095" s="1"/>
  <c r="AF626"/>
  <c r="AF1085"/>
  <c r="AF760"/>
  <c r="AF744"/>
  <c r="AF600"/>
  <c r="AF625"/>
  <c r="AF652"/>
  <c r="AF682"/>
  <c r="AF685"/>
  <c r="AF728"/>
  <c r="AF753"/>
  <c r="AF780"/>
  <c r="AF810"/>
  <c r="AF813"/>
  <c r="AF856"/>
  <c r="AF993"/>
  <c r="AF1009"/>
  <c r="AF1025"/>
  <c r="AF1041"/>
  <c r="AF1057"/>
  <c r="AF1073"/>
  <c r="AF1089"/>
  <c r="AF620"/>
  <c r="AF650"/>
  <c r="AF653"/>
  <c r="AF696"/>
  <c r="AF721"/>
  <c r="AF748"/>
  <c r="AF778"/>
  <c r="AF781"/>
  <c r="AF824"/>
  <c r="AF849"/>
  <c r="AF618"/>
  <c r="AF621"/>
  <c r="AF664"/>
  <c r="AF689"/>
  <c r="AF716"/>
  <c r="AF746"/>
  <c r="AF749"/>
  <c r="AF792"/>
  <c r="AF817"/>
  <c r="AF844"/>
  <c r="V1118"/>
  <c r="U1118"/>
  <c r="V1095"/>
  <c r="V1099" s="1"/>
  <c r="Q1107" s="1"/>
  <c r="T1095"/>
  <c r="V1117"/>
  <c r="R1121"/>
  <c r="U1117"/>
  <c r="S1119"/>
  <c r="Q1121"/>
  <c r="V1115"/>
  <c r="V554"/>
  <c r="V557" s="1"/>
  <c r="P1107" s="1"/>
  <c r="U1115"/>
  <c r="U87" i="8"/>
  <c r="P1106" i="9" s="1"/>
  <c r="U187" i="8"/>
  <c r="Q1106" i="9" s="1"/>
  <c r="U292" i="7"/>
  <c r="P1105" i="9" s="1"/>
  <c r="S292" i="7"/>
  <c r="AE183"/>
  <c r="AE247"/>
  <c r="AE39"/>
  <c r="AE73"/>
  <c r="AE255"/>
  <c r="AE392"/>
  <c r="AE408"/>
  <c r="AE432"/>
  <c r="AE31"/>
  <c r="AE63"/>
  <c r="AE65"/>
  <c r="AE207"/>
  <c r="AE271"/>
  <c r="S502"/>
  <c r="AE306"/>
  <c r="AE314"/>
  <c r="AE322"/>
  <c r="AE330"/>
  <c r="AE338"/>
  <c r="AE346"/>
  <c r="AE354"/>
  <c r="AE362"/>
  <c r="AE370"/>
  <c r="AE378"/>
  <c r="AE386"/>
  <c r="AE394"/>
  <c r="AE402"/>
  <c r="AE410"/>
  <c r="AE418"/>
  <c r="AE426"/>
  <c r="AE434"/>
  <c r="AE442"/>
  <c r="AE450"/>
  <c r="AE458"/>
  <c r="AE466"/>
  <c r="AE474"/>
  <c r="AE482"/>
  <c r="AE490"/>
  <c r="AE498"/>
  <c r="AE424"/>
  <c r="AE41"/>
  <c r="AE71"/>
  <c r="AE191"/>
  <c r="AE304"/>
  <c r="AE312"/>
  <c r="AE320"/>
  <c r="AE328"/>
  <c r="AE336"/>
  <c r="AE344"/>
  <c r="AE352"/>
  <c r="AE360"/>
  <c r="AE368"/>
  <c r="AE376"/>
  <c r="AE384"/>
  <c r="AE400"/>
  <c r="AE416"/>
  <c r="AE440"/>
  <c r="AE448"/>
  <c r="AE456"/>
  <c r="AE464"/>
  <c r="AE472"/>
  <c r="AE480"/>
  <c r="AE488"/>
  <c r="AE496"/>
  <c r="AE199"/>
  <c r="AE263"/>
  <c r="AE33"/>
  <c r="U301"/>
  <c r="T1119" i="9" l="1"/>
  <c r="T1116"/>
  <c r="T1115"/>
  <c r="S1114"/>
  <c r="G16" i="39"/>
  <c r="T1120" i="9"/>
  <c r="F16" i="39"/>
  <c r="T1114" i="9"/>
  <c r="S1118"/>
  <c r="T1117"/>
  <c r="S1117"/>
  <c r="S1120"/>
  <c r="S1116"/>
  <c r="T1118"/>
  <c r="AE187" i="8"/>
  <c r="AE87"/>
  <c r="P1108" i="9"/>
  <c r="AE292" i="7"/>
  <c r="U1121" i="9"/>
  <c r="V1121"/>
  <c r="S1115"/>
  <c r="U502" i="7"/>
  <c r="Q1105" i="9" s="1"/>
  <c r="Q1108" s="1"/>
  <c r="AE301" i="7"/>
  <c r="AE502" s="1"/>
  <c r="J16" i="39" l="1"/>
  <c r="K16"/>
  <c r="S1121" i="9"/>
  <c r="H16" i="39"/>
  <c r="T1121" i="9"/>
  <c r="I16" i="39"/>
  <c r="B28" i="6"/>
  <c r="C27"/>
  <c r="C26"/>
  <c r="C25"/>
  <c r="C24"/>
  <c r="C23"/>
  <c r="E21"/>
  <c r="D21"/>
  <c r="I25" i="4" l="1"/>
  <c r="K25" i="5"/>
  <c r="G25" i="4"/>
  <c r="K25" l="1"/>
  <c r="I40" l="1"/>
  <c r="I43" s="1"/>
  <c r="J40" i="5" l="1"/>
  <c r="J43" s="1"/>
  <c r="K40"/>
  <c r="K43" l="1"/>
  <c r="K41"/>
  <c r="J25" l="1"/>
  <c r="J41" s="1"/>
  <c r="H40" i="4" l="1"/>
  <c r="H43" s="1"/>
  <c r="J40" l="1"/>
  <c r="J43" s="1"/>
  <c r="F25" i="5"/>
  <c r="G25"/>
  <c r="H25" i="4" l="1"/>
  <c r="H25" i="5" l="1"/>
  <c r="J25" i="4"/>
  <c r="I25" i="5" l="1"/>
  <c r="F40" l="1"/>
  <c r="F43" l="1"/>
  <c r="F41"/>
  <c r="H40"/>
  <c r="H43" l="1"/>
  <c r="H41"/>
  <c r="K40" i="4" l="1"/>
  <c r="G40"/>
  <c r="G43" s="1"/>
  <c r="I40" i="5"/>
  <c r="K43" i="4" l="1"/>
  <c r="I43" i="5"/>
  <c r="I41"/>
  <c r="G40"/>
  <c r="G43" l="1"/>
  <c r="G41"/>
</calcChain>
</file>

<file path=xl/comments1.xml><?xml version="1.0" encoding="utf-8"?>
<comments xmlns="http://schemas.openxmlformats.org/spreadsheetml/2006/main">
  <authors>
    <author>Author</author>
  </authors>
  <commentList>
    <comment ref="E27" authorId="0">
      <text>
        <r>
          <rPr>
            <b/>
            <sz val="8"/>
            <color indexed="81"/>
            <rFont val="Tahoma"/>
            <family val="2"/>
          </rPr>
          <t xml:space="preserve">DROP DOWN MENU INDICATING VARIOUS COURSES BEING SANCTIONED
</t>
        </r>
      </text>
    </comment>
    <comment ref="G27" authorId="0">
      <text>
        <r>
          <rPr>
            <b/>
            <sz val="8"/>
            <color indexed="81"/>
            <rFont val="Tahoma"/>
            <family val="2"/>
          </rPr>
          <t xml:space="preserve">DROP DOWN MENU INDICATING VARIOUS BRANCHES BEING SANCTIONED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12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12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12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B298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298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298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B10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10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10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10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B92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92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92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92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C13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K13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M13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O13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563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K563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M563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O563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<sst xmlns="http://schemas.openxmlformats.org/spreadsheetml/2006/main" count="19409" uniqueCount="3480">
  <si>
    <t>PRATHIMA INSTITUTE OF MEDICAL SCIENCES</t>
  </si>
  <si>
    <r>
      <t>INCOME &amp; EXPENDITURE STATEMENT OF THE INSTITUTION</t>
    </r>
    <r>
      <rPr>
        <b/>
        <sz val="9"/>
        <color indexed="10"/>
        <rFont val="Book Antiqua"/>
        <family val="1"/>
      </rPr>
      <t xml:space="preserve">  FOR THE FINANCIAL YEAR 2023-24 &amp; 2024-25</t>
    </r>
  </si>
  <si>
    <t>PARTICULARS</t>
  </si>
  <si>
    <t>MBBS</t>
  </si>
  <si>
    <t>PG</t>
  </si>
  <si>
    <t>FOR THE PERIOD FROM 01/04/2023 TO 31/03/2024</t>
  </si>
  <si>
    <t>FOR THE PERIOD FROM 01/04/2024 TO 31/03/2025</t>
  </si>
  <si>
    <t>INCOME:</t>
  </si>
  <si>
    <t>Fee Collection</t>
  </si>
  <si>
    <t>Less Development Fund (NRI)</t>
  </si>
  <si>
    <r>
      <rPr>
        <b/>
        <sz val="9"/>
        <color indexed="8"/>
        <rFont val="Book Antiqua"/>
        <family val="1"/>
      </rPr>
      <t xml:space="preserve">Net Collection : </t>
    </r>
    <r>
      <rPr>
        <sz val="9"/>
        <color indexed="8"/>
        <rFont val="Book Antiqua"/>
        <family val="1"/>
      </rPr>
      <t xml:space="preserve">
(Fee Collection </t>
    </r>
    <r>
      <rPr>
        <b/>
        <sz val="9"/>
        <color indexed="8"/>
        <rFont val="Book Antiqua"/>
        <family val="1"/>
      </rPr>
      <t>-</t>
    </r>
    <r>
      <rPr>
        <sz val="9"/>
        <color indexed="8"/>
        <rFont val="Book Antiqua"/>
        <family val="1"/>
      </rPr>
      <t xml:space="preserve"> Development Fund)</t>
    </r>
  </si>
  <si>
    <t xml:space="preserve">Special fee </t>
  </si>
  <si>
    <t>OTHER INCOME</t>
  </si>
  <si>
    <t>Income from Patients</t>
  </si>
  <si>
    <t>Interest Received</t>
  </si>
  <si>
    <t xml:space="preserve">College Bus FeeCollections </t>
  </si>
  <si>
    <t>Interest on AICTE FDRs</t>
  </si>
  <si>
    <t>Interest on Electricity Deposits</t>
  </si>
  <si>
    <t>Surplus from Seminars</t>
  </si>
  <si>
    <t>Miscellaneous Income</t>
  </si>
  <si>
    <t>Any other Income (specify Head-wise)</t>
  </si>
  <si>
    <t>Pharmacy Sales</t>
  </si>
  <si>
    <t>Hostel / Other Fee</t>
  </si>
  <si>
    <t xml:space="preserve">Revenue Grants </t>
  </si>
  <si>
    <t>Donations &amp; Contributions</t>
  </si>
  <si>
    <t>TOTAL INCOME</t>
  </si>
  <si>
    <t>EXPENDITURE</t>
  </si>
  <si>
    <t>SALARIES</t>
  </si>
  <si>
    <t>Department wise Staff (Clinical) Salaries</t>
  </si>
  <si>
    <t xml:space="preserve">Eligible Staff </t>
  </si>
  <si>
    <t>Department wise Staff (Non-Clinical) Salaries</t>
  </si>
  <si>
    <t>Ancillary Serivices Staff  Salaries</t>
  </si>
  <si>
    <t>Administrative  &amp; Other Expenses</t>
  </si>
  <si>
    <t>Finance Costs</t>
  </si>
  <si>
    <t xml:space="preserve">Depreciation </t>
  </si>
  <si>
    <t>Utilisation of Revenue Grants</t>
  </si>
  <si>
    <t xml:space="preserve">TOTAL EXPENDITURE </t>
  </si>
  <si>
    <t>Surplus/ (Deficit)</t>
  </si>
  <si>
    <t>SANCTIONED INTAKE / APPROVED BY UNIVERSITY</t>
  </si>
  <si>
    <t>AVERAGE EXPENDITURE PER STUDENT</t>
  </si>
  <si>
    <t>NAME OF THE SOCIETY</t>
  </si>
  <si>
    <t>STATEMENT - 2</t>
  </si>
  <si>
    <t>SOCIETY</t>
  </si>
  <si>
    <t>PIMS (MBBS &amp; PG)</t>
  </si>
  <si>
    <t>NAME OF THE COLLEGE             PRATHIMA INSTITUTE OF MEDICAL SCIENCES</t>
  </si>
  <si>
    <t>OTHER INFORMATION (RESULTS ETC.)</t>
  </si>
  <si>
    <t>SCHEDULE -24</t>
  </si>
  <si>
    <t>COLLEGE CODE 008</t>
  </si>
  <si>
    <t>S. No.</t>
  </si>
  <si>
    <t>M.B.B.S</t>
  </si>
  <si>
    <t>2024-25</t>
  </si>
  <si>
    <t>2023-24</t>
  </si>
  <si>
    <t>YEAR OF ESTABLISHMENT</t>
  </si>
  <si>
    <t>% OF ADMITED STUDENT TO SANCTIONED STUDENTS</t>
  </si>
  <si>
    <t>PASS PERCENTAGE IN FINAL YEAR</t>
  </si>
  <si>
    <t>90.42</t>
  </si>
  <si>
    <t>96.22</t>
  </si>
  <si>
    <t>RATIO OF QUALIFIED FACULTY TO SANCTIONED STUDENTS</t>
  </si>
  <si>
    <t>ACCREDATION BY NATIONAL AGENCIES</t>
  </si>
  <si>
    <t>NOT OBTAINED</t>
  </si>
  <si>
    <t>TOTAL POINTS</t>
  </si>
  <si>
    <t>P.G.COURSES</t>
  </si>
  <si>
    <t>GNM</t>
  </si>
  <si>
    <t>NOTE: Include the above information for all the Colleges run by the Society</t>
  </si>
  <si>
    <t>DETAILS OF DEPARTMENT (Clinical) WISE ELIGIBLE TEACHING STAFF FOR THE PERIOD 2023-24 AND 2024-25</t>
  </si>
  <si>
    <t>SCHEDULE -4</t>
  </si>
  <si>
    <t>(please furnish the details department wIse course wise as per the following departments)</t>
  </si>
  <si>
    <t>1. Department of General Medicine (a) General Medicine; (b) Tuberculosis &amp; Respiratory Dieases; (c) Dermatology Venereology &amp; Leprosy; (d) Psychiatry; &amp; (e) Other ancillary Staff</t>
  </si>
  <si>
    <t>2. Department of Paediatrics; 3. Department of General Surgery; 4. Department of Orthopaedics; 5. Depatment of OTO-RHINO-LARYGOLOGY; 6. Department of Opththalmology; 7. Depatment of Obstetrics and Gynaecology; 8. Depatment of Radio-Diagnosis; 9.  Depatment of Anaesthesology; 10. Department of Detistry;</t>
  </si>
  <si>
    <t>DETAILS OF DEPARTMENT (Clinical) WISE ELIGIBLE TEACHING STAFF FOR THE PERIOD FROM 01/04/2023 TO 31/03/2024 (2023-24)</t>
  </si>
  <si>
    <t>AMOUNT IN Rs.</t>
  </si>
  <si>
    <t>EMPLOYEE NAME</t>
  </si>
  <si>
    <t>PAN No.</t>
  </si>
  <si>
    <t>AADHAR NO.</t>
  </si>
  <si>
    <t>DATE OF BIRTH</t>
  </si>
  <si>
    <t>QUALIFICATION</t>
  </si>
  <si>
    <t>WHETHER THE EMPLOYEE POSSESSES THE EQUIVALENT QUALIFICATION</t>
  </si>
  <si>
    <t>BRANCH</t>
  </si>
  <si>
    <t>DESIGNATION</t>
  </si>
  <si>
    <t>DATE OF APPOINTMENT TO DESIGNATION</t>
  </si>
  <si>
    <t>Vth PAY SCALE/ VIth PAY SCALE/ OTHERS</t>
  </si>
  <si>
    <t>PAY SCALE (BAND)</t>
  </si>
  <si>
    <t>PREVIOUS YEARS ARREARS PAID (IF ANY)</t>
  </si>
  <si>
    <t>PF CONTRIBUTION</t>
  </si>
  <si>
    <t>ESI CONTRIBUTION</t>
  </si>
  <si>
    <t>PROF. TAX</t>
  </si>
  <si>
    <t>TDS</t>
  </si>
  <si>
    <t>OTHER DEDUCTIONS</t>
  </si>
  <si>
    <t>TOTAL DEDUCTIONS</t>
  </si>
  <si>
    <t>NET SALARY</t>
  </si>
  <si>
    <t>GRATUITY CONTRIBUTION</t>
  </si>
  <si>
    <t xml:space="preserve"> BANK DETAILS IN WHICH SALARY IS BEING CREDITED</t>
  </si>
  <si>
    <t>BASIC PAY (including AGP)</t>
  </si>
  <si>
    <t>DA</t>
  </si>
  <si>
    <t>HRA</t>
  </si>
  <si>
    <t>CCA</t>
  </si>
  <si>
    <t>OTHERS</t>
  </si>
  <si>
    <t>TOTAL</t>
  </si>
  <si>
    <t>GROSS SALARY</t>
  </si>
  <si>
    <t>EMPLOYEE</t>
  </si>
  <si>
    <t>EMPLOYER</t>
  </si>
  <si>
    <t>NAME</t>
  </si>
  <si>
    <t>Account No.</t>
  </si>
  <si>
    <t>IFSC</t>
  </si>
  <si>
    <t>18 = 13+14+15+16+17)</t>
  </si>
  <si>
    <t>20=(18+19)</t>
  </si>
  <si>
    <t>29= 
(22+24+26+27+28)</t>
  </si>
  <si>
    <t>30=(18-29)</t>
  </si>
  <si>
    <t>AJAY KUMAR KHANDAL</t>
  </si>
  <si>
    <t>BMBPK7248C</t>
  </si>
  <si>
    <t>MD</t>
  </si>
  <si>
    <t>YES</t>
  </si>
  <si>
    <t>GENERAL MEDICINE</t>
  </si>
  <si>
    <t>ASSOC PROF</t>
  </si>
  <si>
    <t>-</t>
  </si>
  <si>
    <t>South India Bank</t>
  </si>
  <si>
    <t>SIBL0000628</t>
  </si>
  <si>
    <t>VIJAYA BHARATHI G</t>
  </si>
  <si>
    <t>AELPB5900K</t>
  </si>
  <si>
    <t>MS</t>
  </si>
  <si>
    <t>GYNAECOLOGY</t>
  </si>
  <si>
    <t>Union Bank Of India</t>
  </si>
  <si>
    <t>UBIN0821489</t>
  </si>
  <si>
    <t>ANIL KUMAR D</t>
  </si>
  <si>
    <t>AFQPD6830C</t>
  </si>
  <si>
    <t>GENERAL SURGERY</t>
  </si>
  <si>
    <t>PRESHIT GADDAM</t>
  </si>
  <si>
    <t>AQVPG4480B</t>
  </si>
  <si>
    <t>ORTHOPAEDICS</t>
  </si>
  <si>
    <t>VIJAY KUMAR CH</t>
  </si>
  <si>
    <t>AFRPV7152C</t>
  </si>
  <si>
    <t>MDS</t>
  </si>
  <si>
    <t>DENTISTRY</t>
  </si>
  <si>
    <t>VIKRAM KUMAR V</t>
  </si>
  <si>
    <t>AESPV7033G</t>
  </si>
  <si>
    <t>REDDY PRASAD</t>
  </si>
  <si>
    <t>AMEPG3732B</t>
  </si>
  <si>
    <t>A. SANJEEV KUMAR</t>
  </si>
  <si>
    <t>AKMPA4616L</t>
  </si>
  <si>
    <t>M.Ch</t>
  </si>
  <si>
    <t>UBIN0815837</t>
  </si>
  <si>
    <t>SRIVANI MECHINENI</t>
  </si>
  <si>
    <t>DFEPM3097H</t>
  </si>
  <si>
    <t>ANAESTHESIOLOGY</t>
  </si>
  <si>
    <t>SHRAVAN KUMAR R</t>
  </si>
  <si>
    <t>BZWPR5657Q</t>
  </si>
  <si>
    <t>MD DNB</t>
  </si>
  <si>
    <t>E N T</t>
  </si>
  <si>
    <t>G.VENKAT REDDY</t>
  </si>
  <si>
    <t>BQZPG6858C</t>
  </si>
  <si>
    <t>A.SAILAJA</t>
  </si>
  <si>
    <t>AHEPA0405A</t>
  </si>
  <si>
    <t>P.SWETHA</t>
  </si>
  <si>
    <t>BKTPP4089G</t>
  </si>
  <si>
    <t>OPHTHALMOLOGY</t>
  </si>
  <si>
    <t>A.HARISHANKAR</t>
  </si>
  <si>
    <t>ARUPA9297N</t>
  </si>
  <si>
    <t>SUGATRI</t>
  </si>
  <si>
    <t>DPRPK6941F</t>
  </si>
  <si>
    <t>PADMA PRIYA</t>
  </si>
  <si>
    <t>ATGPP6249R</t>
  </si>
  <si>
    <t>P.VENKATESHWER</t>
  </si>
  <si>
    <t>AKXPP0890J</t>
  </si>
  <si>
    <t>PAEDIATRICS</t>
  </si>
  <si>
    <t>P.RAMESH</t>
  </si>
  <si>
    <t>BBUPR9937B</t>
  </si>
  <si>
    <t>G.NARESH</t>
  </si>
  <si>
    <t>BAVPG8542F</t>
  </si>
  <si>
    <t>V.LAXMAN</t>
  </si>
  <si>
    <t xml:space="preserve">AAHPV1395G </t>
  </si>
  <si>
    <t>SAINI THIRUPATHI</t>
  </si>
  <si>
    <t>GOOPS4436G</t>
  </si>
  <si>
    <t>M.ANIL KUMAR</t>
  </si>
  <si>
    <t>CFGPM8457L</t>
  </si>
  <si>
    <t>UBIN0532801</t>
  </si>
  <si>
    <t>RACHAKONDA RAMESH</t>
  </si>
  <si>
    <t>ATEPR6388R</t>
  </si>
  <si>
    <t>DERMATOLOGY</t>
  </si>
  <si>
    <t>B.SRINIVAS</t>
  </si>
  <si>
    <t xml:space="preserve"> ANNPB1556E </t>
  </si>
  <si>
    <t>SBI</t>
  </si>
  <si>
    <t>SBIN0013338</t>
  </si>
  <si>
    <t>MYTHILI KOTA</t>
  </si>
  <si>
    <t>AWFPK5454K</t>
  </si>
  <si>
    <t xml:space="preserve">AXIS BANK </t>
  </si>
  <si>
    <t>UTIB0000290</t>
  </si>
  <si>
    <t>B.GEETHA</t>
  </si>
  <si>
    <t>CJQPK9373P</t>
  </si>
  <si>
    <t>NAGARAMYA NARALA</t>
  </si>
  <si>
    <t>AUDPN1100B</t>
  </si>
  <si>
    <t>B JYOTHI</t>
  </si>
  <si>
    <t>BHXPB8741A</t>
  </si>
  <si>
    <t>DNB</t>
  </si>
  <si>
    <t>UBIN0810487</t>
  </si>
  <si>
    <t>T.SREEPATHY NAIDU</t>
  </si>
  <si>
    <t>ATGPT9800J</t>
  </si>
  <si>
    <t>MANASWINI KUNDURU</t>
  </si>
  <si>
    <t>DQBPK9214E</t>
  </si>
  <si>
    <t>THAKUR HARIDAYAI SINGH</t>
  </si>
  <si>
    <t>AKAPS0039B</t>
  </si>
  <si>
    <t>RADIOLOGY</t>
  </si>
  <si>
    <t>CHEETI UPENDER RAO</t>
  </si>
  <si>
    <t>AWQPC7202A</t>
  </si>
  <si>
    <t>JANA SURESH</t>
  </si>
  <si>
    <t>AIPPJ3916M</t>
  </si>
  <si>
    <t>SRIKANTH SAGI</t>
  </si>
  <si>
    <t>CQMPS1953C</t>
  </si>
  <si>
    <t>RANGA SANGEETHA</t>
  </si>
  <si>
    <t>AKBPR3833M</t>
  </si>
  <si>
    <t>A.RAGHU RAMA REDDY</t>
  </si>
  <si>
    <t>BDGPA1549A</t>
  </si>
  <si>
    <t>SHOAIBUDDIN MOHAMMAD</t>
  </si>
  <si>
    <t>BESPM6575F</t>
  </si>
  <si>
    <t>CH. JAGAN MOHAN RAO</t>
  </si>
  <si>
    <t>AEWPC8452N</t>
  </si>
  <si>
    <t>MBBS DO</t>
  </si>
  <si>
    <t>ASST PROF</t>
  </si>
  <si>
    <t>VENKATA RAMESH K</t>
  </si>
  <si>
    <t xml:space="preserve">AOOPK0294E </t>
  </si>
  <si>
    <t>SANJAY KUMAR N D</t>
  </si>
  <si>
    <t>AFSPN7271H</t>
  </si>
  <si>
    <t>MBBS DPM</t>
  </si>
  <si>
    <t>PSYCHIATRY</t>
  </si>
  <si>
    <t>SUHASINI E</t>
  </si>
  <si>
    <t>AAZPE0828M</t>
  </si>
  <si>
    <t>ICICI Bank</t>
  </si>
  <si>
    <t>ICIC0002362</t>
  </si>
  <si>
    <t>MYTHREAI BOORLA</t>
  </si>
  <si>
    <t>BMMPB8453P</t>
  </si>
  <si>
    <t>MBBS DGO</t>
  </si>
  <si>
    <t>PAVAN KUMAR E</t>
  </si>
  <si>
    <t xml:space="preserve">ATGPP6368M </t>
  </si>
  <si>
    <t>VAMSHIDHAR B</t>
  </si>
  <si>
    <t>CBTPB5334A</t>
  </si>
  <si>
    <t>SHIVA KUMAR R</t>
  </si>
  <si>
    <t xml:space="preserve">BKDPR7828F </t>
  </si>
  <si>
    <t>MANOJ KUMAR</t>
  </si>
  <si>
    <t xml:space="preserve">AFXPB4770Q </t>
  </si>
  <si>
    <t>J.MAHENDER</t>
  </si>
  <si>
    <t xml:space="preserve">BAIPJ0642J </t>
  </si>
  <si>
    <t>N.VIDYASAGAR REDDY</t>
  </si>
  <si>
    <t xml:space="preserve">DDVPS9270K </t>
  </si>
  <si>
    <t>VELIMALA SWAROOPA</t>
  </si>
  <si>
    <t>AVXPV3768J</t>
  </si>
  <si>
    <t>K.KARUNAKAR</t>
  </si>
  <si>
    <t>BBJPK7845J</t>
  </si>
  <si>
    <t>CHAITANYA KONDA</t>
  </si>
  <si>
    <t>CTQPK4452D</t>
  </si>
  <si>
    <t>MD DM</t>
  </si>
  <si>
    <t>SBIN0021110</t>
  </si>
  <si>
    <t>SRAVAN KUMAR APPANI</t>
  </si>
  <si>
    <t>AWRPA9729P</t>
  </si>
  <si>
    <t>UBIN0561002</t>
  </si>
  <si>
    <t>MACHA MANASA TEJASWINI</t>
  </si>
  <si>
    <t>AOQPT0427A</t>
  </si>
  <si>
    <t>DILIP PUNNAM</t>
  </si>
  <si>
    <t>CWUPP4363D</t>
  </si>
  <si>
    <t>SUSHMA VUPPALA</t>
  </si>
  <si>
    <t>AVBPV3062B</t>
  </si>
  <si>
    <t>BANDARI KUMAR</t>
  </si>
  <si>
    <t>BJIPB5016M</t>
  </si>
  <si>
    <t>UBIN0807362</t>
  </si>
  <si>
    <t>MENNENI PRATHISTA RAO</t>
  </si>
  <si>
    <t>BAIPM7190L</t>
  </si>
  <si>
    <t>RANJEETH KUMAR JADHAV</t>
  </si>
  <si>
    <t>AVKPJ5173C</t>
  </si>
  <si>
    <t>RAJASEKHAR ADDAGATLA</t>
  </si>
  <si>
    <t>APDPA5786R</t>
  </si>
  <si>
    <t>Y SWETHA</t>
  </si>
  <si>
    <t>CGZPS0138J</t>
  </si>
  <si>
    <t>BANDI RAGA DEEPTHI</t>
  </si>
  <si>
    <t>ASWPB0221G</t>
  </si>
  <si>
    <t>DNB Neph</t>
  </si>
  <si>
    <t>UBIN0801151</t>
  </si>
  <si>
    <t>PARRE SHIVA KUMAR</t>
  </si>
  <si>
    <t>BVOPP6367D</t>
  </si>
  <si>
    <t>GOGLOYH SHIREESHA</t>
  </si>
  <si>
    <t>CAVPG0843G</t>
  </si>
  <si>
    <t>CHINTA SANTOSH</t>
  </si>
  <si>
    <t>ANDPC6962B</t>
  </si>
  <si>
    <t>GADDALA SRUTHI</t>
  </si>
  <si>
    <t>BVCPG9667D</t>
  </si>
  <si>
    <t>CHANDRAGIRI PRANEETH</t>
  </si>
  <si>
    <t>CDKPC9277L</t>
  </si>
  <si>
    <t>AVEEN SANAR GUTHIKONDA</t>
  </si>
  <si>
    <t>AYLPG3418M</t>
  </si>
  <si>
    <t>THUNGURI KARITHIK</t>
  </si>
  <si>
    <t>ANVPT4924C</t>
  </si>
  <si>
    <t>PEDDI SANTHOSH</t>
  </si>
  <si>
    <t>CKJPP0757J</t>
  </si>
  <si>
    <t>REKHA GHISARAM CHOUDHARY</t>
  </si>
  <si>
    <t>AXIPC6659G</t>
  </si>
  <si>
    <t>K ASHOK CHAITANYA</t>
  </si>
  <si>
    <t>EEGPK3251D</t>
  </si>
  <si>
    <t>SUDDALA SOUMITH</t>
  </si>
  <si>
    <t>MBXPS5246N</t>
  </si>
  <si>
    <t>BHEEMISETTI KUMARA SAGAR</t>
  </si>
  <si>
    <t>CHCPB5244C</t>
  </si>
  <si>
    <t>GONIPATI LAKSHMI SRIKANTH</t>
  </si>
  <si>
    <t>CYWPG1445F</t>
  </si>
  <si>
    <t>SILAMATAM VAIBHAV</t>
  </si>
  <si>
    <t>ASLPV5491R</t>
  </si>
  <si>
    <t>SUDHUIREDDY SHRAVYA</t>
  </si>
  <si>
    <t>NDQPS7821K</t>
  </si>
  <si>
    <t>Cental Bank Of India</t>
  </si>
  <si>
    <t>CBIN0283457</t>
  </si>
  <si>
    <t>BODDEPALLI SRAVANI</t>
  </si>
  <si>
    <t>CTBPB8755P</t>
  </si>
  <si>
    <t>MACHIKANTI PRAVALIKA</t>
  </si>
  <si>
    <t>FMIPM1963D</t>
  </si>
  <si>
    <t>E.NARENDER RAO</t>
  </si>
  <si>
    <t>AAOPE1605R</t>
  </si>
  <si>
    <t>DUTY DOCTORS</t>
  </si>
  <si>
    <t>CIVIL HOSPITAL COORDINATOR</t>
  </si>
  <si>
    <t>MANJIRI RANADE</t>
  </si>
  <si>
    <t>AVAPM1200H</t>
  </si>
  <si>
    <t>M.SC</t>
  </si>
  <si>
    <t>DIETICIAN</t>
  </si>
  <si>
    <t>PRABHAKAR RAO VALA</t>
  </si>
  <si>
    <t>ADGPV7896Q</t>
  </si>
  <si>
    <t>DUTY DOCTOR</t>
  </si>
  <si>
    <t>SHANKER ALANKAR</t>
  </si>
  <si>
    <t>AGLPA1532A</t>
  </si>
  <si>
    <t>DY MS</t>
  </si>
  <si>
    <t>DUNNA VENKATESH</t>
  </si>
  <si>
    <t>BKWPD5043B</t>
  </si>
  <si>
    <t>BDS, PGDHM</t>
  </si>
  <si>
    <t>HOSPITAL ADMINISTRATION</t>
  </si>
  <si>
    <t>HOSPITAL ADMINISTRATOR</t>
  </si>
  <si>
    <t>UBIN815837</t>
  </si>
  <si>
    <t>PRAVEEN KUMAR P</t>
  </si>
  <si>
    <t>BIMPP0665B</t>
  </si>
  <si>
    <t>ICU DIRECTOR</t>
  </si>
  <si>
    <t>B V RAGHUNATHA RAO</t>
  </si>
  <si>
    <t>AGWPB6729R</t>
  </si>
  <si>
    <t>MEDICAL OFFICER</t>
  </si>
  <si>
    <t>ERUSAVADLA LAXMI PRASAD</t>
  </si>
  <si>
    <t>ACKPE6104D</t>
  </si>
  <si>
    <t>HEALTH CENTRES ( RHC &amp; UHC)</t>
  </si>
  <si>
    <t>ANKITA R AGRAWAL</t>
  </si>
  <si>
    <t>AWGPA5439D</t>
  </si>
  <si>
    <t>BPT</t>
  </si>
  <si>
    <t>PHYSIOTHERAPY</t>
  </si>
  <si>
    <t>PHYSIOTHERAPIST</t>
  </si>
  <si>
    <t>KISHAN P</t>
  </si>
  <si>
    <t>AGFPP2102H</t>
  </si>
  <si>
    <t>PROF &amp; HOD</t>
  </si>
  <si>
    <t>VIKAS CHENNAMANENI</t>
  </si>
  <si>
    <t>AJVPC3581E</t>
  </si>
  <si>
    <t>MOTHILAL J</t>
  </si>
  <si>
    <t>AAYPJ5401G</t>
  </si>
  <si>
    <t>RAMANA CHARY</t>
  </si>
  <si>
    <t>ABJPC6706H</t>
  </si>
  <si>
    <t xml:space="preserve">Karur Vysya Bank </t>
  </si>
  <si>
    <t>KVBL0001452</t>
  </si>
  <si>
    <t>AMITH KUMAR CH</t>
  </si>
  <si>
    <t>AQAPC0106F</t>
  </si>
  <si>
    <t>DEEPA G</t>
  </si>
  <si>
    <t>BAMPD1982P</t>
  </si>
  <si>
    <t>RAVINDER REDDY K</t>
  </si>
  <si>
    <t>AJOPK3734E</t>
  </si>
  <si>
    <t>CARDIOLOGY</t>
  </si>
  <si>
    <t>ICICI</t>
  </si>
  <si>
    <t>ICIC0006310</t>
  </si>
  <si>
    <t>VIVEKANAND ACHANTA</t>
  </si>
  <si>
    <t>ABFPA5829F</t>
  </si>
  <si>
    <t>NIKHIL MUDGALKAR</t>
  </si>
  <si>
    <t>ATLPM5328B</t>
  </si>
  <si>
    <t>K. VIJAYA PRASAD</t>
  </si>
  <si>
    <t>AGKPK1663R</t>
  </si>
  <si>
    <t>ARUN KATARI</t>
  </si>
  <si>
    <t>AOEPK9899P</t>
  </si>
  <si>
    <t>PARAMESHWAR RAO</t>
  </si>
  <si>
    <t>AAUPC0500B</t>
  </si>
  <si>
    <t>LAKSHMANA MURTHY KANDAKATLA</t>
  </si>
  <si>
    <t>ADFPK4248Q</t>
  </si>
  <si>
    <t>KATAM LAXMI NARAYANA</t>
  </si>
  <si>
    <t>ALAPK5926C</t>
  </si>
  <si>
    <t>CH. RAVINDAR RAO</t>
  </si>
  <si>
    <t>AAVPC3184A</t>
  </si>
  <si>
    <t>PROFESSOR</t>
  </si>
  <si>
    <t>MADHAVI B</t>
  </si>
  <si>
    <t xml:space="preserve">ABEPB6039M </t>
  </si>
  <si>
    <t>LAXMAN KUMAR CH</t>
  </si>
  <si>
    <t>AASPC8345A</t>
  </si>
  <si>
    <t>SATISH CHANDRA K</t>
  </si>
  <si>
    <t xml:space="preserve">AFMPK1721P </t>
  </si>
  <si>
    <t>PULMONOLOZY</t>
  </si>
  <si>
    <t>RAVI KANTH L</t>
  </si>
  <si>
    <t>ACWPL1834D</t>
  </si>
  <si>
    <t>RANJITH KUMAR P</t>
  </si>
  <si>
    <t>ARIPP3084G</t>
  </si>
  <si>
    <t>M.Ch Neuro</t>
  </si>
  <si>
    <t>SRINIVAS REDDY</t>
  </si>
  <si>
    <t>AAMPN3539P</t>
  </si>
  <si>
    <t>MARUTHI CH</t>
  </si>
  <si>
    <t>ADWPC4168Q</t>
  </si>
  <si>
    <t>ASHWIN J</t>
  </si>
  <si>
    <t>ATWPJ0622J</t>
  </si>
  <si>
    <t>HARISH G V</t>
  </si>
  <si>
    <t>BHKPG0208E</t>
  </si>
  <si>
    <t>RATNAM RAOJI</t>
  </si>
  <si>
    <t>AFFPR5767P</t>
  </si>
  <si>
    <t>VENU GOPAL S</t>
  </si>
  <si>
    <t xml:space="preserve">AMMPS8834Q </t>
  </si>
  <si>
    <t>VENKATESHWAR REDDY P</t>
  </si>
  <si>
    <t>ALGPR2005K</t>
  </si>
  <si>
    <t>CHAITANYA Y</t>
  </si>
  <si>
    <t>AFLPY0756R</t>
  </si>
  <si>
    <t>SRILAXMI Y</t>
  </si>
  <si>
    <t>AAZPY8547M</t>
  </si>
  <si>
    <t>HDFC</t>
  </si>
  <si>
    <t>HDFC0000512</t>
  </si>
  <si>
    <t>SUDHAKAR</t>
  </si>
  <si>
    <t>AAYPA9168M</t>
  </si>
  <si>
    <t>SATYA PRABHA S</t>
  </si>
  <si>
    <t>DAUPS0815L</t>
  </si>
  <si>
    <t>RAVI T</t>
  </si>
  <si>
    <t>ABGPT6752M</t>
  </si>
  <si>
    <t>SBIN0021119</t>
  </si>
  <si>
    <t>MEGHANA RAO CHEETI</t>
  </si>
  <si>
    <t>AHJPC1812A</t>
  </si>
  <si>
    <t>SANDEEP REDDY CH</t>
  </si>
  <si>
    <t>BCCPC0289G</t>
  </si>
  <si>
    <t>SAI KRISHNA P</t>
  </si>
  <si>
    <t>ASEPP6547P</t>
  </si>
  <si>
    <t>KAMALAKAR KARAMPUDI</t>
  </si>
  <si>
    <t xml:space="preserve">AUAPK8591J </t>
  </si>
  <si>
    <t>ABHILASH VAVILALA</t>
  </si>
  <si>
    <t>AMGPV3144A</t>
  </si>
  <si>
    <t xml:space="preserve">DNB </t>
  </si>
  <si>
    <t>K.SANDHYA RANI</t>
  </si>
  <si>
    <t>CLZPS5857D</t>
  </si>
  <si>
    <t>GREESHMA .S</t>
  </si>
  <si>
    <t>BSSPS8778L</t>
  </si>
  <si>
    <t>A. RAVINDER</t>
  </si>
  <si>
    <t xml:space="preserve">AAYPA9119L </t>
  </si>
  <si>
    <t>S.SRINIVAS</t>
  </si>
  <si>
    <t xml:space="preserve">AEMPS1282C </t>
  </si>
  <si>
    <t>RAJSIDDHARTH.B</t>
  </si>
  <si>
    <t>AGEPB1929M</t>
  </si>
  <si>
    <t>KONER RAO .T</t>
  </si>
  <si>
    <t>AFWPT6630G</t>
  </si>
  <si>
    <t>RAGHUNATH S.V</t>
  </si>
  <si>
    <t>AGSPV6055C</t>
  </si>
  <si>
    <t>RAMULU.M</t>
  </si>
  <si>
    <t>BWFPM4856G</t>
  </si>
  <si>
    <t>RANA FATIMA</t>
  </si>
  <si>
    <t>ANSPR0630A</t>
  </si>
  <si>
    <t>RAVICHANDRA YADAV</t>
  </si>
  <si>
    <t>CONPM2041C</t>
  </si>
  <si>
    <t>A.SRINIVAS</t>
  </si>
  <si>
    <t>AACPY5708P</t>
  </si>
  <si>
    <t>K.PRASHANTHI</t>
  </si>
  <si>
    <t>ATEPK1485A</t>
  </si>
  <si>
    <t>D.NARASIMLOO</t>
  </si>
  <si>
    <t>AAYPD1905H</t>
  </si>
  <si>
    <t>VAMSHI</t>
  </si>
  <si>
    <t>AERPN9586R</t>
  </si>
  <si>
    <t>A.VENKAT REDDY</t>
  </si>
  <si>
    <t>AHSPA9462F</t>
  </si>
  <si>
    <t>PABBA KYLASAM</t>
  </si>
  <si>
    <t>ABZPP4645C</t>
  </si>
  <si>
    <t>V.RAM REDDY</t>
  </si>
  <si>
    <t>AEFPV5178P</t>
  </si>
  <si>
    <t>HASEEB UL HAQ</t>
  </si>
  <si>
    <t>ACDPH9042E</t>
  </si>
  <si>
    <t>P.MALLESHAM</t>
  </si>
  <si>
    <t>AIKPP9756G</t>
  </si>
  <si>
    <t>P.BHASKAR RAO</t>
  </si>
  <si>
    <t>ACUPP4314L</t>
  </si>
  <si>
    <t>B.SHANKAR</t>
  </si>
  <si>
    <t>ABDPB6828P</t>
  </si>
  <si>
    <t>VENKAT REDDY</t>
  </si>
  <si>
    <t xml:space="preserve">AFFPB5335K </t>
  </si>
  <si>
    <t>P.SUSHMITHA RAO</t>
  </si>
  <si>
    <t>BHJPP1197C</t>
  </si>
  <si>
    <t>M.YOGI</t>
  </si>
  <si>
    <t>ACIPM4641D</t>
  </si>
  <si>
    <t>M.PULLA REDDY</t>
  </si>
  <si>
    <t xml:space="preserve">ABMPM7510N </t>
  </si>
  <si>
    <t>T.MOHAN RAO</t>
  </si>
  <si>
    <t xml:space="preserve">AAMPT7153K </t>
  </si>
  <si>
    <t>K.DURGESH</t>
  </si>
  <si>
    <t>BDAPK4854N</t>
  </si>
  <si>
    <t>P.RADHIKA</t>
  </si>
  <si>
    <t xml:space="preserve">BFOPP6084B </t>
  </si>
  <si>
    <t>SUDHIR ADEPU</t>
  </si>
  <si>
    <t>AJHPA7053K</t>
  </si>
  <si>
    <t>VARUN KRISHNA KOMURAVALLI</t>
  </si>
  <si>
    <t>ALTPV7542C</t>
  </si>
  <si>
    <t>VARAKALA SRINIVAS</t>
  </si>
  <si>
    <t>AKRPV2383C</t>
  </si>
  <si>
    <t>C. N.  PRASAD</t>
  </si>
  <si>
    <t>AEZPC6986L</t>
  </si>
  <si>
    <t>PROFESSOR &amp; MED SUPERINTENDENT</t>
  </si>
  <si>
    <t>MAHIPAL GORRE</t>
  </si>
  <si>
    <t>ALRPG4734H</t>
  </si>
  <si>
    <t>MBBS DA</t>
  </si>
  <si>
    <t>SENIOR RESIDENT</t>
  </si>
  <si>
    <t>B.VENU GOPAL RAO</t>
  </si>
  <si>
    <t>AUMPB0501H</t>
  </si>
  <si>
    <t>MBBS DMRD</t>
  </si>
  <si>
    <t>ARSHA SHASHIVADANA</t>
  </si>
  <si>
    <t>BIHPA1012J</t>
  </si>
  <si>
    <t>BDS</t>
  </si>
  <si>
    <t>SAI TANMAI PARITALA</t>
  </si>
  <si>
    <t>DXPPP6772M</t>
  </si>
  <si>
    <t>ROHIT M SINGH CHAUHAN</t>
  </si>
  <si>
    <t>AGBPC7554Q</t>
  </si>
  <si>
    <t>KAMMARI  DIVYA</t>
  </si>
  <si>
    <t>EAMPK1829M</t>
  </si>
  <si>
    <t>TEEPI REDDY SATHVIK REDDY</t>
  </si>
  <si>
    <t>BLQPT9274D</t>
  </si>
  <si>
    <t>KAMANI SRUTHI</t>
  </si>
  <si>
    <t>DDWPK8438L</t>
  </si>
  <si>
    <t>NAUSHIN ABDUL SAMAD MULLA</t>
  </si>
  <si>
    <t>GRVPM5243R</t>
  </si>
  <si>
    <t>SHALLENDRA  SHRISISHA</t>
  </si>
  <si>
    <t>LTHPS0092R</t>
  </si>
  <si>
    <t>PALOJU SUJANA</t>
  </si>
  <si>
    <t>ECOPP3973D</t>
  </si>
  <si>
    <t>R SANTHOSH KUMAR GUPTA</t>
  </si>
  <si>
    <t>AMHPR4228C</t>
  </si>
  <si>
    <t>MARIA KAMEEM</t>
  </si>
  <si>
    <t>CZUPM4167P</t>
  </si>
  <si>
    <t>V SHARANYA</t>
  </si>
  <si>
    <t>AVTPV0010H</t>
  </si>
  <si>
    <t>PAKA BHAVANI</t>
  </si>
  <si>
    <t>BZNPP0879F</t>
  </si>
  <si>
    <t>UBIN0812293</t>
  </si>
  <si>
    <t>SUKKALA PRUDVI</t>
  </si>
  <si>
    <t>EJMPS4626F</t>
  </si>
  <si>
    <t>SAI PRASANTH NETI</t>
  </si>
  <si>
    <t>ALMPN8618E</t>
  </si>
  <si>
    <t>SWETHA CHERIYALA</t>
  </si>
  <si>
    <t>EILPS5589D</t>
  </si>
  <si>
    <t>HANUMATHU V KRISHNAM NAIDU</t>
  </si>
  <si>
    <t>ANNPH6759F</t>
  </si>
  <si>
    <t>VENGALDAS SAMANVITHA</t>
  </si>
  <si>
    <t>AQIPV0054H</t>
  </si>
  <si>
    <t>SRIGIRI VIJETHA</t>
  </si>
  <si>
    <t>CZRPS6760D</t>
  </si>
  <si>
    <t>NALUVALA SAI ANURAG</t>
  </si>
  <si>
    <t>BGXPN4086M</t>
  </si>
  <si>
    <t>GOGINENI SRI TEJA</t>
  </si>
  <si>
    <t>CHXPG3090E</t>
  </si>
  <si>
    <t>PRADYUT KASIREDDY</t>
  </si>
  <si>
    <t>GHJPK6137A</t>
  </si>
  <si>
    <t>LEKKALA AMRUTHA REDDY</t>
  </si>
  <si>
    <t>AJYPL4992M</t>
  </si>
  <si>
    <t>D PALLAVI</t>
  </si>
  <si>
    <t>DBQPD9888D</t>
  </si>
  <si>
    <t>BALGURI RASHMIKA</t>
  </si>
  <si>
    <t>DBWPB6726C</t>
  </si>
  <si>
    <t>DONTHA MAHESH NETHA</t>
  </si>
  <si>
    <t>AXCPN6702H</t>
  </si>
  <si>
    <t>SHAIK RAZI UR RAHMAN</t>
  </si>
  <si>
    <t>DHZPR7378B</t>
  </si>
  <si>
    <t>DHARMASAGAR SIRISHA</t>
  </si>
  <si>
    <t>CDTPD3372C</t>
  </si>
  <si>
    <t>PRANITHA SHAN</t>
  </si>
  <si>
    <t>EOZPS9011A</t>
  </si>
  <si>
    <t>KONDAPATHRI SHIVA KUMAR</t>
  </si>
  <si>
    <t>HYSPK1009N</t>
  </si>
  <si>
    <t>NELLIRI AKHIL</t>
  </si>
  <si>
    <t>BOPPN3038P</t>
  </si>
  <si>
    <t>LAGISHETTI ANUSHA</t>
  </si>
  <si>
    <t>BFWPL9138L</t>
  </si>
  <si>
    <t>GAYATHRI DIXIT</t>
  </si>
  <si>
    <t>BFPPD8793C</t>
  </si>
  <si>
    <t>INNAMURI PIJITHA</t>
  </si>
  <si>
    <t>ABZPI7752F</t>
  </si>
  <si>
    <t>SUNKA ANVESH KUMAR</t>
  </si>
  <si>
    <t>FQDPS3050J</t>
  </si>
  <si>
    <t>SUSRUTHA GOTTIMUKKULA</t>
  </si>
  <si>
    <t>BAWPG1844F</t>
  </si>
  <si>
    <t>KESHRI SUPRIYA</t>
  </si>
  <si>
    <t>COAPK7583N</t>
  </si>
  <si>
    <t>BOGA SAJAN KUMAR</t>
  </si>
  <si>
    <t>BLMPB7203A</t>
  </si>
  <si>
    <t>AFSHA SHIREEN</t>
  </si>
  <si>
    <t>BUOPA5039C</t>
  </si>
  <si>
    <t>TADIPARTHI ESWAR ADITYA</t>
  </si>
  <si>
    <t>AQZPT6038J</t>
  </si>
  <si>
    <t>P RISHITA VARDHAN RAO</t>
  </si>
  <si>
    <t>HHIPP1046R</t>
  </si>
  <si>
    <t>POOJITHA REDDY VEMULA</t>
  </si>
  <si>
    <t>BJGPV2245E</t>
  </si>
  <si>
    <t>VEERA DIVYA</t>
  </si>
  <si>
    <t>BEDPV9737F</t>
  </si>
  <si>
    <t>K MEGHANA</t>
  </si>
  <si>
    <t>CXEPK1725P</t>
  </si>
  <si>
    <t>RAM MOHAN DORA HANUMANTHU</t>
  </si>
  <si>
    <t>ASGPH7776J</t>
  </si>
  <si>
    <t>RAPELLI CHITHRA</t>
  </si>
  <si>
    <t>CBGPR0226Q</t>
  </si>
  <si>
    <t>PRIYANKA DESAI</t>
  </si>
  <si>
    <t>EEGPD2793B</t>
  </si>
  <si>
    <t>DEVUNURI SRAVYA</t>
  </si>
  <si>
    <t>BFLPD0780B</t>
  </si>
  <si>
    <t>KOPPISHETTI MEENA</t>
  </si>
  <si>
    <t>GRAPK0466B</t>
  </si>
  <si>
    <t>JAMBULA VISWAJA</t>
  </si>
  <si>
    <t>BQBPJ1718E</t>
  </si>
  <si>
    <t>POLEREDDY SINDHUJA REDDY</t>
  </si>
  <si>
    <t>CNRPP6702J</t>
  </si>
  <si>
    <t>MURTHY SRAVANI</t>
  </si>
  <si>
    <t>CRHPM4187L</t>
  </si>
  <si>
    <t>SUKHABHOGI VISHAKHA</t>
  </si>
  <si>
    <t>GACPS8498A</t>
  </si>
  <si>
    <t>ALOKALI G SEMA</t>
  </si>
  <si>
    <t>DKNPS6134K</t>
  </si>
  <si>
    <t>SABGALA SHRIRISHA REDDY</t>
  </si>
  <si>
    <t>EEDPS4718N</t>
  </si>
  <si>
    <t>SAMBARAJU VISHWAKANTHEJA</t>
  </si>
  <si>
    <t>ESNPS5207L</t>
  </si>
  <si>
    <t>PRADEEP GOUD TURUMANI</t>
  </si>
  <si>
    <t>AXCPT0959L</t>
  </si>
  <si>
    <t>VINEELA CHETTIPALLI</t>
  </si>
  <si>
    <t>ATQPC0692M</t>
  </si>
  <si>
    <t>PAKA ROHITH</t>
  </si>
  <si>
    <t>CQOPP5736O</t>
  </si>
  <si>
    <t>KANKANALA AKSHITHA</t>
  </si>
  <si>
    <t>EIKPA0913A</t>
  </si>
  <si>
    <t>RANGAPURAM SHIRISHA</t>
  </si>
  <si>
    <t>CDDPR8360Q</t>
  </si>
  <si>
    <t>GUNDREDDY MOUNIKA REDDY</t>
  </si>
  <si>
    <t>CKQPG9469M</t>
  </si>
  <si>
    <t>026110100068685</t>
  </si>
  <si>
    <t>KAKUMANU  A Y BHARATH</t>
  </si>
  <si>
    <t>DIRPK7471M</t>
  </si>
  <si>
    <t>KOLAN ASHWITHA</t>
  </si>
  <si>
    <t>GAJJALA RAVICHANDRA</t>
  </si>
  <si>
    <t>BVLPG1354A</t>
  </si>
  <si>
    <t>KANDUKURI VIJAYA KUMAR</t>
  </si>
  <si>
    <t>BWZPV4838F</t>
  </si>
  <si>
    <t>KADA VISHNU PRIYA</t>
  </si>
  <si>
    <t>COHPK3247N</t>
  </si>
  <si>
    <t>GOURISHETTY ARAVIND</t>
  </si>
  <si>
    <t>BFLPG0401G</t>
  </si>
  <si>
    <t>GADIPUDI SWETHA CHOWDARY</t>
  </si>
  <si>
    <t>R DINESH</t>
  </si>
  <si>
    <t>DYAPA SRIJA</t>
  </si>
  <si>
    <t>GKVPD8779Q</t>
  </si>
  <si>
    <t>THOTA VIKRANTH</t>
  </si>
  <si>
    <t>BPIPT4794N</t>
  </si>
  <si>
    <t>SAI VISHWANATH RAO N</t>
  </si>
  <si>
    <t>BUYYA SREEJA</t>
  </si>
  <si>
    <t>EBCPB6937G</t>
  </si>
  <si>
    <t>SUMA CHOWDARY GARAPATI</t>
  </si>
  <si>
    <t>MOHAMMED ABDUL RAQEEB</t>
  </si>
  <si>
    <t>POORMANI PRATHYUSHA REDDY</t>
  </si>
  <si>
    <t>CUSPP1933M</t>
  </si>
  <si>
    <t>K MADHURI REDDY</t>
  </si>
  <si>
    <t>KODAM MOUNIKA</t>
  </si>
  <si>
    <t>CUFPK7100J</t>
  </si>
  <si>
    <t>DIVYA DEVI BHONGIR</t>
  </si>
  <si>
    <t>BLRPB1797C</t>
  </si>
  <si>
    <t>SUNKARA NAVYA SAI</t>
  </si>
  <si>
    <t>MUZPS4698R</t>
  </si>
  <si>
    <t>JULUKUNTLA VANI PRASIMHA REDDY</t>
  </si>
  <si>
    <t>PYLA SIVA NANDINI</t>
  </si>
  <si>
    <t>AUKPN4294R</t>
  </si>
  <si>
    <t>NARU SWETHA</t>
  </si>
  <si>
    <t>N SAI JAYACHANDRA REDDY</t>
  </si>
  <si>
    <t>GMDPS3999K</t>
  </si>
  <si>
    <t>GUMMADI PAVITHRA</t>
  </si>
  <si>
    <t>DUDDALA RITHIKA</t>
  </si>
  <si>
    <t>SRAVAN KUMAR GOUD KARDANOORI</t>
  </si>
  <si>
    <t>EGHPK7306A</t>
  </si>
  <si>
    <t>S RAHUL</t>
  </si>
  <si>
    <t>MWIPS3952H</t>
  </si>
  <si>
    <t>S SHANMUKHI</t>
  </si>
  <si>
    <t>PADAVALA UDAYA BHASKAR</t>
  </si>
  <si>
    <t>CFFPP0822M</t>
  </si>
  <si>
    <t>PUVVALA KAVYA</t>
  </si>
  <si>
    <t>AKAVARAM SANJANA</t>
  </si>
  <si>
    <t>ARHPA2854J</t>
  </si>
  <si>
    <t>DASARI SAHITI SAI</t>
  </si>
  <si>
    <t>BOPPANA MANASA</t>
  </si>
  <si>
    <t>MALNEEDI LOKESH</t>
  </si>
  <si>
    <t>DLJPM0253G</t>
  </si>
  <si>
    <t>NAGIREDDY NAGARJUNA REDDY</t>
  </si>
  <si>
    <t>BUQPN0722B</t>
  </si>
  <si>
    <t>K N V S KALINGA VARMA PENMATSA</t>
  </si>
  <si>
    <t>CRCPP2854E</t>
  </si>
  <si>
    <t>ATREYAPURAPU S P V SAI SAKETH</t>
  </si>
  <si>
    <t>BOMMAKANTI HARSHITH</t>
  </si>
  <si>
    <t>S SAI SHARATH</t>
  </si>
  <si>
    <t>FQQPS0267G</t>
  </si>
  <si>
    <t>AKINAPALLI MOUNIKA</t>
  </si>
  <si>
    <t>BZHPA9566L</t>
  </si>
  <si>
    <t>BALMURI VINATHA</t>
  </si>
  <si>
    <t>BHARATHI SANAGAPALLI</t>
  </si>
  <si>
    <t>FSBPB2802R</t>
  </si>
  <si>
    <t>MOHAMMED MUSAIB YASSER</t>
  </si>
  <si>
    <t>ALSPY8852F</t>
  </si>
  <si>
    <t>REHEEMUNNISA MOHAMMED YASEEN KHAN</t>
  </si>
  <si>
    <t>VADLAMUDI LAKSHMI</t>
  </si>
  <si>
    <t>AQNPV6813F</t>
  </si>
  <si>
    <t>SATYA KAUSHIA KILARU</t>
  </si>
  <si>
    <t>HFLPK8725P</t>
  </si>
  <si>
    <t>PRANAY GARG</t>
  </si>
  <si>
    <t>BJGPG6164D</t>
  </si>
  <si>
    <t>LAGUSANI KARTHIK GOUD</t>
  </si>
  <si>
    <t>GUNNALA SRINATH GOUD</t>
  </si>
  <si>
    <t>BIDPG8964Q</t>
  </si>
  <si>
    <t>NIKHIL CHANDRA BODDUNA</t>
  </si>
  <si>
    <t>CLYPB8666G</t>
  </si>
  <si>
    <t>MADADI PRAGNYA</t>
  </si>
  <si>
    <t>BFAPP5277G</t>
  </si>
  <si>
    <t>VOJJELA SHIVANI</t>
  </si>
  <si>
    <t>AUJPV3366M</t>
  </si>
  <si>
    <t>BOINAPALLY HASINI</t>
  </si>
  <si>
    <t>CLOPB1814J</t>
  </si>
  <si>
    <t>ARSHANAPALLY MAHESH RAO</t>
  </si>
  <si>
    <t>KAMBHAMPATI SRINIVAS</t>
  </si>
  <si>
    <t>BMFPK0453B</t>
  </si>
  <si>
    <t>MERAJ FATHIMA</t>
  </si>
  <si>
    <t>ACCPF0344A</t>
  </si>
  <si>
    <t>ANIL KUMAR PANDEY</t>
  </si>
  <si>
    <t>ATQPP5887K</t>
  </si>
  <si>
    <t>TUTOR</t>
  </si>
  <si>
    <t>BASA SHANKAR</t>
  </si>
  <si>
    <t>KARIAPPA SOMASHEKAR</t>
  </si>
  <si>
    <t>AOKPS5601M</t>
  </si>
  <si>
    <t>ARIKANTI RUSHMITHA</t>
  </si>
  <si>
    <t>CUXPA4949P</t>
  </si>
  <si>
    <t>INCHARGE</t>
  </si>
  <si>
    <t>PRASHANTH KUMAR VIMMIGARI</t>
  </si>
  <si>
    <t>APXPV4944A</t>
  </si>
  <si>
    <t>PRAVEEN KUMAR MANIKYAM</t>
  </si>
  <si>
    <t>BTCPM2284G</t>
  </si>
  <si>
    <t>UBIN0803065</t>
  </si>
  <si>
    <t>NALLURU VENKATA LAXMI MOUNIKA</t>
  </si>
  <si>
    <t>CCCPM4607H</t>
  </si>
  <si>
    <t>LAVUDYA SRINIVAS</t>
  </si>
  <si>
    <t>ACOPL3094P</t>
  </si>
  <si>
    <t>NOTE:</t>
  </si>
  <si>
    <t xml:space="preserve">Furnish the details of the other courses by applying the above  format. </t>
  </si>
  <si>
    <t>DETAILS OF DEPARTMENT (Non-Clinical) WISE ELIGIBLE TEACHING STAFF FOR THE PERIOD  2023-24 AND 2024-25</t>
  </si>
  <si>
    <t>SCHEDULE -5</t>
  </si>
  <si>
    <t>(please furnish the details department wase course wise as per the following departments)</t>
  </si>
  <si>
    <t>1. Department of Anatomy; 2. Department of Physiology; 3. Department of Biochemistry; 4. Department of Patholgy; 5. Department of Microbiology; 6. Department of Pharmacology; 7. Department of Forensic Medicine; 8. Department of Communy Medicine; 9. Rural Training Health Centre; 10. Urban Training Health Centre</t>
  </si>
  <si>
    <t>DETAILS OF DEPARTMENT (Non-Clinical) WISE ELIGIBLE TEACHING STAFF FOR THE PERIOD FOR 2023-24</t>
  </si>
  <si>
    <t>SUKUMAR S</t>
  </si>
  <si>
    <t>BGCPS6958J</t>
  </si>
  <si>
    <t>PATHOLOGY</t>
  </si>
  <si>
    <t>T.RAMA KRANTHI</t>
  </si>
  <si>
    <t>AKQPT4161M</t>
  </si>
  <si>
    <t>M.Sc Med. Phy</t>
  </si>
  <si>
    <t>PHYSIOLOGY</t>
  </si>
  <si>
    <t>SREELATHA KURAPATI</t>
  </si>
  <si>
    <t>CZZPK8437R</t>
  </si>
  <si>
    <t>B. VENUGOPAL</t>
  </si>
  <si>
    <t>AOKPB0150L</t>
  </si>
  <si>
    <t>BIOCHEMISTRY</t>
  </si>
  <si>
    <t>KASHIF MOHAMMED MOHIDDIN</t>
  </si>
  <si>
    <t>ARYPK4329D</t>
  </si>
  <si>
    <t>NARA DEVAYANI</t>
  </si>
  <si>
    <t>ARMPN4232E</t>
  </si>
  <si>
    <t>K.NANDINI</t>
  </si>
  <si>
    <t>CTFPK5792R</t>
  </si>
  <si>
    <t>RAPOLU YADAGIRI</t>
  </si>
  <si>
    <t>ABJPR8628K</t>
  </si>
  <si>
    <t>COMMUNITY MEDICINE</t>
  </si>
  <si>
    <t>AUDI THANMAYI NAIDU</t>
  </si>
  <si>
    <t>BXFPA2882R</t>
  </si>
  <si>
    <t>GUPTA PRERNA DILIP KUMAR</t>
  </si>
  <si>
    <t>AOIPG2883H</t>
  </si>
  <si>
    <t>ANATOMY</t>
  </si>
  <si>
    <t>GUPTA  NEERAJ</t>
  </si>
  <si>
    <t>ALMPK0677L</t>
  </si>
  <si>
    <t>FORENSIC MEDICINE</t>
  </si>
  <si>
    <t>MOHD ABDUL WASSEY</t>
  </si>
  <si>
    <t>CCDPM8424P</t>
  </si>
  <si>
    <t>SHAIK RIYAZ PARVEEN</t>
  </si>
  <si>
    <t>DPOPS2285P</t>
  </si>
  <si>
    <t>KESARAPU SWETHA</t>
  </si>
  <si>
    <t>EMIPK8131G</t>
  </si>
  <si>
    <t>SHAIKA ARSHAD AHMED RAJMOHAMMAD</t>
  </si>
  <si>
    <t>AMEPS4018E</t>
  </si>
  <si>
    <t>GANGA SREEDHAR</t>
  </si>
  <si>
    <t>AQOPG5613K</t>
  </si>
  <si>
    <t>M.Sc Ph.D</t>
  </si>
  <si>
    <t>PHARMACOLOGY</t>
  </si>
  <si>
    <t>POTHULA VENKATA NAGA PADMAJA</t>
  </si>
  <si>
    <t>BAJPB7230D</t>
  </si>
  <si>
    <t>ANUSHARANI MANTHRI</t>
  </si>
  <si>
    <t>CJIPM2899C</t>
  </si>
  <si>
    <t>BAKKI SHESHU KUMAR</t>
  </si>
  <si>
    <t>AOBPB7494J</t>
  </si>
  <si>
    <t>VENKATARAMANA K</t>
  </si>
  <si>
    <t>AMLPK7055Q</t>
  </si>
  <si>
    <t>M.Sc Med. Micro</t>
  </si>
  <si>
    <t>MICROBIOLOGY</t>
  </si>
  <si>
    <t>KALPANA SOGALA</t>
  </si>
  <si>
    <t>FHWPS4531N</t>
  </si>
  <si>
    <t>MOHD UBAIDULLAH ANSARI</t>
  </si>
  <si>
    <t>CDTPM9457M</t>
  </si>
  <si>
    <t>DAVA SWETHA</t>
  </si>
  <si>
    <t>KJYPS8997B</t>
  </si>
  <si>
    <t>K USHA KIRAN</t>
  </si>
  <si>
    <t>ATFPK0201P</t>
  </si>
  <si>
    <t>MANISHA S GADAPPA</t>
  </si>
  <si>
    <t>BKVPG9200J</t>
  </si>
  <si>
    <t>SBIN0012905</t>
  </si>
  <si>
    <t>PIRISINGULA SHRUTHI</t>
  </si>
  <si>
    <t>HYFPS0253F</t>
  </si>
  <si>
    <t>MSC</t>
  </si>
  <si>
    <t>JILLELLA TEJASVI</t>
  </si>
  <si>
    <t>BASPJ8324B</t>
  </si>
  <si>
    <t>SABITHA V</t>
  </si>
  <si>
    <t>ADZPV9399K</t>
  </si>
  <si>
    <t>M.Sc</t>
  </si>
  <si>
    <t>GUDELLI PRASHANTH REDDY</t>
  </si>
  <si>
    <t>BZRPG6852K</t>
  </si>
  <si>
    <t>KRANTHI REKHA YADA</t>
  </si>
  <si>
    <t>ALRPY0980B</t>
  </si>
  <si>
    <t>UBIN0827444</t>
  </si>
  <si>
    <t>BUDDARTHI SUJATHA</t>
  </si>
  <si>
    <t>BKWPB8467K</t>
  </si>
  <si>
    <t>VISHNU CHANDRA SEKHAR</t>
  </si>
  <si>
    <t>LHLPS5512G</t>
  </si>
  <si>
    <t>HARENDER RAO M</t>
  </si>
  <si>
    <t>ALQPM4998Q</t>
  </si>
  <si>
    <t>M.Sc Stats</t>
  </si>
  <si>
    <t>LECTURER</t>
  </si>
  <si>
    <t>C. KISHAN REDDY</t>
  </si>
  <si>
    <t>AHXPG3581A</t>
  </si>
  <si>
    <t>J. JYOTHIRMAI</t>
  </si>
  <si>
    <t>AJBPJ5956G</t>
  </si>
  <si>
    <t>MIRZA NISAR HUSSAIN BAIG</t>
  </si>
  <si>
    <t>AQLPB4967C</t>
  </si>
  <si>
    <t>DILZITH ARORA</t>
  </si>
  <si>
    <t>AJNPD5568Q</t>
  </si>
  <si>
    <t>K. SRISANDHYA</t>
  </si>
  <si>
    <t>BBVPK9309K</t>
  </si>
  <si>
    <t>J.ASHWIN KUMAR</t>
  </si>
  <si>
    <t>AEZPJ4199Q</t>
  </si>
  <si>
    <t>ATUL G AGRAWAL</t>
  </si>
  <si>
    <t>BBXPA2816F</t>
  </si>
  <si>
    <t>ADDANKI YOHOSHUVA</t>
  </si>
  <si>
    <t>AGOPA2626E</t>
  </si>
  <si>
    <t>IBIN0806544</t>
  </si>
  <si>
    <t>T K K NAIDU</t>
  </si>
  <si>
    <t>AFDPN5783R</t>
  </si>
  <si>
    <t>SHARADRUTHA PRASAD</t>
  </si>
  <si>
    <t>AGSPC4471D</t>
  </si>
  <si>
    <t>MANASH JYOTHI PHUKAN</t>
  </si>
  <si>
    <t>ANIPP7711L</t>
  </si>
  <si>
    <t>RUPSHIKHA DUTTA</t>
  </si>
  <si>
    <t>AIUPD2762N</t>
  </si>
  <si>
    <t>K. PADMAJA</t>
  </si>
  <si>
    <t>AMNPT3611K</t>
  </si>
  <si>
    <t>PRANAY KUMAR M</t>
  </si>
  <si>
    <t>BFFPM4747F</t>
  </si>
  <si>
    <t>MOMIN SAYED KASHIF MUSTAFA</t>
  </si>
  <si>
    <t>BLRPM9929F</t>
  </si>
  <si>
    <t>SANTHOSH K</t>
  </si>
  <si>
    <t>AJUPK2743D</t>
  </si>
  <si>
    <t>N.SUJANA</t>
  </si>
  <si>
    <t>CBJPS9054C</t>
  </si>
  <si>
    <t>M. ANTHONY DAVID SWAROOP KUMAR</t>
  </si>
  <si>
    <t>ACQPM1668L</t>
  </si>
  <si>
    <t>DURGE SHONE VASUDEO</t>
  </si>
  <si>
    <t>BQGPD6312R</t>
  </si>
  <si>
    <t>MUNGE BASWARAJ</t>
  </si>
  <si>
    <t>BKCPM9044H</t>
  </si>
  <si>
    <t>SWATHI CHANDANALA</t>
  </si>
  <si>
    <t>ASOPC3366K</t>
  </si>
  <si>
    <t>SITA RAMA RAO BUDARAJU</t>
  </si>
  <si>
    <t>AAAPB0518L</t>
  </si>
  <si>
    <t>PULI DARMENDER</t>
  </si>
  <si>
    <t>BOHPP4812D</t>
  </si>
  <si>
    <t>CHERUKU PRANUTHI MISPAH</t>
  </si>
  <si>
    <t>AZVPC1520B</t>
  </si>
  <si>
    <t>AKUTHOTA CHAITANYA</t>
  </si>
  <si>
    <t>BIUPA6712L</t>
  </si>
  <si>
    <t>MOHAMMED FAISAL MOHIUDDIN</t>
  </si>
  <si>
    <t>NAVYA LOKESHWARA T</t>
  </si>
  <si>
    <t>BNYPT0655E</t>
  </si>
  <si>
    <t>GOWTHAM PAWAR</t>
  </si>
  <si>
    <t>BUQPM4123D</t>
  </si>
  <si>
    <t>SHOBA</t>
  </si>
  <si>
    <t>DEKPK0266R</t>
  </si>
  <si>
    <t>K.SUMAN</t>
  </si>
  <si>
    <t>BZGPK0698N</t>
  </si>
  <si>
    <t>G.ANIL</t>
  </si>
  <si>
    <t>BVPPG2920Q</t>
  </si>
  <si>
    <t>D.BHASKAR</t>
  </si>
  <si>
    <t>CLFPB4564E</t>
  </si>
  <si>
    <t>G.MADHU</t>
  </si>
  <si>
    <t>BTQPG9389C</t>
  </si>
  <si>
    <t>NEPPALLI SAI VIKASH</t>
  </si>
  <si>
    <t>ATOPN6426E</t>
  </si>
  <si>
    <t>NERUKOMMA PRAMOD KUMAR</t>
  </si>
  <si>
    <t>AVXPN4304N</t>
  </si>
  <si>
    <t>GUMMADI CHINNA GANGARAM</t>
  </si>
  <si>
    <t>CMUPG2634Q</t>
  </si>
  <si>
    <t>KODURI RAVALI</t>
  </si>
  <si>
    <t>DQTPK3377N</t>
  </si>
  <si>
    <t>DR. SIDDA PRATHYUSHA</t>
  </si>
  <si>
    <t>NKIPS1623A</t>
  </si>
  <si>
    <t>DR. B. PRADYUMMA</t>
  </si>
  <si>
    <t>CODPB9685R</t>
  </si>
  <si>
    <t>DR. KALYANAM VAISHNAVI</t>
  </si>
  <si>
    <t>FVXPK1305R</t>
  </si>
  <si>
    <t>DR. CHILLA  RAJYALAXMI</t>
  </si>
  <si>
    <t>BPLPC4131D</t>
  </si>
  <si>
    <t>DETAILS OF DEPARTMENT (Non-Clinical) WISE ELIGIBLE TEACHING STAFF FOR THE PERIOD FROM 01/04/2024 TO 31/03/2025</t>
  </si>
  <si>
    <t>OFFICER ON SPECIAL DUTY</t>
  </si>
  <si>
    <t>SIDDA PRATHYUSHA</t>
  </si>
  <si>
    <t>B. PRADYUMMA</t>
  </si>
  <si>
    <t>KALYANAM VAISHNAVI</t>
  </si>
  <si>
    <t>CHILLA  RAJYALAXMI</t>
  </si>
  <si>
    <t>MYANA ARUNA</t>
  </si>
  <si>
    <t>BSGPM9335M</t>
  </si>
  <si>
    <t>BODDULA ALEKHYA</t>
  </si>
  <si>
    <t>DTHPA5024F</t>
  </si>
  <si>
    <t>MALYALA THEJASWINI</t>
  </si>
  <si>
    <t>EJDPM4542K</t>
  </si>
  <si>
    <t>UBIN0812277</t>
  </si>
  <si>
    <t>BEDGUM SRILATHA</t>
  </si>
  <si>
    <t>DRLPB5666N</t>
  </si>
  <si>
    <t>MUPPIDI SHREYA REDDY</t>
  </si>
  <si>
    <t>DFXPM5215L</t>
  </si>
  <si>
    <t>UBIN0823171</t>
  </si>
  <si>
    <t>BONAGIRI SRUTHI</t>
  </si>
  <si>
    <t>OGXPS2530C</t>
  </si>
  <si>
    <t>CHITTIMILLA  RAJESH</t>
  </si>
  <si>
    <t>BIPPC2628L</t>
  </si>
  <si>
    <t>KARIYADA KIRANMAI</t>
  </si>
  <si>
    <t>EZDPK6159N</t>
  </si>
  <si>
    <t>KARRA NITHISH REDDY</t>
  </si>
  <si>
    <t>JHZPK7991F</t>
  </si>
  <si>
    <t>MYLA SUSEELA</t>
  </si>
  <si>
    <t>DRQPM5583N</t>
  </si>
  <si>
    <t>ABBOJU HARIPRIYA</t>
  </si>
  <si>
    <t>CLBPA7765A</t>
  </si>
  <si>
    <t>MEKALA MANOHAR</t>
  </si>
  <si>
    <t>DILPM9095K</t>
  </si>
  <si>
    <t>B LAXMIKANTH</t>
  </si>
  <si>
    <t>AOJPB6420L</t>
  </si>
  <si>
    <t>DESABOINA SRAVANTHI</t>
  </si>
  <si>
    <t>CLRPD7746J</t>
  </si>
  <si>
    <t>MSC physiology</t>
  </si>
  <si>
    <t>NOORI AFIFA</t>
  </si>
  <si>
    <t>AZTPN5131B</t>
  </si>
  <si>
    <t>ISHRATH AFREEN</t>
  </si>
  <si>
    <t>CYMPA6325E</t>
  </si>
  <si>
    <t>P ASHOK</t>
  </si>
  <si>
    <t>DAEPA6883A</t>
  </si>
  <si>
    <t>KAKADE ASHUTOSH ASHOK</t>
  </si>
  <si>
    <t>BZZPK0232P</t>
  </si>
  <si>
    <t>GUDURI VEERA VAIBHAVI</t>
  </si>
  <si>
    <t>BQRPG2247K</t>
  </si>
  <si>
    <t>CHAKALI SAI KUMAR</t>
  </si>
  <si>
    <t>BVTPC9893C</t>
  </si>
  <si>
    <t>ADEPU DILEEP KUMAR</t>
  </si>
  <si>
    <t>DIGPA3795D</t>
  </si>
  <si>
    <t>MUPPIDI SAI CHETHAN REDDY</t>
  </si>
  <si>
    <t>FOSPM3633A</t>
  </si>
  <si>
    <t>MALEEDU JATHIN YADAV</t>
  </si>
  <si>
    <t>FBTPM8111D</t>
  </si>
  <si>
    <t>DASARI KRISHNA KUMARI</t>
  </si>
  <si>
    <t>JSLPK5995N</t>
  </si>
  <si>
    <t>UBIN0802581</t>
  </si>
  <si>
    <t>MADUGULA SAHAJA</t>
  </si>
  <si>
    <t>DHFPM5129D</t>
  </si>
  <si>
    <t>PADINAM AISHWARYA</t>
  </si>
  <si>
    <t>CVRPP5080M</t>
  </si>
  <si>
    <t>SEELAM SURENDHAR REDDY</t>
  </si>
  <si>
    <t>DSNPR2899H</t>
  </si>
  <si>
    <t>MADDHURI SAIKRISHNA</t>
  </si>
  <si>
    <t>IVYPS5163P</t>
  </si>
  <si>
    <t>ALUKAPALLY DIVYA JYOTHI</t>
  </si>
  <si>
    <t>BXIPA6237P</t>
  </si>
  <si>
    <t>BEERAPPAGARI ASHEESH</t>
  </si>
  <si>
    <t>BIEPA3292F</t>
  </si>
  <si>
    <t>VORUGANTI SOUMYA</t>
  </si>
  <si>
    <t>BSVPV5234R</t>
  </si>
  <si>
    <t>PANDHRALA ROHIETHHA</t>
  </si>
  <si>
    <t>ESNPP1695F</t>
  </si>
  <si>
    <t>AMBATI MRUDULA SRINIVASULU</t>
  </si>
  <si>
    <t>APSPA8601C</t>
  </si>
  <si>
    <t>RAKHEE AGARWAL</t>
  </si>
  <si>
    <t>AOLPA8555R</t>
  </si>
  <si>
    <t>SOLUNKE GANESH BHAGWAT</t>
  </si>
  <si>
    <t>HNTPS1765P</t>
  </si>
  <si>
    <t xml:space="preserve">Furnish the details of the other courses by applying the above format. </t>
  </si>
  <si>
    <t>DETAILS OF ANCILLARY SERIVICES STAFF FOR THE PERIOD 2023-24 and 2024-25</t>
  </si>
  <si>
    <t>SCHEDULE -6</t>
  </si>
  <si>
    <t xml:space="preserve">1. Cenral Record Section; 2. Cenral Animal House; 3. Central Library; 4. Central Photographic cum audiovisual unit; 5. Medical Education Unit; 6. Central Sterization Services Department; 7. Laundry; 8. Blood Bank; 9. Central Casualty Services; 10. Central Workshop; 11. Other Hospital Staff - Nursing Staff; 12 Any other Staff </t>
  </si>
  <si>
    <t>DETAILS OF ANCILLARY SERIVICES STAFF FOR THE PERIOD FOR 2023-24</t>
  </si>
  <si>
    <t>18 = (13+14+15+16+17)</t>
  </si>
  <si>
    <t>G00006</t>
  </si>
  <si>
    <t>R. VIJAY KUMAR</t>
  </si>
  <si>
    <t>ANFPR5295N</t>
  </si>
  <si>
    <t>SITE</t>
  </si>
  <si>
    <t>EXECUTIVE</t>
  </si>
  <si>
    <t>G00021</t>
  </si>
  <si>
    <t>S. J. RAJESHWAR RAO</t>
  </si>
  <si>
    <t>BPTPS9971K</t>
  </si>
  <si>
    <t>CORPORATE OFFICE</t>
  </si>
  <si>
    <t>SR EXECUTIVE</t>
  </si>
  <si>
    <t>UBIN0550825</t>
  </si>
  <si>
    <t>G00032</t>
  </si>
  <si>
    <t>HAFEEZ SYED</t>
  </si>
  <si>
    <t>PATIENT CARE</t>
  </si>
  <si>
    <t>G00062</t>
  </si>
  <si>
    <t>VINAY KUMAR GUDA</t>
  </si>
  <si>
    <t>ALDPG7680C</t>
  </si>
  <si>
    <t>B.SC MLT</t>
  </si>
  <si>
    <t>BLOOD BANK</t>
  </si>
  <si>
    <t>G00080</t>
  </si>
  <si>
    <t>MALLIKARJUN YADAV MARRI</t>
  </si>
  <si>
    <t>AUQPM1591G</t>
  </si>
  <si>
    <t>B A DEGREE,ITI,ECE</t>
  </si>
  <si>
    <t>BIO MEDICAL</t>
  </si>
  <si>
    <t>G00081</t>
  </si>
  <si>
    <t>SRI RAM KUMAR P</t>
  </si>
  <si>
    <t>ARUPP5146K</t>
  </si>
  <si>
    <t>ADMINISTRATION</t>
  </si>
  <si>
    <t>MANAGER</t>
  </si>
  <si>
    <t>G00086</t>
  </si>
  <si>
    <t>SURENDHER RAO A</t>
  </si>
  <si>
    <t>BOYS HOSTAL</t>
  </si>
  <si>
    <t>CARE TAKER</t>
  </si>
  <si>
    <t>G00098</t>
  </si>
  <si>
    <t>BIKSHAPATHI M</t>
  </si>
  <si>
    <t>SSC</t>
  </si>
  <si>
    <t>MAINTENANCE</t>
  </si>
  <si>
    <t>CARPENTER</t>
  </si>
  <si>
    <t>G00099</t>
  </si>
  <si>
    <t>CHANDRAIAH N</t>
  </si>
  <si>
    <t>ASSISTANT</t>
  </si>
  <si>
    <t>G00114</t>
  </si>
  <si>
    <t>VENKATESHAM BINGI</t>
  </si>
  <si>
    <t>ATTENDER</t>
  </si>
  <si>
    <t>G00120</t>
  </si>
  <si>
    <t>RAJAIAH A</t>
  </si>
  <si>
    <t>INTERMEDIATE</t>
  </si>
  <si>
    <t>TECHNICIAN</t>
  </si>
  <si>
    <t>G00130</t>
  </si>
  <si>
    <t>NAINI RAJESH KHANNA</t>
  </si>
  <si>
    <t>CTPPA2109G</t>
  </si>
  <si>
    <t>DIPLOMA</t>
  </si>
  <si>
    <t>SUPERVISOR</t>
  </si>
  <si>
    <t>G00135</t>
  </si>
  <si>
    <t>MAHESHWAR REDDY</t>
  </si>
  <si>
    <t>ITI</t>
  </si>
  <si>
    <t>G00139</t>
  </si>
  <si>
    <t>M. ANURADHA</t>
  </si>
  <si>
    <t>AQZPM5650K</t>
  </si>
  <si>
    <t>DEPUTY MANAGER</t>
  </si>
  <si>
    <t>G00154</t>
  </si>
  <si>
    <t>K. SURYANARAYANA</t>
  </si>
  <si>
    <t>AYDPK9488R</t>
  </si>
  <si>
    <t>M SC</t>
  </si>
  <si>
    <t>G00166</t>
  </si>
  <si>
    <t>YATHIRAJ K</t>
  </si>
  <si>
    <t>BMEPK2698R</t>
  </si>
  <si>
    <t>CURATOR</t>
  </si>
  <si>
    <t>G00179</t>
  </si>
  <si>
    <t>KARUNAKAR G</t>
  </si>
  <si>
    <t>M.COM</t>
  </si>
  <si>
    <t>G00184</t>
  </si>
  <si>
    <t>RAJAIAH D</t>
  </si>
  <si>
    <t>OT TECHNICIAN</t>
  </si>
  <si>
    <t>G00191</t>
  </si>
  <si>
    <t>B. SRINIVAS</t>
  </si>
  <si>
    <t>10th</t>
  </si>
  <si>
    <t>G00208</t>
  </si>
  <si>
    <t>V. SRINIVAS</t>
  </si>
  <si>
    <t>G00210</t>
  </si>
  <si>
    <t>SANDHYA RANI DEEKONDA</t>
  </si>
  <si>
    <t>DEGREE</t>
  </si>
  <si>
    <t>FRONT OFFICE</t>
  </si>
  <si>
    <t>G00221</t>
  </si>
  <si>
    <t>SATYANARAYANA REDDY</t>
  </si>
  <si>
    <t xml:space="preserve">10 th </t>
  </si>
  <si>
    <t>UBIN0545589</t>
  </si>
  <si>
    <t>G00226</t>
  </si>
  <si>
    <t>ELLAIAH</t>
  </si>
  <si>
    <t>WATCH MAN</t>
  </si>
  <si>
    <t>G00227</t>
  </si>
  <si>
    <t>SHAKUNTALA</t>
  </si>
  <si>
    <t>EEKPA4299P</t>
  </si>
  <si>
    <t>G00229</t>
  </si>
  <si>
    <t>USMAN KHAN MOHD</t>
  </si>
  <si>
    <t>LIBRARY</t>
  </si>
  <si>
    <t>G00238</t>
  </si>
  <si>
    <t>JAYANTH KUMAR N</t>
  </si>
  <si>
    <t>ALSPN8439R</t>
  </si>
  <si>
    <t>MEDICAL RECORDS</t>
  </si>
  <si>
    <t>G00256</t>
  </si>
  <si>
    <t>PRAKASH ABVS</t>
  </si>
  <si>
    <t xml:space="preserve">AFFPA8139Q </t>
  </si>
  <si>
    <t>GENERAL MANAGER</t>
  </si>
  <si>
    <t>G00262</t>
  </si>
  <si>
    <t>MOHIN KHAN MD</t>
  </si>
  <si>
    <t>G00264</t>
  </si>
  <si>
    <t>RAVINDER R</t>
  </si>
  <si>
    <t>AYYPR2683Q</t>
  </si>
  <si>
    <t>DEGRE.MLISc</t>
  </si>
  <si>
    <t>IT</t>
  </si>
  <si>
    <t>COMPUTER OPERATOR</t>
  </si>
  <si>
    <t>G00265</t>
  </si>
  <si>
    <t>RAVI</t>
  </si>
  <si>
    <t>TRANSPORT</t>
  </si>
  <si>
    <t>DRIVER</t>
  </si>
  <si>
    <t>G00278</t>
  </si>
  <si>
    <t>PADMA POTTAVATHINI</t>
  </si>
  <si>
    <t>GIRLS HOSTEL</t>
  </si>
  <si>
    <t>G00306</t>
  </si>
  <si>
    <t>RAMACHANDRA RAO B</t>
  </si>
  <si>
    <t>ABQPB1676A</t>
  </si>
  <si>
    <t>C A O</t>
  </si>
  <si>
    <t>G00317</t>
  </si>
  <si>
    <t>P. BIKSHAPATHI</t>
  </si>
  <si>
    <t>BFEPP0604M</t>
  </si>
  <si>
    <t>G00328</t>
  </si>
  <si>
    <t>MURALI NAIDU A</t>
  </si>
  <si>
    <t>ASTPA8676K</t>
  </si>
  <si>
    <t>G00373</t>
  </si>
  <si>
    <t>MALATHI R</t>
  </si>
  <si>
    <t>AHJPR2449A</t>
  </si>
  <si>
    <t>ASST MANAGER</t>
  </si>
  <si>
    <t>G00385</t>
  </si>
  <si>
    <t>SHARMILA R</t>
  </si>
  <si>
    <t>CJOPS5380N</t>
  </si>
  <si>
    <t>M SC (N)</t>
  </si>
  <si>
    <t>NURSING COLLEGE</t>
  </si>
  <si>
    <t>G00392</t>
  </si>
  <si>
    <t>SHASHIDHAR G</t>
  </si>
  <si>
    <t>G00393</t>
  </si>
  <si>
    <t>MALLAIAH USKAMALLA</t>
  </si>
  <si>
    <t>G00401</t>
  </si>
  <si>
    <t>SWATHI YATAM</t>
  </si>
  <si>
    <t>G00403</t>
  </si>
  <si>
    <t>ASHFAQ HUSSAIN MD</t>
  </si>
  <si>
    <t>G00409</t>
  </si>
  <si>
    <t>LAXMAIAH E</t>
  </si>
  <si>
    <t>G00451</t>
  </si>
  <si>
    <t>MADHUSUDHAN BOLLAM</t>
  </si>
  <si>
    <t>OPD ASSISTANT</t>
  </si>
  <si>
    <t>G00453</t>
  </si>
  <si>
    <t>KISTA SWAMY DARA</t>
  </si>
  <si>
    <t>DMLT</t>
  </si>
  <si>
    <t>G00460</t>
  </si>
  <si>
    <t>RAMANJANEYULU CH</t>
  </si>
  <si>
    <t>AEEPY9823R</t>
  </si>
  <si>
    <t>COVID LAB</t>
  </si>
  <si>
    <t>G00466</t>
  </si>
  <si>
    <t>ANJANEYULU U</t>
  </si>
  <si>
    <t>G00470</t>
  </si>
  <si>
    <t>KRISHNA K</t>
  </si>
  <si>
    <t>G00472</t>
  </si>
  <si>
    <t>SANTOSH KUMAR T</t>
  </si>
  <si>
    <t>G00474</t>
  </si>
  <si>
    <t>RAMESH BOLLARAM</t>
  </si>
  <si>
    <t>CENTRAL LAB</t>
  </si>
  <si>
    <t>G00475</t>
  </si>
  <si>
    <t>ANJAIAH T</t>
  </si>
  <si>
    <t>G00479</t>
  </si>
  <si>
    <t>RAJU M</t>
  </si>
  <si>
    <t>G00490</t>
  </si>
  <si>
    <t>SULTAN BASHEER KHAN</t>
  </si>
  <si>
    <t>APPPK4404A</t>
  </si>
  <si>
    <t xml:space="preserve">INTERMEDIATE ,ARMY </t>
  </si>
  <si>
    <t>SECURITY</t>
  </si>
  <si>
    <t>CHIEF SECURITY OFFICER</t>
  </si>
  <si>
    <t>G00498</t>
  </si>
  <si>
    <t>LEELA RANI G</t>
  </si>
  <si>
    <t>AGYPG9602L</t>
  </si>
  <si>
    <t>G00519</t>
  </si>
  <si>
    <t>KEERTHI ABBAREDDY</t>
  </si>
  <si>
    <t>MA (PG)</t>
  </si>
  <si>
    <t>SKIL LAB</t>
  </si>
  <si>
    <t>SKILL LAB COORDINATOR</t>
  </si>
  <si>
    <t>G00530</t>
  </si>
  <si>
    <t>ANANTHANAGA RAO B</t>
  </si>
  <si>
    <t>AZXPB8224D</t>
  </si>
  <si>
    <t>B.COM</t>
  </si>
  <si>
    <t>AAROGYASRI</t>
  </si>
  <si>
    <t>G00532</t>
  </si>
  <si>
    <t>PRABHAKAR P</t>
  </si>
  <si>
    <t>BXVPP9361A</t>
  </si>
  <si>
    <t>G00533</t>
  </si>
  <si>
    <t>SIVA PRASAD P</t>
  </si>
  <si>
    <t>AMFPP2861H</t>
  </si>
  <si>
    <t>G00534</t>
  </si>
  <si>
    <t>YEDUBHUSHAN G</t>
  </si>
  <si>
    <t>BNTPG9854M</t>
  </si>
  <si>
    <t>G00536</t>
  </si>
  <si>
    <t>G.BIKSHAPATHI</t>
  </si>
  <si>
    <t>AMBPG0421C</t>
  </si>
  <si>
    <t>G00540</t>
  </si>
  <si>
    <t>DARAGANNA U</t>
  </si>
  <si>
    <t>ABEPU9405C</t>
  </si>
  <si>
    <t>G00542</t>
  </si>
  <si>
    <t>SRISAILAM E</t>
  </si>
  <si>
    <t>EFQPS0790G</t>
  </si>
  <si>
    <t>G00549</t>
  </si>
  <si>
    <t>NAGA RAJU D</t>
  </si>
  <si>
    <t xml:space="preserve">ANDPD0551B </t>
  </si>
  <si>
    <t>G00559</t>
  </si>
  <si>
    <t>CHAKRAPANI V</t>
  </si>
  <si>
    <t>AKQPV3903K</t>
  </si>
  <si>
    <t>ENGINER</t>
  </si>
  <si>
    <t>G00560</t>
  </si>
  <si>
    <t>SHANKAIRAIAH D</t>
  </si>
  <si>
    <t>G00561</t>
  </si>
  <si>
    <t>SRILATHA NAIDU T</t>
  </si>
  <si>
    <t>G00562</t>
  </si>
  <si>
    <t>AMIYA PHUKAN</t>
  </si>
  <si>
    <t>BRCPP7580G</t>
  </si>
  <si>
    <t>G00563</t>
  </si>
  <si>
    <t>MANJU DUTTA</t>
  </si>
  <si>
    <t>AMMPM4618E</t>
  </si>
  <si>
    <t>G00570</t>
  </si>
  <si>
    <t>NASREEN BEGUM</t>
  </si>
  <si>
    <t>AJAPN3394D</t>
  </si>
  <si>
    <t>G00573</t>
  </si>
  <si>
    <t>SATHISH KUMAR K</t>
  </si>
  <si>
    <t>CQUPK8055M</t>
  </si>
  <si>
    <t>DIPLOMA  IN OT</t>
  </si>
  <si>
    <t>G00579</t>
  </si>
  <si>
    <t>SAGAR T</t>
  </si>
  <si>
    <t>G00581</t>
  </si>
  <si>
    <t>MALLESHAM PENCHALA</t>
  </si>
  <si>
    <t>G00583</t>
  </si>
  <si>
    <t>RAJAIAH R</t>
  </si>
  <si>
    <t>G00589</t>
  </si>
  <si>
    <t>NARSAIAH A</t>
  </si>
  <si>
    <t>G00598</t>
  </si>
  <si>
    <t>SAMPATH J</t>
  </si>
  <si>
    <t>BQTPJ0185P</t>
  </si>
  <si>
    <t>G00599</t>
  </si>
  <si>
    <t>SAMPATH A</t>
  </si>
  <si>
    <t>G00600</t>
  </si>
  <si>
    <t>LAXMINARAYANA N</t>
  </si>
  <si>
    <t>CCXPN7666Q</t>
  </si>
  <si>
    <t>G00614</t>
  </si>
  <si>
    <t>CHANDRAMANI</t>
  </si>
  <si>
    <t xml:space="preserve">ABGPA5739D </t>
  </si>
  <si>
    <t>G00616</t>
  </si>
  <si>
    <t>SREENIVAS PATAKULA</t>
  </si>
  <si>
    <t>BUVPR3724E</t>
  </si>
  <si>
    <t>G00617</t>
  </si>
  <si>
    <t>KOUSHIK K</t>
  </si>
  <si>
    <t>BQGPK8831G</t>
  </si>
  <si>
    <t xml:space="preserve">M BA </t>
  </si>
  <si>
    <t>MARKETING</t>
  </si>
  <si>
    <t>G00621</t>
  </si>
  <si>
    <t>MOHD. HUSSAIN ALI</t>
  </si>
  <si>
    <t>BA</t>
  </si>
  <si>
    <t>G00631</t>
  </si>
  <si>
    <t>DEVAIAH D</t>
  </si>
  <si>
    <t>G00633</t>
  </si>
  <si>
    <t>KRUSHNA MURTHY CH</t>
  </si>
  <si>
    <t>D MLT</t>
  </si>
  <si>
    <t>G00636</t>
  </si>
  <si>
    <t>ANIL KUMAR L</t>
  </si>
  <si>
    <t>MBA</t>
  </si>
  <si>
    <t>G00640</t>
  </si>
  <si>
    <t>MOHD MOIZUDDIN</t>
  </si>
  <si>
    <t>FXIPM7393N</t>
  </si>
  <si>
    <t>NEPHROLOGY</t>
  </si>
  <si>
    <t>DIALYSIS TECHINICIAN</t>
  </si>
  <si>
    <t>G00658</t>
  </si>
  <si>
    <t>PADMA D</t>
  </si>
  <si>
    <t>G00662</t>
  </si>
  <si>
    <t>PRAKASH RAO T</t>
  </si>
  <si>
    <t>DGSPR5914R</t>
  </si>
  <si>
    <t>G00678</t>
  </si>
  <si>
    <t>SAMPATH KUMAR L</t>
  </si>
  <si>
    <t>AIJPL0194P</t>
  </si>
  <si>
    <t>G00683</t>
  </si>
  <si>
    <t>GANGA RAJU</t>
  </si>
  <si>
    <t>G00684</t>
  </si>
  <si>
    <t>RAVI M</t>
  </si>
  <si>
    <t>G00686</t>
  </si>
  <si>
    <t>LAXMAN JATANGI</t>
  </si>
  <si>
    <t>G00690</t>
  </si>
  <si>
    <t>DEEPAK DAVU</t>
  </si>
  <si>
    <t>G00691</t>
  </si>
  <si>
    <t>SHYAM SUNDER A</t>
  </si>
  <si>
    <t>G00693</t>
  </si>
  <si>
    <t>SUNITHA B</t>
  </si>
  <si>
    <t>G00695</t>
  </si>
  <si>
    <t>EESHWAR ADDLURI</t>
  </si>
  <si>
    <t>G00702</t>
  </si>
  <si>
    <t>VISHAL K</t>
  </si>
  <si>
    <t>G00705</t>
  </si>
  <si>
    <t>SRINIVAS B</t>
  </si>
  <si>
    <t>G00707</t>
  </si>
  <si>
    <t>SATYANARAYANA S</t>
  </si>
  <si>
    <t>C. S. D.</t>
  </si>
  <si>
    <t>G00711</t>
  </si>
  <si>
    <t>VENKATAIAH K</t>
  </si>
  <si>
    <t>G00712</t>
  </si>
  <si>
    <t>MANOJ KUMAR T</t>
  </si>
  <si>
    <t>G00722</t>
  </si>
  <si>
    <t>MALLESHAM B</t>
  </si>
  <si>
    <t>PHYSICAL EDUCATION DEPARTMENT</t>
  </si>
  <si>
    <t>GROUNDS MEN</t>
  </si>
  <si>
    <t>G00723</t>
  </si>
  <si>
    <t>KANAKALAXMI D</t>
  </si>
  <si>
    <t>G00728</t>
  </si>
  <si>
    <t>RAHUL D</t>
  </si>
  <si>
    <t>G00740</t>
  </si>
  <si>
    <t>VANDITHA J</t>
  </si>
  <si>
    <t>CREDIT</t>
  </si>
  <si>
    <t>G00755</t>
  </si>
  <si>
    <t>MANOHAR A</t>
  </si>
  <si>
    <t>UBIN0532827</t>
  </si>
  <si>
    <t>G00764</t>
  </si>
  <si>
    <t>SRIKANTH SARMA P</t>
  </si>
  <si>
    <t>AYHPP3280G</t>
  </si>
  <si>
    <t>PRIEST</t>
  </si>
  <si>
    <t>G00772</t>
  </si>
  <si>
    <t>VENKATESWARA RAO D</t>
  </si>
  <si>
    <t>FINANCE &amp; ACCOUNTS</t>
  </si>
  <si>
    <t>G00778</t>
  </si>
  <si>
    <t>SANTHOSH G</t>
  </si>
  <si>
    <t>G00788</t>
  </si>
  <si>
    <t>GOURU NAIDU</t>
  </si>
  <si>
    <t>AHBPV7261L</t>
  </si>
  <si>
    <t>G00798</t>
  </si>
  <si>
    <t>B.SUNEELA</t>
  </si>
  <si>
    <t>AGBPB5349Q</t>
  </si>
  <si>
    <t>G00810</t>
  </si>
  <si>
    <t>BHASKAR LAKOTA</t>
  </si>
  <si>
    <t>AFHPL1764J</t>
  </si>
  <si>
    <t>G00832</t>
  </si>
  <si>
    <t>SWATHI YERRA</t>
  </si>
  <si>
    <t>G00847</t>
  </si>
  <si>
    <t>MAHENDER REDDY E</t>
  </si>
  <si>
    <t>AAUPE7713L</t>
  </si>
  <si>
    <t>DMIT</t>
  </si>
  <si>
    <t>G00856</t>
  </si>
  <si>
    <t>CHEEKATI SRINU</t>
  </si>
  <si>
    <t>AMBPC6799F</t>
  </si>
  <si>
    <t>G00857</t>
  </si>
  <si>
    <t>MAKKALLA CHANDRASHEKAR</t>
  </si>
  <si>
    <t>AVEPM6399P</t>
  </si>
  <si>
    <t>G00861</t>
  </si>
  <si>
    <t>KESHAVA RAO.J</t>
  </si>
  <si>
    <t>AOPPJ1215F</t>
  </si>
  <si>
    <t>G00865</t>
  </si>
  <si>
    <t>SANTHOSH RAO .CH</t>
  </si>
  <si>
    <t>G00869</t>
  </si>
  <si>
    <t>SURESH PERUMANDLA</t>
  </si>
  <si>
    <t>AYBPP1276A</t>
  </si>
  <si>
    <t>P.HD ,M.SC</t>
  </si>
  <si>
    <t>G00878</t>
  </si>
  <si>
    <t>ANJAIAH MARAKONDA</t>
  </si>
  <si>
    <t>G00883</t>
  </si>
  <si>
    <t>GUNDA SREENIVAS</t>
  </si>
  <si>
    <t>BUIPG0838H</t>
  </si>
  <si>
    <t>G00885</t>
  </si>
  <si>
    <t>SUDHEER REDDY M</t>
  </si>
  <si>
    <t>AGOPM6293P</t>
  </si>
  <si>
    <t>G00893</t>
  </si>
  <si>
    <t>K.MAHESH</t>
  </si>
  <si>
    <t>G00895</t>
  </si>
  <si>
    <t>BATTU VINAY</t>
  </si>
  <si>
    <t>BKBPV0659N</t>
  </si>
  <si>
    <t>G00902</t>
  </si>
  <si>
    <t>JOGINPALLI RAJU</t>
  </si>
  <si>
    <t>G00903</t>
  </si>
  <si>
    <t>KOKULLA MALLESHAM</t>
  </si>
  <si>
    <t>G00906</t>
  </si>
  <si>
    <t>MOHAMMED.SADIQ</t>
  </si>
  <si>
    <t xml:space="preserve">DIPLOMA </t>
  </si>
  <si>
    <t>CSSD</t>
  </si>
  <si>
    <t>G00911</t>
  </si>
  <si>
    <t>JOOLA GOPALA KRISHNA</t>
  </si>
  <si>
    <t>G00916</t>
  </si>
  <si>
    <t>JAGGANNAGARI KISHAN RAO</t>
  </si>
  <si>
    <t>AEWPJ4038F</t>
  </si>
  <si>
    <t>G00917</t>
  </si>
  <si>
    <t>SAILLA MAHESH</t>
  </si>
  <si>
    <t>G00923</t>
  </si>
  <si>
    <t>D.RAJITHA</t>
  </si>
  <si>
    <t>G00924</t>
  </si>
  <si>
    <t>ERLA RAKESH</t>
  </si>
  <si>
    <t>G00926</t>
  </si>
  <si>
    <t>THANDRA SAMPATH</t>
  </si>
  <si>
    <t>PHARMACY</t>
  </si>
  <si>
    <t>PHARMACIST</t>
  </si>
  <si>
    <t>G00937</t>
  </si>
  <si>
    <t>KALU RAM RAI</t>
  </si>
  <si>
    <t>COZPR3937J</t>
  </si>
  <si>
    <t>G00948</t>
  </si>
  <si>
    <t>PRADEEPA RAPARLA</t>
  </si>
  <si>
    <t>RECEPTIONIST</t>
  </si>
  <si>
    <t>G00949</t>
  </si>
  <si>
    <t>MAHESH KUMAR</t>
  </si>
  <si>
    <t>G00950</t>
  </si>
  <si>
    <t>BANDI PARSHARAMULU</t>
  </si>
  <si>
    <t>G00952</t>
  </si>
  <si>
    <t>PENCHALA VENKATESH</t>
  </si>
  <si>
    <t>G00960</t>
  </si>
  <si>
    <t>MAMIDALA RAJENDRA PRASAD</t>
  </si>
  <si>
    <t>AAAPE8165E</t>
  </si>
  <si>
    <t xml:space="preserve">B SC </t>
  </si>
  <si>
    <t>AMBULANCE TECHNICIAN</t>
  </si>
  <si>
    <t>G00969</t>
  </si>
  <si>
    <t>PERAKA SRIKANTH</t>
  </si>
  <si>
    <t>JWCPS6288H</t>
  </si>
  <si>
    <t>G00974</t>
  </si>
  <si>
    <t>MOGLIPAKA SRAVAN</t>
  </si>
  <si>
    <t>G00979</t>
  </si>
  <si>
    <t>M.TULASI</t>
  </si>
  <si>
    <t>G00983</t>
  </si>
  <si>
    <t>ADEPU SATISH</t>
  </si>
  <si>
    <t>BOSPA2030K</t>
  </si>
  <si>
    <t>G00989</t>
  </si>
  <si>
    <t>BANDHELA TEJESH KUMAR</t>
  </si>
  <si>
    <t>FMSPB0077D</t>
  </si>
  <si>
    <t>G00991</t>
  </si>
  <si>
    <t>KONDU GANGANNA</t>
  </si>
  <si>
    <t>DHPPG3468D</t>
  </si>
  <si>
    <t>G00992</t>
  </si>
  <si>
    <t>MULAKALA ASHOK</t>
  </si>
  <si>
    <t>DKPPA1675H</t>
  </si>
  <si>
    <t>G00996</t>
  </si>
  <si>
    <t>KOTA KANAKAIAH</t>
  </si>
  <si>
    <t>B A</t>
  </si>
  <si>
    <t>G00999</t>
  </si>
  <si>
    <t>KANAKATLA NAVEEN KUMAR</t>
  </si>
  <si>
    <t>GFYPK3551M</t>
  </si>
  <si>
    <t>PUBLIC ADDRESS SYSTEM</t>
  </si>
  <si>
    <t>G01000</t>
  </si>
  <si>
    <t>LOKINI SAGAR</t>
  </si>
  <si>
    <t>G01003</t>
  </si>
  <si>
    <t>YAKAIAH MANDAPURI</t>
  </si>
  <si>
    <t>AKPPM3594E</t>
  </si>
  <si>
    <t>SENIOR SYSTEM ADMINISTRATOR</t>
  </si>
  <si>
    <t>G01006</t>
  </si>
  <si>
    <t>KASARAPU GOUTHAM KUMAR</t>
  </si>
  <si>
    <t>CARPK6411Q</t>
  </si>
  <si>
    <t>UBIN0537071</t>
  </si>
  <si>
    <t>G01009</t>
  </si>
  <si>
    <t>M.SRIKANTH</t>
  </si>
  <si>
    <t>AOJPM9738A</t>
  </si>
  <si>
    <t>GYM</t>
  </si>
  <si>
    <t>G01025</t>
  </si>
  <si>
    <t>BATHINI RAJU</t>
  </si>
  <si>
    <t>RAJIV AROGYA SRI</t>
  </si>
  <si>
    <t>VIDEO GRAPHER</t>
  </si>
  <si>
    <t>G01026</t>
  </si>
  <si>
    <t>GUNDA RAJANI</t>
  </si>
  <si>
    <t>G01035</t>
  </si>
  <si>
    <t>G.SATHISH</t>
  </si>
  <si>
    <t>ALIPG1171B</t>
  </si>
  <si>
    <t>G01038</t>
  </si>
  <si>
    <t>CH.DEVI SIVA PRASAD</t>
  </si>
  <si>
    <t>AFJPC8660A</t>
  </si>
  <si>
    <t>ASSISTANT GENERAL MANAGER</t>
  </si>
  <si>
    <t>G01039</t>
  </si>
  <si>
    <t>RAKESH.K</t>
  </si>
  <si>
    <t>ATNPR7559K</t>
  </si>
  <si>
    <t>G01044</t>
  </si>
  <si>
    <t>BODDU THIRUPATHI</t>
  </si>
  <si>
    <t>CZWPB9700P</t>
  </si>
  <si>
    <t>BILLING SECTION</t>
  </si>
  <si>
    <t>G01048</t>
  </si>
  <si>
    <t>GALIPALLI SRINIVAS</t>
  </si>
  <si>
    <t>CJFPG8301J</t>
  </si>
  <si>
    <t>PATIENT CARE TAKER</t>
  </si>
  <si>
    <t>G01059</t>
  </si>
  <si>
    <t>R.GANESH</t>
  </si>
  <si>
    <t>OFFSET OPERATOR</t>
  </si>
  <si>
    <t>G01060</t>
  </si>
  <si>
    <t>SATISH VARAKALA</t>
  </si>
  <si>
    <t>G01064</t>
  </si>
  <si>
    <t>BANDARI SUNITHA</t>
  </si>
  <si>
    <t>MEDICAL EDUCATION UNIT</t>
  </si>
  <si>
    <t>G01065</t>
  </si>
  <si>
    <t>KADATHALA RAMADEVI</t>
  </si>
  <si>
    <t>B TECH</t>
  </si>
  <si>
    <t>ESTATE</t>
  </si>
  <si>
    <t>G01066</t>
  </si>
  <si>
    <t>KASARAPU SRINIVAS</t>
  </si>
  <si>
    <t>GUNPK4800F</t>
  </si>
  <si>
    <t>B SC</t>
  </si>
  <si>
    <t>G01067</t>
  </si>
  <si>
    <t>KASIPETA RAJKUMAR</t>
  </si>
  <si>
    <t>DUUPK1154C</t>
  </si>
  <si>
    <t>MLT</t>
  </si>
  <si>
    <t>G01068</t>
  </si>
  <si>
    <t>KARENGULA VENKATESH</t>
  </si>
  <si>
    <t>CDSPK8208F</t>
  </si>
  <si>
    <t>G01069</t>
  </si>
  <si>
    <t>BUDARAM KIRAN</t>
  </si>
  <si>
    <t>BERPB9419L</t>
  </si>
  <si>
    <t>G01083</t>
  </si>
  <si>
    <t>K SURYA NARAYANA MURTY</t>
  </si>
  <si>
    <t>BMIPS1332J</t>
  </si>
  <si>
    <t>DY MANAGER</t>
  </si>
  <si>
    <t>G01084</t>
  </si>
  <si>
    <t>SHAIK IMTHIYAZ</t>
  </si>
  <si>
    <t>EZOPS4895E</t>
  </si>
  <si>
    <t>G01087</t>
  </si>
  <si>
    <t>EARLA SANTOSH</t>
  </si>
  <si>
    <t>AAZPE9638D</t>
  </si>
  <si>
    <t>G01092</t>
  </si>
  <si>
    <t>BINGI LOKESH</t>
  </si>
  <si>
    <t>COCPB3135D</t>
  </si>
  <si>
    <t>G01093</t>
  </si>
  <si>
    <t>ANKAMALLA SAMPATH</t>
  </si>
  <si>
    <t>BXNPA8804M</t>
  </si>
  <si>
    <t>PLUMBER</t>
  </si>
  <si>
    <t>G01094</t>
  </si>
  <si>
    <t>GEETHA</t>
  </si>
  <si>
    <t>ANUPV0232E</t>
  </si>
  <si>
    <t>CALL CENTER</t>
  </si>
  <si>
    <t>PROGRAM MANAGER</t>
  </si>
  <si>
    <t>G01099</t>
  </si>
  <si>
    <t>PIRISHETTI SHARAVAN KUMAR</t>
  </si>
  <si>
    <t>KIPPK3302C</t>
  </si>
  <si>
    <t>G01101</t>
  </si>
  <si>
    <t>THALLAPELLI SANTHOSH</t>
  </si>
  <si>
    <t>G01102</t>
  </si>
  <si>
    <t>MASAM AJAY</t>
  </si>
  <si>
    <t>G01108</t>
  </si>
  <si>
    <t>MD ASHAM PASHA</t>
  </si>
  <si>
    <t>ELECTRICIAN</t>
  </si>
  <si>
    <t>G01111</t>
  </si>
  <si>
    <t>REGUCHETTU PUSHPALATHA</t>
  </si>
  <si>
    <t>G01114</t>
  </si>
  <si>
    <t>THAMMANAVENI SANDEEP</t>
  </si>
  <si>
    <t>G01115</t>
  </si>
  <si>
    <t>ANDE MAHESWARI</t>
  </si>
  <si>
    <t>GJIPM4062D</t>
  </si>
  <si>
    <t>STORES</t>
  </si>
  <si>
    <t>G01119</t>
  </si>
  <si>
    <t>BANDI AJAY</t>
  </si>
  <si>
    <t>DRPPA2096K</t>
  </si>
  <si>
    <t>G01122</t>
  </si>
  <si>
    <t>THALLAPELLI SRINIVASA</t>
  </si>
  <si>
    <t>G01123</t>
  </si>
  <si>
    <t>AILLA SUNIL  KUMAR</t>
  </si>
  <si>
    <t>G01125</t>
  </si>
  <si>
    <t>KALLEPALLI ANAND</t>
  </si>
  <si>
    <t>G01126</t>
  </si>
  <si>
    <t>CHINDAM SAMATHA</t>
  </si>
  <si>
    <t>G01129</t>
  </si>
  <si>
    <t>A. KOTESHWAR RAO</t>
  </si>
  <si>
    <t>EVXPR9581K</t>
  </si>
  <si>
    <t>G01132</t>
  </si>
  <si>
    <t>SALIGOMMULA RAJENDER</t>
  </si>
  <si>
    <t>CWSPS6822G</t>
  </si>
  <si>
    <t>G01136</t>
  </si>
  <si>
    <t>VALSA MANIDEEPIKA</t>
  </si>
  <si>
    <t>CCPPV4047M</t>
  </si>
  <si>
    <t>G01138</t>
  </si>
  <si>
    <t>GASIGANTI SRIJA</t>
  </si>
  <si>
    <t>OBKPS5019C</t>
  </si>
  <si>
    <t>B SC (N)</t>
  </si>
  <si>
    <t>G01140</t>
  </si>
  <si>
    <t>PARLAPELLI MANIRAJ</t>
  </si>
  <si>
    <t>CUYPP8565P</t>
  </si>
  <si>
    <t>G01143</t>
  </si>
  <si>
    <t>DIVYA AMITI</t>
  </si>
  <si>
    <t>G01146</t>
  </si>
  <si>
    <t>B SAVITHRI</t>
  </si>
  <si>
    <t>BCSPB1735N</t>
  </si>
  <si>
    <t>G01148</t>
  </si>
  <si>
    <t>BATHINI KANAKAIAH</t>
  </si>
  <si>
    <t>CJOPB2890N</t>
  </si>
  <si>
    <t>G01150</t>
  </si>
  <si>
    <t>KANAKAM SAMPATH</t>
  </si>
  <si>
    <t>EKDPK0650P</t>
  </si>
  <si>
    <t>G01152</t>
  </si>
  <si>
    <t>ANUMALLA RAJENDER</t>
  </si>
  <si>
    <t>ATZPA4402G</t>
  </si>
  <si>
    <t>G01154</t>
  </si>
  <si>
    <t>VENNAM DEEPAK REDDY</t>
  </si>
  <si>
    <t>AYPPV8050L</t>
  </si>
  <si>
    <t>G01155</t>
  </si>
  <si>
    <t>NALLALA SUSHMA</t>
  </si>
  <si>
    <t>LYQPS8013Q</t>
  </si>
  <si>
    <t>G01157</t>
  </si>
  <si>
    <t>ERAVENI VIJAYA</t>
  </si>
  <si>
    <t>G01160</t>
  </si>
  <si>
    <t>KOTHAKONDA SRINIVAS</t>
  </si>
  <si>
    <t>NSPPS4740M</t>
  </si>
  <si>
    <t>G01161</t>
  </si>
  <si>
    <t>ESARAPU AJAY</t>
  </si>
  <si>
    <t>ACEBE3131C</t>
  </si>
  <si>
    <t>G01162</t>
  </si>
  <si>
    <t>ERRABELLI RAKESH</t>
  </si>
  <si>
    <t>EGPQROO96K</t>
  </si>
  <si>
    <t>G01163</t>
  </si>
  <si>
    <t>LINGAMPALLY PRAVEEN</t>
  </si>
  <si>
    <t>G01165</t>
  </si>
  <si>
    <t>CHAMANPALLI SANJEEV</t>
  </si>
  <si>
    <t>G01166</t>
  </si>
  <si>
    <t>MATURI RAVI TEJA</t>
  </si>
  <si>
    <t>DXPM1853H</t>
  </si>
  <si>
    <t>G01169</t>
  </si>
  <si>
    <t>MATURI KUMARA SWAMY</t>
  </si>
  <si>
    <t>CGJPM0071L</t>
  </si>
  <si>
    <t>G01172</t>
  </si>
  <si>
    <t>GOLLAPALLI RASAGNA</t>
  </si>
  <si>
    <t>DEDPG5580P</t>
  </si>
  <si>
    <t>G01176</t>
  </si>
  <si>
    <t>NAKKA RAJESH</t>
  </si>
  <si>
    <t>G01179</t>
  </si>
  <si>
    <t>MOTHKURI KUNUKAIAH</t>
  </si>
  <si>
    <t>BVOPM2794M</t>
  </si>
  <si>
    <t>G01181</t>
  </si>
  <si>
    <t>AKULA VENKATESH</t>
  </si>
  <si>
    <t>DOCPA8249Q</t>
  </si>
  <si>
    <t>G01183</t>
  </si>
  <si>
    <t>KARRE RAMYA</t>
  </si>
  <si>
    <t>FHKPR6172Q</t>
  </si>
  <si>
    <t>G01184</t>
  </si>
  <si>
    <t>NERELLA NAGARAJU</t>
  </si>
  <si>
    <t>BQEPN5160P</t>
  </si>
  <si>
    <t>G01189</t>
  </si>
  <si>
    <t>ALUWALA PRASHANTH</t>
  </si>
  <si>
    <t>DZFPP9355A</t>
  </si>
  <si>
    <t>G01192</t>
  </si>
  <si>
    <t>EDLA SAIKUMAR</t>
  </si>
  <si>
    <t>G01193</t>
  </si>
  <si>
    <t>LINGAMPALLY SRIKANTH</t>
  </si>
  <si>
    <t>DMST</t>
  </si>
  <si>
    <t>G01194</t>
  </si>
  <si>
    <t>MOOTA AJAY</t>
  </si>
  <si>
    <t>G01195</t>
  </si>
  <si>
    <t>AMARAGONDA THIRUPATHI</t>
  </si>
  <si>
    <t>G01203</t>
  </si>
  <si>
    <t>KATTI MANASA</t>
  </si>
  <si>
    <t>inter</t>
  </si>
  <si>
    <t>G01204</t>
  </si>
  <si>
    <t>L. SRIKANTH</t>
  </si>
  <si>
    <t>G01205</t>
  </si>
  <si>
    <t>BATTINI SATYA</t>
  </si>
  <si>
    <t>BSC</t>
  </si>
  <si>
    <t>G01209</t>
  </si>
  <si>
    <t>THAPPATLI BOOMAIAH</t>
  </si>
  <si>
    <t>G01210</t>
  </si>
  <si>
    <t>PAIDI MDHUKAR</t>
  </si>
  <si>
    <t>G01211</t>
  </si>
  <si>
    <t>ANNAMANENI HARISH RAO</t>
  </si>
  <si>
    <t>BSCPA9496D</t>
  </si>
  <si>
    <t>G01212</t>
  </si>
  <si>
    <t>AVUNOORI VINAY KUMAR</t>
  </si>
  <si>
    <t>G01213</t>
  </si>
  <si>
    <t>KALEEPELLI RAJITHA</t>
  </si>
  <si>
    <t>UHC KARIMNAGAR</t>
  </si>
  <si>
    <t>G01215</t>
  </si>
  <si>
    <t>DEETI SUNITHA</t>
  </si>
  <si>
    <t>ANM</t>
  </si>
  <si>
    <t>G01216</t>
  </si>
  <si>
    <t>BATHINI SUMALATHA</t>
  </si>
  <si>
    <t>G01218</t>
  </si>
  <si>
    <t>TIPPARAPU LAKHAN KUMAR</t>
  </si>
  <si>
    <t>BBCPT6655G</t>
  </si>
  <si>
    <t>G01219</t>
  </si>
  <si>
    <t>TANGALLAPELLI PAVAN KALYAN</t>
  </si>
  <si>
    <t>Diploma</t>
  </si>
  <si>
    <t>G01220</t>
  </si>
  <si>
    <t>ALAPATI CHANDRA SEKHAR</t>
  </si>
  <si>
    <t>G01223</t>
  </si>
  <si>
    <t>PULLELA MANASA</t>
  </si>
  <si>
    <t>M com</t>
  </si>
  <si>
    <t>G01227</t>
  </si>
  <si>
    <t>AZMEERA DINESH</t>
  </si>
  <si>
    <t>B PHARMACY</t>
  </si>
  <si>
    <t>G01229</t>
  </si>
  <si>
    <t>IPPAPULA RITHISH</t>
  </si>
  <si>
    <t>G01230</t>
  </si>
  <si>
    <t>MUTYALA NARESH</t>
  </si>
  <si>
    <t>BVPPN8281F</t>
  </si>
  <si>
    <t>G01231</t>
  </si>
  <si>
    <t>MOHD SHOUKATH</t>
  </si>
  <si>
    <t>G01235</t>
  </si>
  <si>
    <t>BASHEERUDDIN MOHAMMAD</t>
  </si>
  <si>
    <t>LSYPS4729R</t>
  </si>
  <si>
    <t xml:space="preserve">DIPLOMA IN OT </t>
  </si>
  <si>
    <t>G01237</t>
  </si>
  <si>
    <t>DASARAM SATHISH KUMAR</t>
  </si>
  <si>
    <t>G01238</t>
  </si>
  <si>
    <t>PONNAM MAHESH</t>
  </si>
  <si>
    <t>CLBPP7668D</t>
  </si>
  <si>
    <t>HOUSE KEEPING</t>
  </si>
  <si>
    <t>G01241</t>
  </si>
  <si>
    <t>MOMIN SHAZIA TABASSUM</t>
  </si>
  <si>
    <t>DOVPM9712R</t>
  </si>
  <si>
    <t>G01242</t>
  </si>
  <si>
    <t>KOVVULA THRIMURTHULU</t>
  </si>
  <si>
    <t>G01243</t>
  </si>
  <si>
    <t>JALADANKI SREEHARI</t>
  </si>
  <si>
    <t>BAFPJ7723P</t>
  </si>
  <si>
    <t>SENIOR EXECUTIVE</t>
  </si>
  <si>
    <t>G01244</t>
  </si>
  <si>
    <t>KUNDHOJWALA  SARITHA</t>
  </si>
  <si>
    <t>BA PGDCA</t>
  </si>
  <si>
    <t>G01246</t>
  </si>
  <si>
    <t>KALIKOTA SAIRAJU</t>
  </si>
  <si>
    <t>COORDINATOR</t>
  </si>
  <si>
    <t>G01252</t>
  </si>
  <si>
    <t>DASARI LAVANYA</t>
  </si>
  <si>
    <t>BZC</t>
  </si>
  <si>
    <t>PHYSICAL MEDICAL AND REHABILITATION</t>
  </si>
  <si>
    <t>UBIN0801739</t>
  </si>
  <si>
    <t>G01253</t>
  </si>
  <si>
    <t>THANGALLAPALLI KUMAR</t>
  </si>
  <si>
    <t>BHJPT2438J</t>
  </si>
  <si>
    <t>G01254</t>
  </si>
  <si>
    <t>MANGA SUDHAKAR</t>
  </si>
  <si>
    <t>G01257</t>
  </si>
  <si>
    <t>GOUNDLA SATHISH REDDY</t>
  </si>
  <si>
    <t>G01260</t>
  </si>
  <si>
    <t>JIMSON JOSE T</t>
  </si>
  <si>
    <t>AGGPT0916L</t>
  </si>
  <si>
    <t>G01262</t>
  </si>
  <si>
    <t>SOLLETI DIVYA JYOTHI</t>
  </si>
  <si>
    <t>LBFPS2351M</t>
  </si>
  <si>
    <t>G01268</t>
  </si>
  <si>
    <t>JALENDAR POTHURI</t>
  </si>
  <si>
    <t>G01269</t>
  </si>
  <si>
    <t>LINGAMPALLY SRIVIDYA</t>
  </si>
  <si>
    <t>Dmlt</t>
  </si>
  <si>
    <t>G01270</t>
  </si>
  <si>
    <t>MANDA RAJINIKANTH REDDY</t>
  </si>
  <si>
    <t>ARLPR2161F</t>
  </si>
  <si>
    <t>G01271</t>
  </si>
  <si>
    <t>KOTHURU SURESH</t>
  </si>
  <si>
    <t>KXDPS0467K</t>
  </si>
  <si>
    <t>VIDEO EDITOR</t>
  </si>
  <si>
    <t>G01272</t>
  </si>
  <si>
    <t>MERAGUTHA NAGARAJU</t>
  </si>
  <si>
    <t>G01274</t>
  </si>
  <si>
    <t>BOINAPALLY RISHIKA</t>
  </si>
  <si>
    <t>G01275</t>
  </si>
  <si>
    <t>CHINTHAKUNTLA RAMBABU</t>
  </si>
  <si>
    <t>AJZPC0166F</t>
  </si>
  <si>
    <t>G01277</t>
  </si>
  <si>
    <t>DAVU GANESH</t>
  </si>
  <si>
    <t>G01279</t>
  </si>
  <si>
    <t>VARI RAKESH</t>
  </si>
  <si>
    <t>INTER</t>
  </si>
  <si>
    <t>G01282</t>
  </si>
  <si>
    <t>PONNAM SAI KUMAR</t>
  </si>
  <si>
    <t>IT EXECUTIVE</t>
  </si>
  <si>
    <t>G01285</t>
  </si>
  <si>
    <t>REDDYMALLA RAJU</t>
  </si>
  <si>
    <t>G01286</t>
  </si>
  <si>
    <t>THONTI MANJULA</t>
  </si>
  <si>
    <t>G01288</t>
  </si>
  <si>
    <t>BANOTH NARESH</t>
  </si>
  <si>
    <t>BSC MLT</t>
  </si>
  <si>
    <t>G01289</t>
  </si>
  <si>
    <t>YASA RAMYA</t>
  </si>
  <si>
    <t>AELPY2111B</t>
  </si>
  <si>
    <t>M TECH</t>
  </si>
  <si>
    <t>G01291</t>
  </si>
  <si>
    <t>POILA DIVAKAR</t>
  </si>
  <si>
    <t>G01292</t>
  </si>
  <si>
    <t>KADAMANDALA ARUNA KUMARI</t>
  </si>
  <si>
    <t>EANPK4018K</t>
  </si>
  <si>
    <t>M SC NURSING</t>
  </si>
  <si>
    <t>G01294</t>
  </si>
  <si>
    <t>BANDA SUNANDA</t>
  </si>
  <si>
    <t>ELWPB8279P</t>
  </si>
  <si>
    <t>G01296</t>
  </si>
  <si>
    <t>KHAJA UBAID UR RAHMAN</t>
  </si>
  <si>
    <t>IROPK5276B</t>
  </si>
  <si>
    <t>B SC RADIOLOGY &amp; IMAGING</t>
  </si>
  <si>
    <t>G01297</t>
  </si>
  <si>
    <t>REDDY SOMESWARA RAO</t>
  </si>
  <si>
    <t>EBOPR8018E</t>
  </si>
  <si>
    <t>Mcom</t>
  </si>
  <si>
    <t>JUNIOR ACCOUNTANT</t>
  </si>
  <si>
    <t>G01298</t>
  </si>
  <si>
    <t>MOKANA NARAYANA PRASAD</t>
  </si>
  <si>
    <t>AOEPM6386B</t>
  </si>
  <si>
    <t>SENIOR GRAPHIC DESIGNER</t>
  </si>
  <si>
    <t>G01299</t>
  </si>
  <si>
    <t>IRUKULAPATI SOMASEKHAR</t>
  </si>
  <si>
    <t>ADVPI3089H</t>
  </si>
  <si>
    <t>G01302</t>
  </si>
  <si>
    <t>KOTTAMIDDE NAGESH</t>
  </si>
  <si>
    <t>EECPK2593N</t>
  </si>
  <si>
    <t>ACCOUNTS EXECUTIVE</t>
  </si>
  <si>
    <t>G01304</t>
  </si>
  <si>
    <t>BENDRAM RAJU</t>
  </si>
  <si>
    <t>G01305</t>
  </si>
  <si>
    <t>AMMIGALLA KIRAN</t>
  </si>
  <si>
    <t>G01306</t>
  </si>
  <si>
    <t>AEDULAPURAM SANDEEP</t>
  </si>
  <si>
    <t>BBM</t>
  </si>
  <si>
    <t>G01307</t>
  </si>
  <si>
    <t>KALABOINA ASHOK KUMAR</t>
  </si>
  <si>
    <t>G01309</t>
  </si>
  <si>
    <t>KETHRI BHASKAR REDDY</t>
  </si>
  <si>
    <t>AWXPK7297P</t>
  </si>
  <si>
    <t>INTERNAL AUDITOR</t>
  </si>
  <si>
    <t>G01313</t>
  </si>
  <si>
    <t>DAMERA KRUTHI</t>
  </si>
  <si>
    <t>FPAPD9382A</t>
  </si>
  <si>
    <t>P R O</t>
  </si>
  <si>
    <t>G01316</t>
  </si>
  <si>
    <t>AKUNOORI JULIA PHEBE</t>
  </si>
  <si>
    <t>B S C NURSING</t>
  </si>
  <si>
    <t>G01317</t>
  </si>
  <si>
    <t>G01319</t>
  </si>
  <si>
    <t>MYAKALA SATHISH KUMAR</t>
  </si>
  <si>
    <t>G01320</t>
  </si>
  <si>
    <t>DAVU ANJANEYULU</t>
  </si>
  <si>
    <t>OPERATOR</t>
  </si>
  <si>
    <t>G01321</t>
  </si>
  <si>
    <t>RAMANCHA RAHUL</t>
  </si>
  <si>
    <t>UBIN0807486</t>
  </si>
  <si>
    <t>G01324</t>
  </si>
  <si>
    <t>ANKESHWARAPU RAMESH</t>
  </si>
  <si>
    <t>BCKPR3454G</t>
  </si>
  <si>
    <t>Degree</t>
  </si>
  <si>
    <t>G01332</t>
  </si>
  <si>
    <t>K SREEDHAR</t>
  </si>
  <si>
    <t>AVEPK5350L</t>
  </si>
  <si>
    <t>DHMS</t>
  </si>
  <si>
    <t>ADMINSTRATOR</t>
  </si>
  <si>
    <t>G01334</t>
  </si>
  <si>
    <t>KURRA SWAPNA</t>
  </si>
  <si>
    <t>G01335</t>
  </si>
  <si>
    <t>KOKKULA SRIVANI</t>
  </si>
  <si>
    <t>B Com</t>
  </si>
  <si>
    <t>G01336</t>
  </si>
  <si>
    <t>AMISHETTI RAMESH</t>
  </si>
  <si>
    <t>G01337</t>
  </si>
  <si>
    <t>VADLA NAVEEN KUMAR CHARY</t>
  </si>
  <si>
    <t>BWEPC7216H</t>
  </si>
  <si>
    <t>GRAPHIC DESIGNER</t>
  </si>
  <si>
    <t>G01339</t>
  </si>
  <si>
    <t>ELLUTUM SANTHOSH</t>
  </si>
  <si>
    <t>UBIN0808431</t>
  </si>
  <si>
    <t>G01340</t>
  </si>
  <si>
    <t>THADA BHUPATHI REDDY</t>
  </si>
  <si>
    <t>G01341</t>
  </si>
  <si>
    <t>SHATHALLA ARUN KUMAR</t>
  </si>
  <si>
    <t>G01342</t>
  </si>
  <si>
    <t>YELLA GAMAN</t>
  </si>
  <si>
    <t>G01343</t>
  </si>
  <si>
    <t>BADUGU CHANDU</t>
  </si>
  <si>
    <t>G01344</t>
  </si>
  <si>
    <t>MAYA MAHESH</t>
  </si>
  <si>
    <t>G01345</t>
  </si>
  <si>
    <t>REGULA MALLESHAM</t>
  </si>
  <si>
    <t>G01346</t>
  </si>
  <si>
    <t>BOINI RAJKUMAR</t>
  </si>
  <si>
    <t>G01347</t>
  </si>
  <si>
    <t>KASARAPU PRADEEP KUMAR</t>
  </si>
  <si>
    <t>G01349</t>
  </si>
  <si>
    <t>GUNUKUNTLA AMARENDAR</t>
  </si>
  <si>
    <t>G01351</t>
  </si>
  <si>
    <t>TEEGALA MAHIPAL</t>
  </si>
  <si>
    <t>G01352</t>
  </si>
  <si>
    <t>BHANU PRAKASH RAO SURABHI</t>
  </si>
  <si>
    <t>BWRPS6091P</t>
  </si>
  <si>
    <t>G01354</t>
  </si>
  <si>
    <t>A SHALINI</t>
  </si>
  <si>
    <t>G01356</t>
  </si>
  <si>
    <t>KOTHURI GEETHA</t>
  </si>
  <si>
    <t>G01357</t>
  </si>
  <si>
    <t>KANDI SWETHA</t>
  </si>
  <si>
    <t>G01360</t>
  </si>
  <si>
    <t>G. ASHOK</t>
  </si>
  <si>
    <t>BOTPA0213D</t>
  </si>
  <si>
    <t>SEO</t>
  </si>
  <si>
    <t>G01361</t>
  </si>
  <si>
    <t>GORLI LAKSHMI</t>
  </si>
  <si>
    <t>DDMPG4989N</t>
  </si>
  <si>
    <t>CA</t>
  </si>
  <si>
    <t>G01362</t>
  </si>
  <si>
    <t>PULI SRINIVAS</t>
  </si>
  <si>
    <t>G01363</t>
  </si>
  <si>
    <t>KOTHURI UGENDER</t>
  </si>
  <si>
    <t>G01365</t>
  </si>
  <si>
    <t>CHADA RAMYA</t>
  </si>
  <si>
    <t>G01367</t>
  </si>
  <si>
    <t>SYED ARBAZ</t>
  </si>
  <si>
    <t>G01368</t>
  </si>
  <si>
    <t>CHELLOJA ANJANEYULU</t>
  </si>
  <si>
    <t>Inter</t>
  </si>
  <si>
    <t>G01369</t>
  </si>
  <si>
    <t>MYLAGANI SAITEJA</t>
  </si>
  <si>
    <t>G01370</t>
  </si>
  <si>
    <t>REVELLA NAGARAJU</t>
  </si>
  <si>
    <t>G01371</t>
  </si>
  <si>
    <t>MADIREDDY VENKATA SIVA PRASAD</t>
  </si>
  <si>
    <t>AMSPM0599A</t>
  </si>
  <si>
    <t>B COm</t>
  </si>
  <si>
    <t>G01374</t>
  </si>
  <si>
    <t>JANAGAM HARIKRISHNA</t>
  </si>
  <si>
    <t>G01375</t>
  </si>
  <si>
    <t>RAGIPHANI BHUVANESHWAR</t>
  </si>
  <si>
    <t>CIMPR5069L</t>
  </si>
  <si>
    <t>CONTENT WRITER</t>
  </si>
  <si>
    <t>G01376</t>
  </si>
  <si>
    <t>KOMMIREDDY HEMANTH KUMAR</t>
  </si>
  <si>
    <t>HHPPK4293A</t>
  </si>
  <si>
    <t>G01379</t>
  </si>
  <si>
    <t>KANNAM PRASHANTH KUMAR</t>
  </si>
  <si>
    <t>Btech</t>
  </si>
  <si>
    <t>G01380</t>
  </si>
  <si>
    <t>KONGARI UDAY KUMAR</t>
  </si>
  <si>
    <t>CHJPK5842C</t>
  </si>
  <si>
    <t>G01381</t>
  </si>
  <si>
    <t>DEEKONDA RAJU</t>
  </si>
  <si>
    <t>G01382</t>
  </si>
  <si>
    <t>PERIMANDLA SAI KRISHNA</t>
  </si>
  <si>
    <t>G01384</t>
  </si>
  <si>
    <t>ADEPU HARISH BABU</t>
  </si>
  <si>
    <t>G01385</t>
  </si>
  <si>
    <t>ENGANI PRASAD RAO</t>
  </si>
  <si>
    <t>RIGISTAR CUM ADMINISTRATOR</t>
  </si>
  <si>
    <t>G01387</t>
  </si>
  <si>
    <t>TWINKLE ISWARY</t>
  </si>
  <si>
    <t>MANAGEMENT TRAINEE</t>
  </si>
  <si>
    <t>G01388</t>
  </si>
  <si>
    <t>LINGAMPALY ANIL</t>
  </si>
  <si>
    <t>G01389</t>
  </si>
  <si>
    <t>JOGU RAJA KUMAR</t>
  </si>
  <si>
    <t>CLEANER</t>
  </si>
  <si>
    <t>G01390</t>
  </si>
  <si>
    <t>YATALA MAMATHA</t>
  </si>
  <si>
    <t>AHCPY3507B</t>
  </si>
  <si>
    <t>BCom</t>
  </si>
  <si>
    <t>G01392</t>
  </si>
  <si>
    <t>DURSHETI LAVANYA</t>
  </si>
  <si>
    <t>BCOM</t>
  </si>
  <si>
    <t>CO  ORDINATOR</t>
  </si>
  <si>
    <t>G01393</t>
  </si>
  <si>
    <t>CHELUMALA RAJENDER</t>
  </si>
  <si>
    <t>PG Diploma</t>
  </si>
  <si>
    <t>ACCOUNTANT</t>
  </si>
  <si>
    <t>G01394</t>
  </si>
  <si>
    <t>NITTALA LIDIYA CATHARINE</t>
  </si>
  <si>
    <t>CNNPN0492B</t>
  </si>
  <si>
    <t>G01395</t>
  </si>
  <si>
    <t>MADIPALLI SANJEEV</t>
  </si>
  <si>
    <t>ssc</t>
  </si>
  <si>
    <t>G01396</t>
  </si>
  <si>
    <t>JAKKULA KUMAR</t>
  </si>
  <si>
    <t>G01397</t>
  </si>
  <si>
    <t>JANNU HIMABINDU</t>
  </si>
  <si>
    <t>AOVPJ4640A</t>
  </si>
  <si>
    <t>M p T</t>
  </si>
  <si>
    <t>G01398</t>
  </si>
  <si>
    <t>ALKATURI CHANDRA SHEKAR</t>
  </si>
  <si>
    <t>G01399</t>
  </si>
  <si>
    <t>BANDARI MAHESH</t>
  </si>
  <si>
    <t>G01400</t>
  </si>
  <si>
    <t>JAVVAJI SWATHI</t>
  </si>
  <si>
    <t>M Com</t>
  </si>
  <si>
    <t>G01401</t>
  </si>
  <si>
    <t>S KARUNAKAR</t>
  </si>
  <si>
    <t>G01402</t>
  </si>
  <si>
    <t>KAVETI SHIVA KRISHNA</t>
  </si>
  <si>
    <t>DLOPK9616Q</t>
  </si>
  <si>
    <t>G01403</t>
  </si>
  <si>
    <t>DARIPELLI AJAY</t>
  </si>
  <si>
    <t>G01404</t>
  </si>
  <si>
    <t>NALLALA RAJKUMAR</t>
  </si>
  <si>
    <t>G01405</t>
  </si>
  <si>
    <t>MADUGULA SURESH</t>
  </si>
  <si>
    <t>BKFPM2480N</t>
  </si>
  <si>
    <t>G01406</t>
  </si>
  <si>
    <t>KANTE VARA PRASAD</t>
  </si>
  <si>
    <t>EVMPK4793M</t>
  </si>
  <si>
    <t>G01407</t>
  </si>
  <si>
    <t>BOINI SANTHOSH</t>
  </si>
  <si>
    <t>EBUPB0967A</t>
  </si>
  <si>
    <t>G01408</t>
  </si>
  <si>
    <t>BETHI VINAY KIRAN REDDY</t>
  </si>
  <si>
    <t>DUZPB2048M</t>
  </si>
  <si>
    <t>G01409</t>
  </si>
  <si>
    <t>AAKULA SRIKANTH</t>
  </si>
  <si>
    <t>DHHPA5732C</t>
  </si>
  <si>
    <t>INTERNAL AUDIT</t>
  </si>
  <si>
    <t>G01410</t>
  </si>
  <si>
    <t>SIRIKONDA ANIL</t>
  </si>
  <si>
    <t>IMSPS4180R</t>
  </si>
  <si>
    <t>G01411</t>
  </si>
  <si>
    <t>CHITYALA SWAPNIKA</t>
  </si>
  <si>
    <t>QKRPS9953M</t>
  </si>
  <si>
    <t>G01412</t>
  </si>
  <si>
    <t>VANGA SURYATEJA REDDY</t>
  </si>
  <si>
    <t>BTGPV3004B</t>
  </si>
  <si>
    <t>G01413</t>
  </si>
  <si>
    <t>PULI SRAVAN</t>
  </si>
  <si>
    <t>G01414</t>
  </si>
  <si>
    <t>LINGAMPALLY PRASHANTH</t>
  </si>
  <si>
    <t>G01415</t>
  </si>
  <si>
    <t>PITTALA JYOTHI</t>
  </si>
  <si>
    <t>CITPJ4732P</t>
  </si>
  <si>
    <t>B Pharmacy</t>
  </si>
  <si>
    <t>G01416</t>
  </si>
  <si>
    <t>PONNAM MAHENDAR</t>
  </si>
  <si>
    <t>BFBPP1053D</t>
  </si>
  <si>
    <t>G01417</t>
  </si>
  <si>
    <t>GATTU POOJITHA</t>
  </si>
  <si>
    <t>BMVPG3053M</t>
  </si>
  <si>
    <t>M pharmacy</t>
  </si>
  <si>
    <t>PHARMACOVIGILANCE ASSOCIATE</t>
  </si>
  <si>
    <t>G01418</t>
  </si>
  <si>
    <t>VONTELA KALYANI</t>
  </si>
  <si>
    <t>G01419</t>
  </si>
  <si>
    <t>VADLOORI RAKESH</t>
  </si>
  <si>
    <t>G01420</t>
  </si>
  <si>
    <t>PULI PRIYANKA</t>
  </si>
  <si>
    <t>G01427</t>
  </si>
  <si>
    <t>K SURYA  GAYATRI DEVI</t>
  </si>
  <si>
    <t>CFNPK5109L</t>
  </si>
  <si>
    <t>OBSTETRICS &amp; GYNACOLOGICAL NURSING</t>
  </si>
  <si>
    <t>G01429</t>
  </si>
  <si>
    <t>SAMBOJI SOWJANYA</t>
  </si>
  <si>
    <t>KLRPS4820L</t>
  </si>
  <si>
    <t>MSC nursing</t>
  </si>
  <si>
    <t>G01432</t>
  </si>
  <si>
    <t>GADDAM SWAPNA LATHA</t>
  </si>
  <si>
    <t>CALPA1655G</t>
  </si>
  <si>
    <t>G01433</t>
  </si>
  <si>
    <t>GADIPE HARISH</t>
  </si>
  <si>
    <t>CQPPG9416B</t>
  </si>
  <si>
    <t>G01434</t>
  </si>
  <si>
    <t>MOOTA VIJAY</t>
  </si>
  <si>
    <t>B tech</t>
  </si>
  <si>
    <t>G01435</t>
  </si>
  <si>
    <t>SIRIKONDA HARISH</t>
  </si>
  <si>
    <t>G01436</t>
  </si>
  <si>
    <t>KAIRA SRILATHA</t>
  </si>
  <si>
    <t>EZDPK3995L</t>
  </si>
  <si>
    <t>G01437</t>
  </si>
  <si>
    <t>BHOOPATHI ARUN KUMAR</t>
  </si>
  <si>
    <t>CRFPB5543M</t>
  </si>
  <si>
    <t>BSC BED</t>
  </si>
  <si>
    <t>G01438</t>
  </si>
  <si>
    <t>PENTA SRIDHAR</t>
  </si>
  <si>
    <t>CMLPP9030L</t>
  </si>
  <si>
    <t>MS English</t>
  </si>
  <si>
    <t>G01439</t>
  </si>
  <si>
    <t>GUDISE KANTAIAH</t>
  </si>
  <si>
    <t>BOIPG8508Q</t>
  </si>
  <si>
    <t>MA BED</t>
  </si>
  <si>
    <t>G01440</t>
  </si>
  <si>
    <t>DESAVENI SRIKANTH</t>
  </si>
  <si>
    <t>CDLPD0006R</t>
  </si>
  <si>
    <t>G01441</t>
  </si>
  <si>
    <t>RAJULA SHANKAR RAO</t>
  </si>
  <si>
    <t>BEWPR9995G</t>
  </si>
  <si>
    <t>MOTION GRAPHIC DESIGNER</t>
  </si>
  <si>
    <t>G01442</t>
  </si>
  <si>
    <t>MOHAMED  YOUNUS</t>
  </si>
  <si>
    <t>AFBPY2408L</t>
  </si>
  <si>
    <t>G01443</t>
  </si>
  <si>
    <t>MADUTHANAPALLY RAJU</t>
  </si>
  <si>
    <t>DJXPM1798E</t>
  </si>
  <si>
    <t>G01444</t>
  </si>
  <si>
    <t>JERRUPOTHULA LAXMIRAJAM</t>
  </si>
  <si>
    <t>7 th</t>
  </si>
  <si>
    <t>G01445</t>
  </si>
  <si>
    <t>MUNJAMPALLU ARJUN</t>
  </si>
  <si>
    <t>G01446</t>
  </si>
  <si>
    <t>GONGULA SANGEETHA</t>
  </si>
  <si>
    <t>G01447</t>
  </si>
  <si>
    <t>SRAVAN NERELLA</t>
  </si>
  <si>
    <t>AQNPN6967E</t>
  </si>
  <si>
    <t>G01448</t>
  </si>
  <si>
    <t>BONAGIRI SRINIVAS</t>
  </si>
  <si>
    <t>BIYPB6557J</t>
  </si>
  <si>
    <t>G01452</t>
  </si>
  <si>
    <t>BALMURI NARENDER RAO</t>
  </si>
  <si>
    <t>AFXPB4238D</t>
  </si>
  <si>
    <t>G01453</t>
  </si>
  <si>
    <t>A DIVYA</t>
  </si>
  <si>
    <t>BSc ,BED</t>
  </si>
  <si>
    <t>G01456</t>
  </si>
  <si>
    <t>ADAPU SHASHIDAR</t>
  </si>
  <si>
    <t>AQZPA6361P</t>
  </si>
  <si>
    <t>G01457</t>
  </si>
  <si>
    <t>NUNE SAMPATH KUMAR</t>
  </si>
  <si>
    <t>AFZPN7194J</t>
  </si>
  <si>
    <t>G01458</t>
  </si>
  <si>
    <t>BIYYANI ANGEL MARY</t>
  </si>
  <si>
    <t>FCCPM1716E</t>
  </si>
  <si>
    <t>G01459</t>
  </si>
  <si>
    <t>PALLELA SHARATH</t>
  </si>
  <si>
    <t>G01460</t>
  </si>
  <si>
    <t>VASALAMARRI SRINIVAS</t>
  </si>
  <si>
    <t>B TEch</t>
  </si>
  <si>
    <t>G01461</t>
  </si>
  <si>
    <t>KADAGONDA VISHNUVARDHAN</t>
  </si>
  <si>
    <t>G01462</t>
  </si>
  <si>
    <t>AGGI VASAVI</t>
  </si>
  <si>
    <t>G01463</t>
  </si>
  <si>
    <t>VEMULA RAMA</t>
  </si>
  <si>
    <t>G01464</t>
  </si>
  <si>
    <t>ERUKULLA VAMSHI KRISHNA</t>
  </si>
  <si>
    <t>G01465</t>
  </si>
  <si>
    <t>ATHMAKURI AJIT KUMAR</t>
  </si>
  <si>
    <t>BMVPA2925C</t>
  </si>
  <si>
    <t>G01466</t>
  </si>
  <si>
    <t>T SRILATHA</t>
  </si>
  <si>
    <t>G01468</t>
  </si>
  <si>
    <t>NARSINGOJU SRIKANTH</t>
  </si>
  <si>
    <t>G01469</t>
  </si>
  <si>
    <t>KALWAKUNTLA MAHESWER RAO</t>
  </si>
  <si>
    <t>ACAPK9220A</t>
  </si>
  <si>
    <t>DEGREE  B.COM</t>
  </si>
  <si>
    <t>SENIOR AUDITOR</t>
  </si>
  <si>
    <t>G01470</t>
  </si>
  <si>
    <t>KONDA PRATHIMA</t>
  </si>
  <si>
    <t>G01471</t>
  </si>
  <si>
    <t>ANKAMALLA AJAY</t>
  </si>
  <si>
    <t>G01472</t>
  </si>
  <si>
    <t>MURTHY VENKAT</t>
  </si>
  <si>
    <t>G01473</t>
  </si>
  <si>
    <t>CAPILAI NIKHILESHWAR RAO</t>
  </si>
  <si>
    <t>BWUPR3966D</t>
  </si>
  <si>
    <t>G01474</t>
  </si>
  <si>
    <t>UMERA ZAKIAHMED SAIYED</t>
  </si>
  <si>
    <t>ADTPH1994C</t>
  </si>
  <si>
    <t>BHMS</t>
  </si>
  <si>
    <t>G01475</t>
  </si>
  <si>
    <t>VELUGANDULA SARIKA</t>
  </si>
  <si>
    <t>RESEARCH LAB</t>
  </si>
  <si>
    <t>G01476</t>
  </si>
  <si>
    <t>MADHAN SURESH</t>
  </si>
  <si>
    <t>B com</t>
  </si>
  <si>
    <t>G01477</t>
  </si>
  <si>
    <t>ERUKULLA VISHNUVARDHAN</t>
  </si>
  <si>
    <t>N00046</t>
  </si>
  <si>
    <t>AKTHER PASHA MD</t>
  </si>
  <si>
    <t>N00146</t>
  </si>
  <si>
    <t>PRASANNA G</t>
  </si>
  <si>
    <t>N00149</t>
  </si>
  <si>
    <t>SUGUNA TOGARU</t>
  </si>
  <si>
    <t>N00238</t>
  </si>
  <si>
    <t>RADHITHA RACHAKONDA</t>
  </si>
  <si>
    <t>STAFF NURSE</t>
  </si>
  <si>
    <t>N00239</t>
  </si>
  <si>
    <t>RAMADEVI M</t>
  </si>
  <si>
    <t>N00241</t>
  </si>
  <si>
    <t>SUMATHI M</t>
  </si>
  <si>
    <t>ABDPU5414G</t>
  </si>
  <si>
    <t>N00290</t>
  </si>
  <si>
    <t>VIJAYALAXMI S</t>
  </si>
  <si>
    <t>N00321</t>
  </si>
  <si>
    <t>NAKSHATHRAM G</t>
  </si>
  <si>
    <t>MPHW</t>
  </si>
  <si>
    <t>N00344</t>
  </si>
  <si>
    <t>MANEMMA B</t>
  </si>
  <si>
    <t>N00615</t>
  </si>
  <si>
    <t>HEMALATHA KANAKAM</t>
  </si>
  <si>
    <t>N00619</t>
  </si>
  <si>
    <t>JHANSI LAKSHMI KUMARAM</t>
  </si>
  <si>
    <t>SCRUB NURSE</t>
  </si>
  <si>
    <t>N00708</t>
  </si>
  <si>
    <t>PRATHYUSHA MUNIGALA</t>
  </si>
  <si>
    <t>N00713</t>
  </si>
  <si>
    <t>GEDAM BHAGYASREE</t>
  </si>
  <si>
    <t>N00719</t>
  </si>
  <si>
    <t>KOTTURI ANUSHA</t>
  </si>
  <si>
    <t>N00723</t>
  </si>
  <si>
    <t>NEELA RADAPAKA</t>
  </si>
  <si>
    <t>N00727</t>
  </si>
  <si>
    <t>THOTA SAI KUMAR REDDY</t>
  </si>
  <si>
    <t>N00730</t>
  </si>
  <si>
    <t>GADDAM SHARADHA ALIAS JANAGAM SHARADA</t>
  </si>
  <si>
    <t>N00758</t>
  </si>
  <si>
    <t>UPPULETI KONDAIAH</t>
  </si>
  <si>
    <t>N00762</t>
  </si>
  <si>
    <t>SANGEM RAJENDRA PRASAD</t>
  </si>
  <si>
    <t>DMPHA</t>
  </si>
  <si>
    <t>N00783</t>
  </si>
  <si>
    <t>KALLEM ARUNA</t>
  </si>
  <si>
    <t>N00784</t>
  </si>
  <si>
    <t>ARKONDA ANUSHA</t>
  </si>
  <si>
    <t>G N M</t>
  </si>
  <si>
    <t>N00814</t>
  </si>
  <si>
    <t>DANEKULA SHYAMALA</t>
  </si>
  <si>
    <t>N00818</t>
  </si>
  <si>
    <t>SUNITHA SATTAIAH RASAPALLY</t>
  </si>
  <si>
    <t>N00831</t>
  </si>
  <si>
    <t>DASARI SRAVANI</t>
  </si>
  <si>
    <t>N00840</t>
  </si>
  <si>
    <t>KALAKOTA SUSMITHA</t>
  </si>
  <si>
    <t>CPJPS4163J</t>
  </si>
  <si>
    <t>CASUALITY</t>
  </si>
  <si>
    <t>N00849</t>
  </si>
  <si>
    <t>GUNIGANTI LATHA</t>
  </si>
  <si>
    <t>N00855</t>
  </si>
  <si>
    <t>ENUGALA MANASA</t>
  </si>
  <si>
    <t>N00857</t>
  </si>
  <si>
    <t>PRASHANTI LINGAMPALLI</t>
  </si>
  <si>
    <t>N00877</t>
  </si>
  <si>
    <t>BHUKYA GEETHA</t>
  </si>
  <si>
    <t>BIJPT2082D</t>
  </si>
  <si>
    <t>N00894</t>
  </si>
  <si>
    <t>BOLISHETTI MARUTHI</t>
  </si>
  <si>
    <t>N00918</t>
  </si>
  <si>
    <t>BURSA SHIREESHA</t>
  </si>
  <si>
    <t>N00924</t>
  </si>
  <si>
    <t>MEKA UMA</t>
  </si>
  <si>
    <t>FEIPM6404P</t>
  </si>
  <si>
    <t>N00950</t>
  </si>
  <si>
    <t>TANGALLAPELLI RAMESH BABU</t>
  </si>
  <si>
    <t>N00954</t>
  </si>
  <si>
    <t>JAKKULA RAKESH</t>
  </si>
  <si>
    <t>N00960</t>
  </si>
  <si>
    <t>KALLEPALLI SHARADHA</t>
  </si>
  <si>
    <t>N00964</t>
  </si>
  <si>
    <t>PEGADAPALLI AARTHI</t>
  </si>
  <si>
    <t>B SC(N)</t>
  </si>
  <si>
    <t>N00970</t>
  </si>
  <si>
    <t>SHATHALLA ANUSHA</t>
  </si>
  <si>
    <t>N00977</t>
  </si>
  <si>
    <t>BHUKYA BHAGYA</t>
  </si>
  <si>
    <t>DAT</t>
  </si>
  <si>
    <t>N00980</t>
  </si>
  <si>
    <t>PANJA MANASA</t>
  </si>
  <si>
    <t>N00988</t>
  </si>
  <si>
    <t>GADAPA SHYAMA SUNDER</t>
  </si>
  <si>
    <t>BVFPG6392C</t>
  </si>
  <si>
    <t>N00995</t>
  </si>
  <si>
    <t>RAAGI PRASAD</t>
  </si>
  <si>
    <t>N00997</t>
  </si>
  <si>
    <t>NAIYKER LAXMI</t>
  </si>
  <si>
    <t>N00999</t>
  </si>
  <si>
    <t>RACHAPALLY SUPRATHIKA</t>
  </si>
  <si>
    <t>N01003</t>
  </si>
  <si>
    <t>SIRISILLA RAJAKUMARI</t>
  </si>
  <si>
    <t>MBWPS0302N</t>
  </si>
  <si>
    <t>N01005</t>
  </si>
  <si>
    <t>MUSKU VANI</t>
  </si>
  <si>
    <t>N01009</t>
  </si>
  <si>
    <t>BERA  BHAVANI</t>
  </si>
  <si>
    <t>N01010</t>
  </si>
  <si>
    <t>DURGAM.SHIRISHA</t>
  </si>
  <si>
    <t>N01013</t>
  </si>
  <si>
    <t>GALIPALLY VIJAYA SREE</t>
  </si>
  <si>
    <t>N01024</t>
  </si>
  <si>
    <t>ANDHURTHI UPENDRA</t>
  </si>
  <si>
    <t>N01026</t>
  </si>
  <si>
    <t>BODDU PRASHANTHI</t>
  </si>
  <si>
    <t>N01028</t>
  </si>
  <si>
    <t>THUMMA SARASWATHI</t>
  </si>
  <si>
    <t>N01029</t>
  </si>
  <si>
    <t>MASHAM SHARADA</t>
  </si>
  <si>
    <t>M COM</t>
  </si>
  <si>
    <t>NURSING</t>
  </si>
  <si>
    <t>N01032</t>
  </si>
  <si>
    <t>BOLLAM NANDAMMA</t>
  </si>
  <si>
    <t>N01037</t>
  </si>
  <si>
    <t>MADDELA PREETHI</t>
  </si>
  <si>
    <t>N01038</t>
  </si>
  <si>
    <t>KODI RAVALI</t>
  </si>
  <si>
    <t>N01040</t>
  </si>
  <si>
    <t>SAINI JEEVANAJYOTHI</t>
  </si>
  <si>
    <t>CHVPJ4665C</t>
  </si>
  <si>
    <t>N01042</t>
  </si>
  <si>
    <t>BACHALI PRAGATHI</t>
  </si>
  <si>
    <t>N01044</t>
  </si>
  <si>
    <t>JUNJUPALLY SALOMI</t>
  </si>
  <si>
    <t>N01046</t>
  </si>
  <si>
    <t>SINGATHI BHARATHI</t>
  </si>
  <si>
    <t>N01049</t>
  </si>
  <si>
    <t>VELPULA MELODY</t>
  </si>
  <si>
    <t>B SC, nursing</t>
  </si>
  <si>
    <t>N01063</t>
  </si>
  <si>
    <t>DOMMATI RAJA KUMAR</t>
  </si>
  <si>
    <t>N01065</t>
  </si>
  <si>
    <t>KOMMA SHYAMALA</t>
  </si>
  <si>
    <t>Mphw</t>
  </si>
  <si>
    <t>N01070</t>
  </si>
  <si>
    <t>KALLEPALLY VIJAYA LAXMI</t>
  </si>
  <si>
    <t>NURSING SUPERVISOR</t>
  </si>
  <si>
    <t>N01071</t>
  </si>
  <si>
    <t>IPPA SANDHYA RANI</t>
  </si>
  <si>
    <t>UBIN0805793</t>
  </si>
  <si>
    <t>N01076</t>
  </si>
  <si>
    <t>JANGAMPELLI RAJITHA</t>
  </si>
  <si>
    <t>N01078</t>
  </si>
  <si>
    <t>RAVULA SHYAMALA</t>
  </si>
  <si>
    <t>N01079</t>
  </si>
  <si>
    <t>DASAM JYOTHI</t>
  </si>
  <si>
    <t>N01080</t>
  </si>
  <si>
    <t>DOMMATI HEMALATHA</t>
  </si>
  <si>
    <t>N01081</t>
  </si>
  <si>
    <t>KALEEPALLY KOMALA</t>
  </si>
  <si>
    <t>N01088</t>
  </si>
  <si>
    <t>ALUVALA VIJENDER</t>
  </si>
  <si>
    <t>N01090</t>
  </si>
  <si>
    <t>MAMIDI AKHILA</t>
  </si>
  <si>
    <t>N01097</t>
  </si>
  <si>
    <t>LAVUDHYA SNEHALATHA</t>
  </si>
  <si>
    <t>N01098</t>
  </si>
  <si>
    <t>POODURI KAVERI</t>
  </si>
  <si>
    <t>N01101</t>
  </si>
  <si>
    <t>SAMARLA PRABHAKAR</t>
  </si>
  <si>
    <t>N01104</t>
  </si>
  <si>
    <t>BODDU RAMYA</t>
  </si>
  <si>
    <t>N01105</t>
  </si>
  <si>
    <t>SANKI SALA SARALA</t>
  </si>
  <si>
    <t>N01138</t>
  </si>
  <si>
    <t>AATHRAM DRUPATHA</t>
  </si>
  <si>
    <t>N01139</t>
  </si>
  <si>
    <t>YATELLI JAYANTHI</t>
  </si>
  <si>
    <t>N01143</t>
  </si>
  <si>
    <t>M SANITHA</t>
  </si>
  <si>
    <t>BSC nursing</t>
  </si>
  <si>
    <t>N01147</t>
  </si>
  <si>
    <t>SOYAM BHARATHI DEVI</t>
  </si>
  <si>
    <t>N01148</t>
  </si>
  <si>
    <t>PANJALA SPANDANA</t>
  </si>
  <si>
    <t>N01150</t>
  </si>
  <si>
    <t>GUNDETI RAVEENA</t>
  </si>
  <si>
    <t>N01151</t>
  </si>
  <si>
    <t>KONDA ANUSHA</t>
  </si>
  <si>
    <t>N01152</t>
  </si>
  <si>
    <t>MYAKALA SHYAMALA</t>
  </si>
  <si>
    <t>N01153</t>
  </si>
  <si>
    <t>OLUGOTHULA SUMITHRA</t>
  </si>
  <si>
    <t>N01154</t>
  </si>
  <si>
    <t>SORAPAKA LAVANYA</t>
  </si>
  <si>
    <t>N01155</t>
  </si>
  <si>
    <t>DAVU POOJA</t>
  </si>
  <si>
    <t>N01158</t>
  </si>
  <si>
    <t>KODIPE LAXMI</t>
  </si>
  <si>
    <t>BMBPL8992A</t>
  </si>
  <si>
    <t>N01159</t>
  </si>
  <si>
    <t>KYATHAM SOFIYA</t>
  </si>
  <si>
    <t>OICPS7098A</t>
  </si>
  <si>
    <t>N01160</t>
  </si>
  <si>
    <t>PATAKULA YASHODA RANI</t>
  </si>
  <si>
    <t>N01161</t>
  </si>
  <si>
    <t>BEKKAM SHIRISHA</t>
  </si>
  <si>
    <t>N01162</t>
  </si>
  <si>
    <t>NAGILLA  SOUJANYA</t>
  </si>
  <si>
    <t>N01163</t>
  </si>
  <si>
    <t>AKKEPELLI SHYLAJA</t>
  </si>
  <si>
    <t>N01164</t>
  </si>
  <si>
    <t>GADILA MADHURI</t>
  </si>
  <si>
    <t>N01165</t>
  </si>
  <si>
    <t>KODAPA ANJALI</t>
  </si>
  <si>
    <t>N01166</t>
  </si>
  <si>
    <t>KURSENGA RAMBHA</t>
  </si>
  <si>
    <t>N01167</t>
  </si>
  <si>
    <t>MAHESH SHEKHAR SWAMY</t>
  </si>
  <si>
    <t>N01168</t>
  </si>
  <si>
    <t>MOUTAM SRILATHA</t>
  </si>
  <si>
    <t>N01169</t>
  </si>
  <si>
    <t>MADAVI SUREKHA</t>
  </si>
  <si>
    <t>N01170</t>
  </si>
  <si>
    <t>ATHRAM GANGA</t>
  </si>
  <si>
    <t>N01171</t>
  </si>
  <si>
    <t>PANEM SUSMITA RAJANNA</t>
  </si>
  <si>
    <t>N01172</t>
  </si>
  <si>
    <t>KOTNAKKA ARUNA</t>
  </si>
  <si>
    <t>N01173</t>
  </si>
  <si>
    <t>PULI RAVALI</t>
  </si>
  <si>
    <t>N01174</t>
  </si>
  <si>
    <t>THESU RAJINI KANTH SHAKTHI MAHESHWARI</t>
  </si>
  <si>
    <t>N01175</t>
  </si>
  <si>
    <t>MEKALA DEVARAJ</t>
  </si>
  <si>
    <t>FMBPM9755G</t>
  </si>
  <si>
    <t>N01176</t>
  </si>
  <si>
    <t>ATRAM  SANDHYARANI  NARESH</t>
  </si>
  <si>
    <t>CHXPA5270L</t>
  </si>
  <si>
    <t>N01177</t>
  </si>
  <si>
    <t>CHIKKUDU AKHILA</t>
  </si>
  <si>
    <t>N01178</t>
  </si>
  <si>
    <t>PAGE BHAVANA NARAYAN</t>
  </si>
  <si>
    <t>N01179</t>
  </si>
  <si>
    <t>BANDARI RAJITHA</t>
  </si>
  <si>
    <t>CELPC0243N</t>
  </si>
  <si>
    <t>N01180</t>
  </si>
  <si>
    <t>LANKA RAJASHEKAR</t>
  </si>
  <si>
    <t>N01181</t>
  </si>
  <si>
    <t>MAMIDI SHYAMALA</t>
  </si>
  <si>
    <t>EVDPM7055M</t>
  </si>
  <si>
    <t>N01182</t>
  </si>
  <si>
    <t>JUNJU PELLY LAXMI</t>
  </si>
  <si>
    <t>UBIN0813362</t>
  </si>
  <si>
    <t>N01183</t>
  </si>
  <si>
    <t>GUNDETI YESUMANI</t>
  </si>
  <si>
    <t>BLCPY2842N</t>
  </si>
  <si>
    <t>N01184</t>
  </si>
  <si>
    <t>AMURLA  MANASA</t>
  </si>
  <si>
    <t>GNm</t>
  </si>
  <si>
    <t>N01185</t>
  </si>
  <si>
    <t>TALAPALLY KARUNA</t>
  </si>
  <si>
    <t>BPLPT7476L</t>
  </si>
  <si>
    <t>N01186</t>
  </si>
  <si>
    <t>JANAPATLA SATHISH</t>
  </si>
  <si>
    <t>AXMPJ7274L</t>
  </si>
  <si>
    <t>UBIN0808113</t>
  </si>
  <si>
    <t>N01187</t>
  </si>
  <si>
    <t>MACHARLA ANUSHA</t>
  </si>
  <si>
    <t>N01188</t>
  </si>
  <si>
    <t>CHIPPA AKSHARA PRASANNA</t>
  </si>
  <si>
    <t>N01189</t>
  </si>
  <si>
    <t>PRIYA SHARAD ROKDE</t>
  </si>
  <si>
    <t>N01190</t>
  </si>
  <si>
    <t>DIVYANI PRABHAKARRAO WAGHMARE</t>
  </si>
  <si>
    <t>N01191</t>
  </si>
  <si>
    <t>KANNAM VINAY</t>
  </si>
  <si>
    <t>EMT</t>
  </si>
  <si>
    <t>EMERGENCY MEDICAL TECHNICIAN</t>
  </si>
  <si>
    <t>N01192</t>
  </si>
  <si>
    <t>DAVU NARESH</t>
  </si>
  <si>
    <t>N01194</t>
  </si>
  <si>
    <t>CHAMANAPALLI HARISH</t>
  </si>
  <si>
    <t>N01196</t>
  </si>
  <si>
    <t>MANDALA SINDHUJA</t>
  </si>
  <si>
    <t>N01197</t>
  </si>
  <si>
    <t>UYYALA MALLESHWARI</t>
  </si>
  <si>
    <t>N01198</t>
  </si>
  <si>
    <t>KOTNAKA RAJESHWARI</t>
  </si>
  <si>
    <t>N01199</t>
  </si>
  <si>
    <t>GANGADHARA MOUNIKA</t>
  </si>
  <si>
    <t>CONPG1370Q</t>
  </si>
  <si>
    <t>N01200</t>
  </si>
  <si>
    <t>MOGURAM ABHISHEK</t>
  </si>
  <si>
    <t>N01201</t>
  </si>
  <si>
    <t>BANDARI MOUNIKA</t>
  </si>
  <si>
    <t>N01202</t>
  </si>
  <si>
    <t>LINGAMPALLI SRIKANTH</t>
  </si>
  <si>
    <t>N01204</t>
  </si>
  <si>
    <t>GAJJELA SHYAM KUMAR</t>
  </si>
  <si>
    <t>BSC EMT</t>
  </si>
  <si>
    <t>N01205</t>
  </si>
  <si>
    <t>PENDRAM KRISHAVENI</t>
  </si>
  <si>
    <t>N01206</t>
  </si>
  <si>
    <t>TEEGUTLA SRINIVAS</t>
  </si>
  <si>
    <t>N01207</t>
  </si>
  <si>
    <t>ENUGURALA SANDHYARANI</t>
  </si>
  <si>
    <t>N01208</t>
  </si>
  <si>
    <t>AMITH ESSUDAS</t>
  </si>
  <si>
    <t>N01209</t>
  </si>
  <si>
    <t>BATHULA SHIRISHA</t>
  </si>
  <si>
    <t>N01210</t>
  </si>
  <si>
    <t>KOTHURI VIJAYA LAXMI</t>
  </si>
  <si>
    <t>N01211</t>
  </si>
  <si>
    <t>RODDA SWARNALATHA</t>
  </si>
  <si>
    <t>N01212</t>
  </si>
  <si>
    <t>MEDI PADMA SREE</t>
  </si>
  <si>
    <t>N01213</t>
  </si>
  <si>
    <t>JUTTU NAVEENA</t>
  </si>
  <si>
    <t>N01214</t>
  </si>
  <si>
    <t>MADASU AKHILA</t>
  </si>
  <si>
    <t>N01215</t>
  </si>
  <si>
    <t>KOTHURI SHAILAJA</t>
  </si>
  <si>
    <t>N01216</t>
  </si>
  <si>
    <t>CHIKRAM JARUBAI</t>
  </si>
  <si>
    <t>N01217</t>
  </si>
  <si>
    <t>APPALA MOUNIKA</t>
  </si>
  <si>
    <t>N01218</t>
  </si>
  <si>
    <t>DARA MANASA</t>
  </si>
  <si>
    <t>GRATUITY PROVISION, PF &amp; ESI EMPLOYEER CONTRIBUTIONS AND ADMIN CHARGES</t>
  </si>
  <si>
    <t>TOTAL ANCILIARY GROSS SALARY</t>
  </si>
  <si>
    <t>DETAILS OF ANCILLARY SERIVICES STAFF FOR THE PERIOD FROM 01/04/2024 TO 31/03/2025</t>
  </si>
  <si>
    <t>G01478</t>
  </si>
  <si>
    <t>KUKKARIKARI RAJALINGU</t>
  </si>
  <si>
    <t>G01479</t>
  </si>
  <si>
    <t>LINGAMPELLI SOUNDARYA</t>
  </si>
  <si>
    <t>BSC ALLIED &amp; MLT COURSES</t>
  </si>
  <si>
    <t>G01480</t>
  </si>
  <si>
    <t>CHILUKA AMESH</t>
  </si>
  <si>
    <t>G01481</t>
  </si>
  <si>
    <t>VUSKEMALLA MOUNIKA</t>
  </si>
  <si>
    <t>G01482</t>
  </si>
  <si>
    <t>JANGAM VINAKAR</t>
  </si>
  <si>
    <t>G01483</t>
  </si>
  <si>
    <t>MULKALA JEEVAN</t>
  </si>
  <si>
    <t>G01484</t>
  </si>
  <si>
    <t>THANDRA RAMAKRISHNA</t>
  </si>
  <si>
    <t>G01485</t>
  </si>
  <si>
    <t>DOMMATI ARAVIND</t>
  </si>
  <si>
    <t>G01486</t>
  </si>
  <si>
    <t>THORRIKONDA PAVAN KUMAR</t>
  </si>
  <si>
    <t>G01487</t>
  </si>
  <si>
    <t>GUNNALA MAHESH</t>
  </si>
  <si>
    <t>G01488</t>
  </si>
  <si>
    <t>G01489</t>
  </si>
  <si>
    <t>YADAGIRI RAJU</t>
  </si>
  <si>
    <t>G01491</t>
  </si>
  <si>
    <t>SANDHANAGIRI SANDHYA</t>
  </si>
  <si>
    <t>G01496</t>
  </si>
  <si>
    <t>VEGIROWTHU SARATH</t>
  </si>
  <si>
    <t>BTJPV6543G</t>
  </si>
  <si>
    <t>B Tech</t>
  </si>
  <si>
    <t>G01497</t>
  </si>
  <si>
    <t>SEKHAR SANGISHATTI</t>
  </si>
  <si>
    <t>FDKPS5191C</t>
  </si>
  <si>
    <t>B pharmacy</t>
  </si>
  <si>
    <t>G01498</t>
  </si>
  <si>
    <t>MENGANI SRILEKHA</t>
  </si>
  <si>
    <t>GJCPM6696D</t>
  </si>
  <si>
    <t>Graduate</t>
  </si>
  <si>
    <t>G01499</t>
  </si>
  <si>
    <t>B RADHIKA</t>
  </si>
  <si>
    <t>AIVPR5631B</t>
  </si>
  <si>
    <t>G01500</t>
  </si>
  <si>
    <t>JANAGAMA SADANANDAM</t>
  </si>
  <si>
    <t>G01501</t>
  </si>
  <si>
    <t>MEKALA PADMA</t>
  </si>
  <si>
    <t>G01502</t>
  </si>
  <si>
    <t>RAYILLA RAJANI</t>
  </si>
  <si>
    <t>BLSPR2636D</t>
  </si>
  <si>
    <t>G01503</t>
  </si>
  <si>
    <t>DARIPELLI MANI KRANTH</t>
  </si>
  <si>
    <t>LFZPK3673J</t>
  </si>
  <si>
    <t>UBIN0825115</t>
  </si>
  <si>
    <t>G01507</t>
  </si>
  <si>
    <t>LINGAMPELLI AISHWARYA</t>
  </si>
  <si>
    <t>G01508</t>
  </si>
  <si>
    <t>CHILUKA NAVEEN</t>
  </si>
  <si>
    <t>G01509</t>
  </si>
  <si>
    <t>NALLA RAJKUMAR</t>
  </si>
  <si>
    <t>G01510</t>
  </si>
  <si>
    <t>SAHITH BOINAPALLY</t>
  </si>
  <si>
    <t>EEBPB1995G</t>
  </si>
  <si>
    <t>G01511</t>
  </si>
  <si>
    <t>GUJJA SWAPNA</t>
  </si>
  <si>
    <t>UBIN0802638</t>
  </si>
  <si>
    <t>G01512</t>
  </si>
  <si>
    <t>GANDLA SOMESWHAR</t>
  </si>
  <si>
    <t>BPKPG3108M</t>
  </si>
  <si>
    <t>SENIOR AUDIT EXECUTIVE</t>
  </si>
  <si>
    <t>G01513</t>
  </si>
  <si>
    <t>GOSHETI SRINIVAS</t>
  </si>
  <si>
    <t>GAVPS1393M</t>
  </si>
  <si>
    <t>G01514</t>
  </si>
  <si>
    <t>G01515</t>
  </si>
  <si>
    <t>THAPPATLA SHANKARAIAH</t>
  </si>
  <si>
    <t>7th</t>
  </si>
  <si>
    <t>G01516</t>
  </si>
  <si>
    <t>ELEGETI ANUSHA</t>
  </si>
  <si>
    <t>G01517</t>
  </si>
  <si>
    <t>MERUGU SWETHA</t>
  </si>
  <si>
    <t>G01518</t>
  </si>
  <si>
    <t>BOLLINA VENKATA SRIRAM</t>
  </si>
  <si>
    <t>G01519</t>
  </si>
  <si>
    <t>P. SHANKAR</t>
  </si>
  <si>
    <t>G01521</t>
  </si>
  <si>
    <t>ANDUGULA JAYASHANKER</t>
  </si>
  <si>
    <t>ADRPA2044C</t>
  </si>
  <si>
    <t>B Tech Civil</t>
  </si>
  <si>
    <t>G01522</t>
  </si>
  <si>
    <t>ANNEMALLA VIJAY SAGAR</t>
  </si>
  <si>
    <t>G01523</t>
  </si>
  <si>
    <t>SIRICILLA CHIRANJEEVI</t>
  </si>
  <si>
    <t>G01524</t>
  </si>
  <si>
    <t>AKBER ALI</t>
  </si>
  <si>
    <t>CTVS</t>
  </si>
  <si>
    <t>PERFUSION TECHNICIAN</t>
  </si>
  <si>
    <t>G01525</t>
  </si>
  <si>
    <t>MOGURAM AJAY KUMAR</t>
  </si>
  <si>
    <t>G01526</t>
  </si>
  <si>
    <t>SIRISILLA PRABHAS</t>
  </si>
  <si>
    <t>G01527</t>
  </si>
  <si>
    <t>RENDLA VENKATESH</t>
  </si>
  <si>
    <t>10 th</t>
  </si>
  <si>
    <t>G01528</t>
  </si>
  <si>
    <t>KUNTALA SRINIVAS</t>
  </si>
  <si>
    <t>G01529</t>
  </si>
  <si>
    <t>KRISHNAM RAJU PATA PATI</t>
  </si>
  <si>
    <t>BXOPP4999R</t>
  </si>
  <si>
    <t>UBIN0807761</t>
  </si>
  <si>
    <t>G01530</t>
  </si>
  <si>
    <t>G01531</t>
  </si>
  <si>
    <t>MADAVI SRI CHARAN</t>
  </si>
  <si>
    <t>FCPPM4298J</t>
  </si>
  <si>
    <t>MANAGER BILLING</t>
  </si>
  <si>
    <t>G01532</t>
  </si>
  <si>
    <t>ANAGANDULA SRAVANTHI</t>
  </si>
  <si>
    <t>G01533</t>
  </si>
  <si>
    <t>AKULA SATHYAM</t>
  </si>
  <si>
    <t>G01534</t>
  </si>
  <si>
    <t>SUNKA SUMANTH</t>
  </si>
  <si>
    <t>B COM D MLT</t>
  </si>
  <si>
    <t>UBIN0086242</t>
  </si>
  <si>
    <t>G01535</t>
  </si>
  <si>
    <t>AMISHETTI MAHESH</t>
  </si>
  <si>
    <t>G01536</t>
  </si>
  <si>
    <t>BANDARI SRIKANTH</t>
  </si>
  <si>
    <t>G01537</t>
  </si>
  <si>
    <t>RACHAKONDA SAIRAM</t>
  </si>
  <si>
    <t>G01538</t>
  </si>
  <si>
    <t>GASIKANTI ASHOK KUMAR</t>
  </si>
  <si>
    <t>BBGPG7049P</t>
  </si>
  <si>
    <t>G01539</t>
  </si>
  <si>
    <t>SIRIKONDA SAGAR</t>
  </si>
  <si>
    <t>G01540</t>
  </si>
  <si>
    <t>SUDHAM SAMANITHA</t>
  </si>
  <si>
    <t>G01541</t>
  </si>
  <si>
    <t>AMISHETTI RAKESH</t>
  </si>
  <si>
    <t>G01543</t>
  </si>
  <si>
    <t>JEMPALA KIRAN KUMAR</t>
  </si>
  <si>
    <t>AQOPJ1494P</t>
  </si>
  <si>
    <t>MCA</t>
  </si>
  <si>
    <t>UBIN0910520</t>
  </si>
  <si>
    <t>G01544</t>
  </si>
  <si>
    <t>KANAPURAM ANAND</t>
  </si>
  <si>
    <t>G01545</t>
  </si>
  <si>
    <t>BANA RAGHUNATHA REDDY</t>
  </si>
  <si>
    <t>ATEPR9082Q</t>
  </si>
  <si>
    <t>LAB INCHARGES</t>
  </si>
  <si>
    <t>UBIN0562530</t>
  </si>
  <si>
    <t>G01546</t>
  </si>
  <si>
    <t>NALLALA SAITEJA</t>
  </si>
  <si>
    <t>NTIPS4611B</t>
  </si>
  <si>
    <t>G01547</t>
  </si>
  <si>
    <t>LINGALA PRASHANTH KUMAR</t>
  </si>
  <si>
    <t>G01548</t>
  </si>
  <si>
    <t>SARIDEY BUDHA NAGA SAI MADHAV</t>
  </si>
  <si>
    <t>CPZPN0638H</t>
  </si>
  <si>
    <t>G01549</t>
  </si>
  <si>
    <t>G SAI DIVYA</t>
  </si>
  <si>
    <t>AXDPG7674A</t>
  </si>
  <si>
    <t>Mtech</t>
  </si>
  <si>
    <t>SENIOR EXECUTIVE MANAGER (BDO)</t>
  </si>
  <si>
    <t>G01550</t>
  </si>
  <si>
    <t>POOSALA AKHIL</t>
  </si>
  <si>
    <t>G01551</t>
  </si>
  <si>
    <t>KAILASAM HANMANTHA RAO</t>
  </si>
  <si>
    <t>G01552</t>
  </si>
  <si>
    <t>MENDI DURGA RANI</t>
  </si>
  <si>
    <t>BNPPD9084A</t>
  </si>
  <si>
    <t>MSC(N)</t>
  </si>
  <si>
    <t>G01553</t>
  </si>
  <si>
    <t>NANDYALA SIVA DAMODHARA REDDY</t>
  </si>
  <si>
    <t>MUWPS5841M</t>
  </si>
  <si>
    <t>M Tech</t>
  </si>
  <si>
    <t>G01554</t>
  </si>
  <si>
    <t>MARRI SHARATHA YADAV</t>
  </si>
  <si>
    <t>JUNIOR EXECUTIVE</t>
  </si>
  <si>
    <t>G01555</t>
  </si>
  <si>
    <t>KOMIRE ANUSHA</t>
  </si>
  <si>
    <t>G01556</t>
  </si>
  <si>
    <t>SALMAN MOHAMMAD</t>
  </si>
  <si>
    <t>G01557</t>
  </si>
  <si>
    <t>THADAKAPALLY RAKESH</t>
  </si>
  <si>
    <t>BSc</t>
  </si>
  <si>
    <t>G01558</t>
  </si>
  <si>
    <t>ALAKANTI UMADEVI</t>
  </si>
  <si>
    <t>MCom</t>
  </si>
  <si>
    <t>UBIN0813851</t>
  </si>
  <si>
    <t>G01559</t>
  </si>
  <si>
    <t>GADDALA SHEKHAR</t>
  </si>
  <si>
    <t>G01560</t>
  </si>
  <si>
    <t>ALAMAMDALA SRUJANA</t>
  </si>
  <si>
    <t>UBIN0803677</t>
  </si>
  <si>
    <t>G01561</t>
  </si>
  <si>
    <t>PERUMANDLA JAANSYKHANH</t>
  </si>
  <si>
    <t>G01562</t>
  </si>
  <si>
    <t>BATHINI SHRAVAN KUMAR</t>
  </si>
  <si>
    <t>OMCPK7295H</t>
  </si>
  <si>
    <t>AYUSHMAN BHARAT</t>
  </si>
  <si>
    <t>N01219</t>
  </si>
  <si>
    <t>BASHAMALLA ANITHA PRIYA DARSHINI</t>
  </si>
  <si>
    <t>N01220</t>
  </si>
  <si>
    <t>MANTHENA VASANTHA</t>
  </si>
  <si>
    <t>N01221</t>
  </si>
  <si>
    <t>KALLEM RAMESH</t>
  </si>
  <si>
    <t>N01222</t>
  </si>
  <si>
    <t>LINGAMPALLY PRASHANTHI</t>
  </si>
  <si>
    <t>N01223</t>
  </si>
  <si>
    <t>ATHRAM SHANTHA BAI</t>
  </si>
  <si>
    <t>N01224</t>
  </si>
  <si>
    <t>SOYAM BHARTHI DEVI</t>
  </si>
  <si>
    <t>N01225</t>
  </si>
  <si>
    <t>THAVUTAM SWAPNA</t>
  </si>
  <si>
    <t>N01226</t>
  </si>
  <si>
    <t>DURVA SANGETHA</t>
  </si>
  <si>
    <t>N01227</t>
  </si>
  <si>
    <t>RAMSHETTI RAVALIKA</t>
  </si>
  <si>
    <t>DmST &amp;OT</t>
  </si>
  <si>
    <t>N01228</t>
  </si>
  <si>
    <t>MAMIDI ALEKYA</t>
  </si>
  <si>
    <t>N01229</t>
  </si>
  <si>
    <t>DHADI SHIRISHA</t>
  </si>
  <si>
    <t>UBIN0804487</t>
  </si>
  <si>
    <t>N01230</t>
  </si>
  <si>
    <t>APPAMI SRINITHI</t>
  </si>
  <si>
    <t>N01231</t>
  </si>
  <si>
    <t>MADHAVARAPU MOUNIKA</t>
  </si>
  <si>
    <t>N01233</t>
  </si>
  <si>
    <t>ATHRAM DRUPATHA</t>
  </si>
  <si>
    <t>N01234</t>
  </si>
  <si>
    <t>BURRA SUSHMA</t>
  </si>
  <si>
    <t>N01235</t>
  </si>
  <si>
    <t>KATTULAPURAM MANASA</t>
  </si>
  <si>
    <t>N01236</t>
  </si>
  <si>
    <t>EDLA ASHWITHA</t>
  </si>
  <si>
    <t>N01237</t>
  </si>
  <si>
    <t>DAVU PUSHPALATHA</t>
  </si>
  <si>
    <t>N01238</t>
  </si>
  <si>
    <t>PENDRAM  MAHESHWARI</t>
  </si>
  <si>
    <t>N01239</t>
  </si>
  <si>
    <t>PANEM SUSMITHA RAJANNA</t>
  </si>
  <si>
    <t>N01240</t>
  </si>
  <si>
    <t>PASULADI VANI</t>
  </si>
  <si>
    <t>N01241</t>
  </si>
  <si>
    <t>BARLA ABHINAYA</t>
  </si>
  <si>
    <t>N01242</t>
  </si>
  <si>
    <t>BATHINI JYOTHI</t>
  </si>
  <si>
    <t>N01244</t>
  </si>
  <si>
    <t>NITTU ANIL KUMAR</t>
  </si>
  <si>
    <t>N01245</t>
  </si>
  <si>
    <t>BEGAMPETA SUVARNA</t>
  </si>
  <si>
    <t>N01246</t>
  </si>
  <si>
    <t>BANDI SRINATH</t>
  </si>
  <si>
    <t>N01247</t>
  </si>
  <si>
    <t>RAM SRILATHA</t>
  </si>
  <si>
    <t>N01248</t>
  </si>
  <si>
    <t>KODAPAKA DIVYA</t>
  </si>
  <si>
    <t>N01249</t>
  </si>
  <si>
    <t>N01250</t>
  </si>
  <si>
    <t>SHANIGARAPU SUSHMA</t>
  </si>
  <si>
    <t>N01256</t>
  </si>
  <si>
    <t>SUNKARI MAHITHA</t>
  </si>
  <si>
    <t>N01257</t>
  </si>
  <si>
    <t>GOGULA SRAVANTHI</t>
  </si>
  <si>
    <t>N01258</t>
  </si>
  <si>
    <t>GAJULA SOUMYA</t>
  </si>
  <si>
    <t>N01259</t>
  </si>
  <si>
    <t>BUSI KALYANI</t>
  </si>
  <si>
    <t>N01260</t>
  </si>
  <si>
    <t>ALLEPU MALLISHWARI</t>
  </si>
  <si>
    <t>UBIN0811131</t>
  </si>
  <si>
    <t>N01263</t>
  </si>
  <si>
    <t>ATTEM BHASKAR</t>
  </si>
  <si>
    <t>N01266</t>
  </si>
  <si>
    <t>BANDOJU NAVEEN KUMAR</t>
  </si>
  <si>
    <t>N01267</t>
  </si>
  <si>
    <t>THONTI SANDHYA</t>
  </si>
  <si>
    <t xml:space="preserve">MSC </t>
  </si>
  <si>
    <t>N01268</t>
  </si>
  <si>
    <t>MANCHERLA ANJALI</t>
  </si>
  <si>
    <t>N01269</t>
  </si>
  <si>
    <t>KORALA SUSMITHA</t>
  </si>
  <si>
    <t>N01270</t>
  </si>
  <si>
    <t>MANCHINILLA HARSHITHA</t>
  </si>
  <si>
    <t>N01271</t>
  </si>
  <si>
    <t>KAPULA ANJALI</t>
  </si>
  <si>
    <t>N01272</t>
  </si>
  <si>
    <t>JILLELLA MOUNIKA</t>
  </si>
  <si>
    <t>N01273</t>
  </si>
  <si>
    <t>GANDLA SRIMATHI</t>
  </si>
  <si>
    <t>N01274</t>
  </si>
  <si>
    <t>CHINTHALAPURI POOJITHA</t>
  </si>
  <si>
    <t>N01275</t>
  </si>
  <si>
    <t>SODARI VASANTHA</t>
  </si>
  <si>
    <t>N01276</t>
  </si>
  <si>
    <t>CHATLA SINDHU</t>
  </si>
  <si>
    <t>N01277</t>
  </si>
  <si>
    <t>RAKI BAROJ</t>
  </si>
  <si>
    <t>CLINICAL STAFF</t>
  </si>
  <si>
    <t>NON CLINICAL STAFF</t>
  </si>
  <si>
    <t>ANCILIARY STAFF</t>
  </si>
  <si>
    <t>TOTAL SALARIES</t>
  </si>
  <si>
    <t>S.No</t>
  </si>
  <si>
    <t>Clinical Teaching Staff  Professors</t>
  </si>
  <si>
    <t>Clinical Teaching Staff Associate Professors</t>
  </si>
  <si>
    <t>Clinical Teaching Staff Others</t>
  </si>
  <si>
    <t>Non Clinical Teaching Staff  Professors</t>
  </si>
  <si>
    <t>Non Clinical Teaching Staff Associate Professors</t>
  </si>
  <si>
    <t>Non Clinical Teaching Staff Others</t>
  </si>
  <si>
    <t>Ancilliary Staff</t>
  </si>
  <si>
    <t>TOTALS</t>
  </si>
  <si>
    <t xml:space="preserve">APPENDIX - I </t>
  </si>
  <si>
    <t>GENERAL INFORMATION OF THE SOCIETY / INSTITUTION</t>
  </si>
  <si>
    <r>
      <t xml:space="preserve">PLEASE NOTE THAT YOU SHOULD FILL IN PARTICULARS FOR ONLY THOSE PROGRAMMES WHICH ARE OFFERED IN THE COLLEGE  AND DELETE THOSE WHICH ARE NOT OFFERED </t>
    </r>
    <r>
      <rPr>
        <b/>
        <sz val="10"/>
        <color indexed="36"/>
        <rFont val="Arial"/>
        <family val="2"/>
      </rPr>
      <t>IN ALL THE SCHEDULES WHERE APPLICABLE</t>
    </r>
  </si>
  <si>
    <t xml:space="preserve">NAME OF THE SOCIETY /TRUST : </t>
  </si>
  <si>
    <t>PRATHIMA EDUCATIONAL SOCIETY</t>
  </si>
  <si>
    <t>ADDRESS OF THE TRUST</t>
  </si>
  <si>
    <t>PRATHIMA , PLOT NO.213 , ROAD NO.1 , FILM NAGAR , HYDERABAD-96</t>
  </si>
  <si>
    <t>NO. OF INSTITUTIONS UNDER THE SOCIETY</t>
  </si>
  <si>
    <t>NAMES OF THE INSTITUTIONS UNDER THE SOCIETY</t>
  </si>
  <si>
    <t>S.No.</t>
  </si>
  <si>
    <t xml:space="preserve">NAME </t>
  </si>
  <si>
    <t>PROGRAMMES</t>
  </si>
  <si>
    <t>A</t>
  </si>
  <si>
    <t>MBBS &amp; PG</t>
  </si>
  <si>
    <t>B</t>
  </si>
  <si>
    <t>PRATHIMA COLLEGE OF NURSING</t>
  </si>
  <si>
    <t>B.SC(N) , M.Sc(N) and GNM</t>
  </si>
  <si>
    <t>C</t>
  </si>
  <si>
    <t>B.Sc(MLT) , B.Sc(Allied) &amp; Para Medical</t>
  </si>
  <si>
    <t>ADDRESS OF THE INSTITUTION</t>
  </si>
  <si>
    <t>VILLAGE NAGUNURU , DIST KARIMNAGAR, TELANGANA STATE</t>
  </si>
  <si>
    <t>DETAILS OF SANCTIONED PROGRAMMES, INTAKE &amp; STUDENTS ADMITTED FOR THE YEAR 2024-25</t>
  </si>
  <si>
    <t>S.NO.</t>
  </si>
  <si>
    <t>SANCTIONED</t>
  </si>
  <si>
    <t>STUDENTS ADMITTED</t>
  </si>
  <si>
    <t>FEE PROPOSAL FOR THE BLOCK PERIOD 2026-27 to 2028-29</t>
  </si>
  <si>
    <t>COURSE</t>
  </si>
  <si>
    <t>YEAR</t>
  </si>
  <si>
    <t>INTAKE</t>
  </si>
  <si>
    <t>CATEGORY</t>
  </si>
  <si>
    <t>Under Graduate Course:</t>
  </si>
  <si>
    <t>1ST YEAR</t>
  </si>
  <si>
    <t>ECE-1</t>
  </si>
  <si>
    <t>Fee proposed for thee Block Period Rs.9.76 Lakshs per instalment. Old existing students continue to pay at respective rates</t>
  </si>
  <si>
    <t>Sub Total</t>
  </si>
  <si>
    <t>2ND YEAR</t>
  </si>
  <si>
    <t>ECE-2</t>
  </si>
  <si>
    <t>3RD YEAR</t>
  </si>
  <si>
    <t>EEE</t>
  </si>
  <si>
    <t>4TH YEAR</t>
  </si>
  <si>
    <t>MECH</t>
  </si>
  <si>
    <t>5TH YEAR</t>
  </si>
  <si>
    <t xml:space="preserve">TOTAL </t>
  </si>
  <si>
    <t>Post Graduate Courses:</t>
  </si>
  <si>
    <t>CLINICAL DEGREE</t>
  </si>
  <si>
    <t>Fee proposed for thee Block Period Rs.17.32 Lakshs per student. Old existing students continue to pay at respective rates</t>
  </si>
  <si>
    <t>ENT</t>
  </si>
  <si>
    <t>IST YEAR</t>
  </si>
  <si>
    <t>Competent Authourity</t>
  </si>
  <si>
    <t>Management seats</t>
  </si>
  <si>
    <t>Opthalmology</t>
  </si>
  <si>
    <t>General Medicine</t>
  </si>
  <si>
    <t>General Surgery</t>
  </si>
  <si>
    <t>Obstestrics &amp; Gynaecology</t>
  </si>
  <si>
    <t>Paedritics</t>
  </si>
  <si>
    <t>Orthopaedics</t>
  </si>
  <si>
    <t>Dermatology</t>
  </si>
  <si>
    <t>Pulmonology</t>
  </si>
  <si>
    <t>Radiology</t>
  </si>
  <si>
    <t>Anaesthesiology</t>
  </si>
  <si>
    <t>Psychiatry</t>
  </si>
  <si>
    <t>PRE CLINICAL DEGREE</t>
  </si>
  <si>
    <t>Fee proposed for thee Block Period Rs.4.6225 Lakshs per instalment. Old existing students continue to pay at respective rates</t>
  </si>
  <si>
    <t>(With each speciality Separtely)</t>
  </si>
  <si>
    <t>Anatomy</t>
  </si>
  <si>
    <t>3ND YEAR</t>
  </si>
  <si>
    <t>Bio-Chemistry</t>
  </si>
  <si>
    <t>Physiology</t>
  </si>
  <si>
    <t>PARA CLINICAL DIPLOMA</t>
  </si>
  <si>
    <t>Community Medicine</t>
  </si>
  <si>
    <t>Micro-biology</t>
  </si>
  <si>
    <t>Pathology</t>
  </si>
  <si>
    <t>Pharmacology</t>
  </si>
  <si>
    <t>GRAND TOTAL</t>
  </si>
  <si>
    <t>CODE OF THE INSTITUTION</t>
  </si>
  <si>
    <t>SCHEDULE - 1</t>
  </si>
  <si>
    <t>DETAILS OF FEE COLLECTIONS FOR ALL THE PROGRAMMES IN THE INSTITUTION 
FOR THE FINANCIAL YEAR 2024-25 , 2023-24 , 2022-23 &amp; 2021-22</t>
  </si>
  <si>
    <t xml:space="preserve"> </t>
  </si>
  <si>
    <t>PROGRAMME</t>
  </si>
  <si>
    <t xml:space="preserve">SANCTIONED </t>
  </si>
  <si>
    <t>FEE COLLECTIONS</t>
  </si>
  <si>
    <t>ACADEMIC YEAR 
2024-25</t>
  </si>
  <si>
    <t>ACADEMIC YEAR 
2023-24</t>
  </si>
  <si>
    <t>ACADEMIC YEAR 
2022-23</t>
  </si>
  <si>
    <t>ACADEMIC YEAR 
2021-22</t>
  </si>
  <si>
    <t>ADMITTED</t>
  </si>
  <si>
    <t>FEE</t>
  </si>
  <si>
    <t>TOTAL FEE</t>
  </si>
  <si>
    <t>UNDER-GRADUATE COURSE:</t>
  </si>
  <si>
    <t>3=(1+2)</t>
  </si>
  <si>
    <t>C1</t>
  </si>
  <si>
    <t>C2</t>
  </si>
  <si>
    <t xml:space="preserve"> TOTAL</t>
  </si>
  <si>
    <t>POST-GRADUATE COURSE:</t>
  </si>
  <si>
    <t>2RD YEAR</t>
  </si>
  <si>
    <t>Bio-chemistry</t>
  </si>
  <si>
    <t>SUPER SPECIALITY COURSE:</t>
  </si>
  <si>
    <t>SUB TOTALS</t>
  </si>
  <si>
    <t>STATEMENT OF INCOME FROM PATIENTS OF THE INSTITUTION FOR THE FINANCIAL YEAR 2023-24 &amp; 2024-25</t>
  </si>
  <si>
    <t xml:space="preserve">PARTICULARS                 </t>
  </si>
  <si>
    <t>FINANCIAL YEARS 2023-24 &amp; 2024-25</t>
  </si>
  <si>
    <t>COURSES  OFFERED</t>
  </si>
  <si>
    <t xml:space="preserve">FOR THE PERIOD FROM 01/04/2024 TO 31/03/2025         (2024-25)         </t>
  </si>
  <si>
    <t>FOR THE PERIOD FROM 01/04/2023 TO 31/03/2024          ( 2023-24)</t>
  </si>
  <si>
    <t>(1)</t>
  </si>
  <si>
    <t>Fee From Patients:</t>
  </si>
  <si>
    <t>a)</t>
  </si>
  <si>
    <t>In Patents</t>
  </si>
  <si>
    <t>b)</t>
  </si>
  <si>
    <t>Out Patents</t>
  </si>
  <si>
    <t>c)</t>
  </si>
  <si>
    <t>Investigation Charges (Blood Tests, ECG,    
 X-ray, CTC, MRI, Culture etc.,</t>
  </si>
  <si>
    <t>d)</t>
  </si>
  <si>
    <t>Other Charges from Patients 
(Specify with details)</t>
  </si>
  <si>
    <t>(2)</t>
  </si>
  <si>
    <t>Total Fee from Patients (a)+(b)+(c)+(d)</t>
  </si>
  <si>
    <t>(3)</t>
  </si>
  <si>
    <t>Aarogyasri Receipts</t>
  </si>
  <si>
    <t>(4)</t>
  </si>
  <si>
    <t>Any other Fee (Specify with Details)</t>
  </si>
  <si>
    <t>Other Schemes</t>
  </si>
  <si>
    <t>Sale of Medicines</t>
  </si>
  <si>
    <t xml:space="preserve"> (5)  GRAND TOTAL (2)+(3)+(4)</t>
  </si>
  <si>
    <t>STATEMENT OF OTHER INCOME OF THE INSTITUTION FOR THE FINANCIAL YEAR 2023-24 &amp; 2024-25</t>
  </si>
  <si>
    <t>FINANCIAL YEAR 2023-24 &amp; 2024-25</t>
  </si>
  <si>
    <t>College Bus Fee Collections</t>
  </si>
  <si>
    <t>Interest on FDRs</t>
  </si>
  <si>
    <t>Donations and Contributions</t>
  </si>
  <si>
    <t>Any other income (Specify Head wise)</t>
  </si>
  <si>
    <t>STATEMENT OF ADMINISTRATION &amp; OTHER EXPENSES OF THE INSTITUTION FOR THE FINANCIAL YEAR 2023-24 &amp; 2024-25</t>
  </si>
  <si>
    <t>COURSES OFFERED</t>
  </si>
  <si>
    <t>Patient Drugs</t>
  </si>
  <si>
    <t>Patient Diet</t>
  </si>
  <si>
    <t>Consumables</t>
  </si>
  <si>
    <t>Printing &amp; Stationery</t>
  </si>
  <si>
    <t>Electricity Charges</t>
  </si>
  <si>
    <t>Lab Maintenance</t>
  </si>
  <si>
    <t>Travelling &amp; Converyance</t>
  </si>
  <si>
    <t>Security Charges</t>
  </si>
  <si>
    <t>Internet Charges</t>
  </si>
  <si>
    <t>Repairs &amp; Manitenance</t>
  </si>
  <si>
    <t>Buildings</t>
  </si>
  <si>
    <t>Vehicles</t>
  </si>
  <si>
    <t>Computers</t>
  </si>
  <si>
    <t>Furniture</t>
  </si>
  <si>
    <t>Electrical Equipments</t>
  </si>
  <si>
    <t>Others, if any</t>
  </si>
  <si>
    <t>Periodical Repaires</t>
  </si>
  <si>
    <t>MCI Fee</t>
  </si>
  <si>
    <t>Universtiy Affiliation Fee</t>
  </si>
  <si>
    <t>Advertisement</t>
  </si>
  <si>
    <t>Rent,Rates &amp; Taxes</t>
  </si>
  <si>
    <t>Telephone Charges</t>
  </si>
  <si>
    <t>Seminars</t>
  </si>
  <si>
    <t>Gardening</t>
  </si>
  <si>
    <t>Staff welfare/Medical Aid</t>
  </si>
  <si>
    <t>Other Maintenance Expenses</t>
  </si>
  <si>
    <t xml:space="preserve">Postage </t>
  </si>
  <si>
    <t>Library Recurring expenses</t>
  </si>
  <si>
    <t>Examination expenses</t>
  </si>
  <si>
    <t>Insurance</t>
  </si>
  <si>
    <t>Legal expenses</t>
  </si>
  <si>
    <t>Audit fee</t>
  </si>
  <si>
    <t>Inspection fee</t>
  </si>
  <si>
    <t>Professional Charges</t>
  </si>
  <si>
    <t>Donations</t>
  </si>
  <si>
    <t>Subscriptions</t>
  </si>
  <si>
    <t>Bank Charges</t>
  </si>
  <si>
    <t>Games expenses</t>
  </si>
  <si>
    <t>Any Other Expenses (specify head wise)</t>
  </si>
  <si>
    <t xml:space="preserve"> Student Mess Expenses</t>
  </si>
  <si>
    <t xml:space="preserve"> Pharmacy Purchases</t>
  </si>
  <si>
    <t xml:space="preserve"> Bank Guarantee Commission </t>
  </si>
  <si>
    <t xml:space="preserve"> Marketing Expenses</t>
  </si>
  <si>
    <t xml:space="preserve"> Nursing College Expenses</t>
  </si>
  <si>
    <t xml:space="preserve"> Misc Expenses</t>
  </si>
  <si>
    <t xml:space="preserve"> Bad Debts</t>
  </si>
  <si>
    <t xml:space="preserve"> Medical Waste Treatment Charges</t>
  </si>
  <si>
    <t xml:space="preserve"> Students Edu prog Exps</t>
  </si>
  <si>
    <t>Hospital Schemes Expenditure</t>
  </si>
  <si>
    <t>Hospital Nursing Food Allowance</t>
  </si>
  <si>
    <t>RAS Transportation Expenses</t>
  </si>
  <si>
    <t>Prior Period Expenses</t>
  </si>
  <si>
    <t>Investigations / Tests</t>
  </si>
  <si>
    <t>House Surgeon Stipend</t>
  </si>
  <si>
    <t>Nursing Internship Stipend</t>
  </si>
  <si>
    <t xml:space="preserve"> Stipend for PG Students</t>
  </si>
  <si>
    <t>COURCES OFFERED</t>
  </si>
  <si>
    <t>Interest on Term Loans</t>
  </si>
  <si>
    <t>Interest on Loans from Society</t>
  </si>
  <si>
    <t>Interest on Working Capital Loans</t>
  </si>
  <si>
    <t>Interest on Loans from Others</t>
  </si>
  <si>
    <t>SCHEDULE -14</t>
  </si>
  <si>
    <r>
      <t xml:space="preserve">DETAILS OF LOANS FROM </t>
    </r>
    <r>
      <rPr>
        <b/>
        <sz val="14"/>
        <color indexed="10"/>
        <rFont val="Arial"/>
        <family val="2"/>
      </rPr>
      <t>SOCIETIES</t>
    </r>
    <r>
      <rPr>
        <b/>
        <sz val="14"/>
        <color indexed="8"/>
        <rFont val="Arial"/>
        <family val="2"/>
      </rPr>
      <t xml:space="preserve"> AS ON 31/03/2025</t>
    </r>
  </si>
  <si>
    <t>PAN</t>
  </si>
  <si>
    <t>OPENING BALANCE OF LOAN AMOUNT AS ON 01.04.2024</t>
  </si>
  <si>
    <t>LOAN RECEIVED DURING THE YEAR 2024-25</t>
  </si>
  <si>
    <t xml:space="preserve">LOAN REPAID DURING THE YEAR 2024-25 </t>
  </si>
  <si>
    <t>CLOSING BALANCE OF LOAN AMOUNT AS ON 31.03.2025</t>
  </si>
  <si>
    <t xml:space="preserve">INTEREST FOR THE YEAR 2024-25 </t>
  </si>
  <si>
    <t>7= (4+5-6)</t>
  </si>
  <si>
    <t>NIL</t>
  </si>
  <si>
    <t>DETAILS OF LOANS FROM FINANCIAL INSTITUTIONS/ BANKS AS ON 31/03/2025</t>
  </si>
  <si>
    <t>NAME OF THE FINANCIAL INSTITUTION/ BANK</t>
  </si>
  <si>
    <t>6=(3+4-5)</t>
  </si>
  <si>
    <t>Cosmos Co-Op Bank Ltd</t>
  </si>
  <si>
    <t>DETAILS OF LOANS FROM OTHERS AS ON 31/03/2025</t>
  </si>
  <si>
    <t>ADDRESS</t>
  </si>
  <si>
    <t>WHETHER LOAN RECEIVED IN CASH/ THROUGH BANK</t>
  </si>
  <si>
    <t>WHETHER LOAN REPAID IN CASH/ THROUGH BANK</t>
  </si>
  <si>
    <t>INTEREST FOR THE YEAR 2024-25</t>
  </si>
  <si>
    <t>8=(5+6-7)</t>
  </si>
  <si>
    <t>SCHEDULE -15</t>
  </si>
  <si>
    <t>CORPUS/CAPITAL FUND</t>
  </si>
  <si>
    <t xml:space="preserve">As on </t>
  </si>
  <si>
    <t>As on</t>
  </si>
  <si>
    <t>Opening Balance</t>
  </si>
  <si>
    <t>Add:</t>
  </si>
  <si>
    <t>Add</t>
  </si>
  <si>
    <t>Corpus Fund donations</t>
  </si>
  <si>
    <t>Closing Balance</t>
  </si>
  <si>
    <t>SCHEDULE-22</t>
  </si>
  <si>
    <t>BALANCE SHEET OF THE SOCIETY / TRUST</t>
  </si>
  <si>
    <t>LIABILITIES</t>
  </si>
  <si>
    <t>As on 31/03/2025</t>
  </si>
  <si>
    <t>As on 31/03/2024</t>
  </si>
  <si>
    <t>ASSETS</t>
  </si>
  <si>
    <t>Capital Fund</t>
  </si>
  <si>
    <t>Fixed Assets</t>
  </si>
  <si>
    <t>Unutilised Grants &amp; Donations</t>
  </si>
  <si>
    <t>Interest Accrued on Fixed Deposits</t>
  </si>
  <si>
    <t>Term Loans from Banks</t>
  </si>
  <si>
    <t>Fixed Deposits</t>
  </si>
  <si>
    <t>Working Capital Loans from Banks</t>
  </si>
  <si>
    <t>Deposits With Others</t>
  </si>
  <si>
    <t>Loans from Society</t>
  </si>
  <si>
    <t>Loans &amp; Advances</t>
  </si>
  <si>
    <t>Loans from Others</t>
  </si>
  <si>
    <t>Tuition Fee Receivable</t>
  </si>
  <si>
    <t>Outstanding Expenses (if any)</t>
  </si>
  <si>
    <t>Any other Assets (Specify)</t>
  </si>
  <si>
    <t>Salaries Payables</t>
  </si>
  <si>
    <t>Health Schemes</t>
  </si>
  <si>
    <t>Provision for Expenses</t>
  </si>
  <si>
    <t>TDS Receivable</t>
  </si>
  <si>
    <t>Other Current Assets</t>
  </si>
  <si>
    <t>Liabilities (Specify)</t>
  </si>
  <si>
    <t>Any other Liabilities (Specify)</t>
  </si>
  <si>
    <t>Closing Balances</t>
  </si>
  <si>
    <t>Caution Depost</t>
  </si>
  <si>
    <t>Cash on Hand</t>
  </si>
  <si>
    <t>Stipend Fee</t>
  </si>
  <si>
    <t>Cash at Bank (Specify Bank wise)</t>
  </si>
  <si>
    <t>Fee Advance</t>
  </si>
  <si>
    <t>Statutory Dues</t>
  </si>
  <si>
    <t>Sundry Creditors</t>
  </si>
  <si>
    <t>Credit Balances in Current A/c</t>
  </si>
  <si>
    <t xml:space="preserve">The following tables should be used for all other programmes offered in the college 
</t>
  </si>
  <si>
    <t xml:space="preserve">BALANCE SHEET OF THE INSTITUTION </t>
  </si>
  <si>
    <t>AS ON 31/03/2025</t>
  </si>
  <si>
    <t>AS ON 31/12/2024</t>
  </si>
  <si>
    <t>LIABILITIES:</t>
  </si>
  <si>
    <t>CAPITAL FUND:</t>
  </si>
  <si>
    <t>Add: Received</t>
  </si>
  <si>
    <t xml:space="preserve">Add: Excess of Income over Expenditure </t>
  </si>
  <si>
    <t>Others (Specify)</t>
  </si>
  <si>
    <t>NON CURRENT LIABILITIES:</t>
  </si>
  <si>
    <t>Term Loans/Unsecured Loans:</t>
  </si>
  <si>
    <t>Banks/Financial Institutions</t>
  </si>
  <si>
    <t>Society</t>
  </si>
  <si>
    <t>Others</t>
  </si>
  <si>
    <t>Other Non Current Liabilitites (Specify)</t>
  </si>
  <si>
    <t>CURRENT LIABILITIES:</t>
  </si>
  <si>
    <t>Un-Utilized Grants</t>
  </si>
  <si>
    <t>Outstanding Liabilities &amp; Provisions (Specify)</t>
  </si>
  <si>
    <t>Salaries Payable</t>
  </si>
  <si>
    <t>Other Current Liabilities (Specify)</t>
  </si>
  <si>
    <t>Students</t>
  </si>
  <si>
    <t>Nursing Assets</t>
  </si>
  <si>
    <t>Prathima Educational Society PG Liabilities</t>
  </si>
  <si>
    <t>TOTAL LIABILITIES</t>
  </si>
  <si>
    <t>ASSETS:</t>
  </si>
  <si>
    <t>NON CURRENT ASSETS:</t>
  </si>
  <si>
    <t xml:space="preserve">Fixed Assets: </t>
  </si>
  <si>
    <t xml:space="preserve">Fixed Deposits (including Interest Accrued) </t>
  </si>
  <si>
    <t>Other Deposits</t>
  </si>
  <si>
    <t>Other Non Current Asset Specify</t>
  </si>
  <si>
    <t>CURRENT ASSETS:</t>
  </si>
  <si>
    <t>Other Current Asset Specify</t>
  </si>
  <si>
    <t>TDS Receivables</t>
  </si>
  <si>
    <t>Cash at Bank</t>
  </si>
  <si>
    <t>PG Liabilities</t>
  </si>
  <si>
    <t>Prathima Educational Society Nursing Assets</t>
  </si>
  <si>
    <t>TOTAL ASSETS</t>
  </si>
  <si>
    <t>NAME OF THE  COLLEGE          PRATHIMA INSTITUTE OF MEDICAL SCIENCES</t>
  </si>
  <si>
    <t>SCHEDULE -11</t>
  </si>
  <si>
    <t>STATUS OF UTILISATION OF AMOUNTS COLLECTED UNDER NRI QUOTA 
FOR THE ACADEMIC YEAR 2023-24 &amp; 2024-25</t>
  </si>
  <si>
    <t xml:space="preserve">FOR THE PERIOD FROM 01/04/23 TO 31/03/2024                    (2023-24)         </t>
  </si>
  <si>
    <t xml:space="preserve">FOR THE PERIOD FROM 01/04/24 TO 31/03/2025                    (2024-25)         </t>
  </si>
  <si>
    <t>FEE COLLECTED UNDER NRI CATEGORY</t>
  </si>
  <si>
    <t>TOTAL FEE COLLECTED (P)</t>
  </si>
  <si>
    <t>AMOUNT UTILISED</t>
  </si>
  <si>
    <t>Q) Running and Maintenance of Medical College</t>
  </si>
  <si>
    <t>R)</t>
  </si>
  <si>
    <t>S)</t>
  </si>
  <si>
    <t>TOTAL AMOUNT UTILISED (T=Q+R+S)</t>
  </si>
  <si>
    <t>SURPLUS (IF ANY) (U=(P-T))</t>
  </si>
  <si>
    <t>SCHEDULE -17</t>
  </si>
  <si>
    <t>STATEMENT OF LAND &amp; BUILDINGS (COLLEGE &amp; HOSPITAL) ACQUIRED/ CONSTRUCTED BY THE INSTITUTIONFOR THE FINANCIAL YEARS 2024-25 &amp; 2023-24</t>
  </si>
  <si>
    <t>LAND DETAILS</t>
  </si>
  <si>
    <t>CONSTRUCTION</t>
  </si>
  <si>
    <t>AREA IN SQ YARDS</t>
  </si>
  <si>
    <t>DATE OF PURCHASE</t>
  </si>
  <si>
    <t>COST Rs.</t>
  </si>
  <si>
    <t>LOCATION OF THE PROPERTY</t>
  </si>
  <si>
    <t>DATE OF COMPLETION OF CONSTRUCTION</t>
  </si>
  <si>
    <t>PLINTH AREA OF CONSTRUCTION (IN SFT)</t>
  </si>
  <si>
    <t>PURPOSE OF CONSTRUCITON</t>
  </si>
  <si>
    <t>COST OF CONSTUCTION</t>
  </si>
  <si>
    <t>PRESENT WRITTEN DOWN VALUE 31/03/2025</t>
  </si>
  <si>
    <t>New Examination Hall , MD Chamber , Conference Hall &amp; Staircase(Ground)</t>
  </si>
  <si>
    <t>D</t>
  </si>
  <si>
    <t>E</t>
  </si>
  <si>
    <t>PLINTH AREA OF CONSTRUCTION</t>
  </si>
  <si>
    <t>PRESENT WRITTEN DOWN VALUE 31/03/2024</t>
  </si>
  <si>
    <t>SCHEDULE -18</t>
  </si>
  <si>
    <t>ANY ADDITIONAL EQUIPMENTS PURCHASED FOR PG COURSES &amp; SUPER SPECIALTITY COURSES TO BE GIVEN SEPARATELY</t>
  </si>
  <si>
    <t>S NO.</t>
  </si>
  <si>
    <t>NAME OF THE EQUIPMENT</t>
  </si>
  <si>
    <t>DEPARTMENT</t>
  </si>
  <si>
    <t>PLACE OF INSTALLATION/ PUT IN TO USE</t>
  </si>
  <si>
    <t>COST IN RS.</t>
  </si>
  <si>
    <t>DEPRECIATION</t>
  </si>
  <si>
    <t>PRESENT WRITTEN DOWN VALUE AS ON 31/03/2025</t>
  </si>
  <si>
    <t>Lenovo Espson Projector and IT Peripherals</t>
  </si>
  <si>
    <t>HOSPITAL</t>
  </si>
  <si>
    <t>KARIMNAGAR</t>
  </si>
  <si>
    <t>Maquet Servo Ventilator</t>
  </si>
  <si>
    <t>Cautery Machine</t>
  </si>
  <si>
    <t>Cardiology</t>
  </si>
  <si>
    <t>OT Instruments</t>
  </si>
  <si>
    <t>Endoscope</t>
  </si>
  <si>
    <t>Temporal Bone Work Station</t>
  </si>
  <si>
    <t>Digital Micro Debrider</t>
  </si>
  <si>
    <t>ENT Instruments</t>
  </si>
  <si>
    <t>Surgical OT Tables</t>
  </si>
  <si>
    <t>Operation Theatre</t>
  </si>
  <si>
    <t>Surgical LED Lights</t>
  </si>
  <si>
    <t>Neuro OT Instruments</t>
  </si>
  <si>
    <t>Advance Anaesthesia Work Station Penlon 320</t>
  </si>
  <si>
    <t>Philips Affiniti 70 Ultra Sound System</t>
  </si>
  <si>
    <t>Appa Yaglaser Model 307</t>
  </si>
  <si>
    <t>Optholmology</t>
  </si>
  <si>
    <t>Ethylene Oxide Gas Steriliser</t>
  </si>
  <si>
    <t>Hemodialysis Machine</t>
  </si>
  <si>
    <t>Medical Gas Pipe Line Accessories</t>
  </si>
  <si>
    <t>Medical Gas Outlet Din Key Plug Accessories</t>
  </si>
  <si>
    <t>IT &amp; Networking Equipments</t>
  </si>
  <si>
    <t>CC Cameras</t>
  </si>
  <si>
    <t>Roots Scrub Mission</t>
  </si>
  <si>
    <t>Five Section Motorized Bed</t>
  </si>
  <si>
    <t>CICU</t>
  </si>
  <si>
    <t>Patient Monitors &amp; ECG Spares</t>
  </si>
  <si>
    <t>3 Function ICU Manual Beds</t>
  </si>
  <si>
    <t>EMG 2 Channel &amp; EEG 24 Channel</t>
  </si>
  <si>
    <t>Neurology</t>
  </si>
  <si>
    <t>Defibrillator DFM100</t>
  </si>
  <si>
    <t>Respiratory- ICU</t>
  </si>
  <si>
    <t>Dreager Vaporizer</t>
  </si>
  <si>
    <t>Anesthesia</t>
  </si>
  <si>
    <t>PRESENT WRITTEN DOWN VALUE AS ON 31/03/2024</t>
  </si>
  <si>
    <t>Philips M*430 Patient Monitor Batteries</t>
  </si>
  <si>
    <t>Microscopic Slide Projector and Histology Set of Slide Box</t>
  </si>
  <si>
    <t>LYNX Monocular Microscope</t>
  </si>
  <si>
    <t>Colorimeter</t>
  </si>
  <si>
    <t>Biochemistry</t>
  </si>
  <si>
    <t>TMT System</t>
  </si>
  <si>
    <t xml:space="preserve">Advance Binocular Research Microscopes </t>
  </si>
  <si>
    <t>YORCO Grossing Station</t>
  </si>
  <si>
    <t>LYNX Penta Head Microscope and Binocular Microscope</t>
  </si>
  <si>
    <t>Physiotherapy Machine</t>
  </si>
  <si>
    <t>Physiotherapy</t>
  </si>
  <si>
    <t>Radial Sheath</t>
  </si>
  <si>
    <t>Cathlab</t>
  </si>
  <si>
    <t xml:space="preserve">Allua Xper FD10 System Menu Intellivue Patient Monitoring </t>
  </si>
  <si>
    <t>DRX Compass X-Ray System</t>
  </si>
  <si>
    <t>Movie Camera HC-V385GW-K(G)</t>
  </si>
  <si>
    <t>Upgrades Ingenuity CT Scan</t>
  </si>
  <si>
    <t>Dermatology Equipment</t>
  </si>
  <si>
    <t>Slit Lam Digital Imaging System</t>
  </si>
  <si>
    <t>I Charts (LCD)</t>
  </si>
  <si>
    <t>Ascan Machine (Along with Probe)</t>
  </si>
  <si>
    <t>Applanation Tonometer</t>
  </si>
  <si>
    <t>Hemo Dialysis Machine</t>
  </si>
  <si>
    <t>Syringe Pumps</t>
  </si>
  <si>
    <t>Oxygen B-Type Cylinders, Metal Spring Pipe</t>
  </si>
  <si>
    <t>Oxygen Plant Spare Parts and Fully Automatic Control Panel</t>
  </si>
  <si>
    <t>LPG Line</t>
  </si>
  <si>
    <t>Zoom Vedio Conference Camera with Accessories</t>
  </si>
  <si>
    <t>Samsung LED TV &amp; OSG TV EW</t>
  </si>
  <si>
    <t>Televisions</t>
  </si>
  <si>
    <t>AC Ductable</t>
  </si>
  <si>
    <t>Patient Monitors</t>
  </si>
  <si>
    <t>Leica Microscope</t>
  </si>
  <si>
    <t>Anaesthesia Workstation</t>
  </si>
  <si>
    <t>Drill System (Stryker)</t>
  </si>
  <si>
    <t>Ultrasonic Aspirator (Stryker)</t>
  </si>
  <si>
    <t>Neuro Surgery</t>
  </si>
  <si>
    <t>SCHEDULE -19</t>
  </si>
  <si>
    <t>ANY ADDITIONAL EQUIPMENTS PURCHASED FOR PG COURSES &amp; SUPER SPECIALTITY COURSES TO GIVEN SEPARATELY</t>
  </si>
  <si>
    <t>PALCE OF INSTALLATION/ PUT IN TO USE</t>
  </si>
  <si>
    <t>Air Conditioners</t>
  </si>
  <si>
    <t>Drinking Water Cooler</t>
  </si>
  <si>
    <t>Electrical Material</t>
  </si>
  <si>
    <t>Lift</t>
  </si>
  <si>
    <t>UPS Batteries</t>
  </si>
  <si>
    <t>UPS System</t>
  </si>
  <si>
    <t>Vedio Conference / Integration</t>
  </si>
  <si>
    <t>Floor Mount Stand</t>
  </si>
  <si>
    <t>Sports &amp; Games Equipment</t>
  </si>
  <si>
    <t>Sports &amp; Games Items</t>
  </si>
  <si>
    <t>GYM Equipment</t>
  </si>
  <si>
    <t>Kitchen Equipment</t>
  </si>
  <si>
    <t>Kitchen/ Canteen Equipment</t>
  </si>
  <si>
    <t>Almarah with Shelter</t>
  </si>
  <si>
    <t>Jaco Harbhajan Wire Stitching Machine</t>
  </si>
  <si>
    <t>Bio Metrix Devices</t>
  </si>
  <si>
    <t>Telephones / Cell Phones</t>
  </si>
  <si>
    <t>Xerox Machine</t>
  </si>
  <si>
    <t>Electrical Work</t>
  </si>
  <si>
    <t>UPS Systems</t>
  </si>
  <si>
    <t>Sports &amp; Games Material</t>
  </si>
  <si>
    <t>Stainless Stell &amp; Alluminium Merchants</t>
  </si>
  <si>
    <t>Kithcen Equipment</t>
  </si>
  <si>
    <t>Audio &amp; Vedio Setup</t>
  </si>
  <si>
    <t>Complete Audio System , Projector and Cable Work</t>
  </si>
  <si>
    <t>Almara , Book Self and Rack</t>
  </si>
  <si>
    <t>SCHEDULE -20</t>
  </si>
  <si>
    <t>NAME OF THE ASSET</t>
  </si>
  <si>
    <t>Furniture - College</t>
  </si>
  <si>
    <t>Bolero MAXX PUB HD</t>
  </si>
  <si>
    <t>Innova Crysta 2.4V(MT) Package VX-MT, 7S</t>
  </si>
  <si>
    <t>Library Medical College</t>
  </si>
  <si>
    <t>Laserjet Printer</t>
  </si>
  <si>
    <t>Furniture - Hospital</t>
  </si>
  <si>
    <t>Splender Plus</t>
  </si>
  <si>
    <t>Mahindra Tractor</t>
  </si>
  <si>
    <t>College Software</t>
  </si>
  <si>
    <t>Scanner</t>
  </si>
  <si>
    <t>INSTITUE NAME</t>
  </si>
  <si>
    <t>FIXED ASSETS AND DEPRECIATION OF THE INSTITUTE</t>
  </si>
  <si>
    <t>SCHEDULE-9</t>
  </si>
  <si>
    <t>AS ON 31/03/2024</t>
  </si>
  <si>
    <t>Amount in Rs.</t>
  </si>
  <si>
    <t>Rate of Dep.</t>
  </si>
  <si>
    <t>Written down value as on 31/03/2023</t>
  </si>
  <si>
    <t>Additons</t>
  </si>
  <si>
    <t>Deletions</t>
  </si>
  <si>
    <t>Depreciation FOR THE PERIOD</t>
  </si>
  <si>
    <t>Written down value as on 31/03/2024</t>
  </si>
  <si>
    <t>Before 30/09/2023</t>
  </si>
  <si>
    <t>After 30/09/2023</t>
  </si>
  <si>
    <t>BLOCK -I (Land)</t>
  </si>
  <si>
    <t>Capital WIP</t>
  </si>
  <si>
    <t>BLOCK -II (Buildings)</t>
  </si>
  <si>
    <t>BLOCK -III (Medical Equipments)</t>
  </si>
  <si>
    <t>BLOCK -IV (Other Equipments)</t>
  </si>
  <si>
    <t>BLOCK -V (Furniture &amp; Fixtures)</t>
  </si>
  <si>
    <t>BLOCK -VI (Vehicals)</t>
  </si>
  <si>
    <t>Motor Buses</t>
  </si>
  <si>
    <t>BLOCK -VII (Computers)</t>
  </si>
  <si>
    <t>Library</t>
  </si>
  <si>
    <t>Written down value as on 31/03/2025</t>
  </si>
  <si>
    <t>Before 30/09/2024</t>
  </si>
  <si>
    <t>After 30/09/2024</t>
  </si>
  <si>
    <t>The Above Rates are charged on the Written Down Value of the Assets, Rate of depreciation is appliacble as per norms.</t>
  </si>
  <si>
    <t>The assets purchased specially for PG Courses, Superspeciality Courses to be given separately</t>
  </si>
  <si>
    <t>SOCIETY NAME</t>
  </si>
  <si>
    <t>FIXED ASSETS AND DEPRECIATION  OF THE SOCIETY / TRUST</t>
  </si>
  <si>
    <t>SCHEDULE-9S</t>
  </si>
  <si>
    <t>COLLEGE-1</t>
  </si>
  <si>
    <t>opening</t>
  </si>
  <si>
    <t>additions before</t>
  </si>
  <si>
    <t>after</t>
  </si>
  <si>
    <t>total</t>
  </si>
  <si>
    <t>dep bef</t>
  </si>
  <si>
    <t>net</t>
  </si>
  <si>
    <t>NAME OF THE COLLEGE   PRATHIMA INSTITUTE OF MEDICAL SCIENCES</t>
  </si>
  <si>
    <t>SCHEDULE -13</t>
  </si>
  <si>
    <t>DETAILS OF FIXED DEPOSITS UPTO 31/03/2025</t>
  </si>
  <si>
    <t>NAME OF THE BANK</t>
  </si>
  <si>
    <t>FDR NO.</t>
  </si>
  <si>
    <t>DATE OF INVESTMENT</t>
  </si>
  <si>
    <t>OPENING BALANCE AS ON 01.04.2024</t>
  </si>
  <si>
    <t>INVESTED DURING THE YEAR</t>
  </si>
  <si>
    <t>INTEREST DURING THE YEAR</t>
  </si>
  <si>
    <t>MATURED DURING THE YEAR</t>
  </si>
  <si>
    <t>CLOSING BALANCE AS ON 31.03.2025</t>
  </si>
  <si>
    <t>D= (A+B+C-D)</t>
  </si>
  <si>
    <t>THE COSMOS CO OP BANK LTD</t>
  </si>
  <si>
    <t>0302001071619</t>
  </si>
  <si>
    <t>12.04.2014</t>
  </si>
  <si>
    <t>0302001050014</t>
  </si>
  <si>
    <t>29.05.2012</t>
  </si>
  <si>
    <t>0302001077729</t>
  </si>
  <si>
    <t>11.06.2015</t>
  </si>
  <si>
    <t>0302001086392</t>
  </si>
  <si>
    <t>08.06.2017</t>
  </si>
  <si>
    <t>0302001086408</t>
  </si>
  <si>
    <t>0302001095309</t>
  </si>
  <si>
    <t>15.02.2019</t>
  </si>
  <si>
    <t>03028330134</t>
  </si>
  <si>
    <t>09.02.2023</t>
  </si>
  <si>
    <t>06928330107</t>
  </si>
  <si>
    <t>0482833046</t>
  </si>
  <si>
    <t>03015000154246</t>
  </si>
  <si>
    <t>28.02.2023</t>
  </si>
  <si>
    <t>9152001023995</t>
  </si>
  <si>
    <t>30.09.2023</t>
  </si>
  <si>
    <t>03020010112215</t>
  </si>
  <si>
    <t>9132001016852</t>
  </si>
  <si>
    <t>9132001016861</t>
  </si>
  <si>
    <t>03028340161</t>
  </si>
  <si>
    <t>27.12.2033</t>
  </si>
  <si>
    <t>03015000161558</t>
  </si>
  <si>
    <t>25.04.2024</t>
  </si>
  <si>
    <t>03015000161565</t>
  </si>
  <si>
    <t>03015000164795</t>
  </si>
  <si>
    <t>20.11.2024</t>
  </si>
  <si>
    <t>03015000164801</t>
  </si>
  <si>
    <t>03015000164818</t>
  </si>
  <si>
    <t>03015000165488</t>
  </si>
  <si>
    <t>27.12.2024</t>
  </si>
  <si>
    <t>03015000165495</t>
  </si>
  <si>
    <t>03020010115537</t>
  </si>
  <si>
    <t>20.05.2024</t>
  </si>
  <si>
    <t>03020010115544</t>
  </si>
  <si>
    <t>DETAILS OF FIXED DEPOSITS UPTO 31/03/2024</t>
  </si>
  <si>
    <t>OPENING BALANCE AS ON 01.04.2023</t>
  </si>
  <si>
    <t>CLOSING BALANCE AS ON 31.03.2024</t>
  </si>
  <si>
    <t>0301500068642</t>
  </si>
  <si>
    <t>13.09.2011</t>
  </si>
  <si>
    <t>0302001071628</t>
  </si>
  <si>
    <t>03015000119757</t>
  </si>
  <si>
    <t>31.03.2018</t>
  </si>
  <si>
    <t>03028280198</t>
  </si>
  <si>
    <t>16.03.2018</t>
  </si>
  <si>
    <t>,0302001091349</t>
  </si>
  <si>
    <t>17.08.2018</t>
  </si>
  <si>
    <t>9151500016454</t>
  </si>
  <si>
    <t>28.03.2023</t>
  </si>
  <si>
    <t>913150008556</t>
  </si>
  <si>
    <t>9151500016445</t>
  </si>
  <si>
    <t>0481500024514</t>
  </si>
  <si>
    <t>03015000154956</t>
  </si>
  <si>
    <t>0691500057646</t>
  </si>
  <si>
    <t>03015000155137</t>
  </si>
  <si>
    <t>03.04.2023</t>
  </si>
  <si>
    <t>03015000155410</t>
  </si>
  <si>
    <t>17.04.2023</t>
  </si>
  <si>
    <t>03015000155427</t>
  </si>
  <si>
    <t>03015000155649</t>
  </si>
  <si>
    <t>05.05.2023</t>
  </si>
  <si>
    <t>03015000155656</t>
  </si>
  <si>
    <t>0692001061241</t>
  </si>
  <si>
    <t>0482001031727</t>
  </si>
  <si>
    <t>0451500021845</t>
  </si>
  <si>
    <t>04.11.2023</t>
  </si>
  <si>
    <t>0451500021854</t>
  </si>
  <si>
    <t>0451500021863</t>
  </si>
  <si>
    <t>0451500021872</t>
  </si>
  <si>
    <t>26.12.2023</t>
  </si>
  <si>
    <t>NOTE-2: UPLOAD SCANNED COPIES OF FDR RECEIPTS IN SUPPORT OF THE ABOVE INFORMATION.</t>
  </si>
  <si>
    <t>NAME OF THE SOCIETY            PRATHIMA  EDUCATION SOCIETY</t>
  </si>
  <si>
    <t>SCHEDULE -13  S</t>
  </si>
  <si>
    <t>SCHEDULE - 25</t>
  </si>
  <si>
    <t>Gross Salary</t>
  </si>
  <si>
    <t>Total Deductions</t>
  </si>
  <si>
    <t>Taxable Salary</t>
  </si>
  <si>
    <t>TDS Deducted</t>
  </si>
  <si>
    <t>Salary payments as per Form 24 Q for the year 2024-25</t>
  </si>
  <si>
    <t>Salary payments as per Form 24 Q for the year 2023-24</t>
  </si>
  <si>
    <t xml:space="preserve">Note: Attachment Form 24 Q </t>
  </si>
  <si>
    <t>DETAILS OF EXPENDIDTURE ON WHICH TAX DEDUCTED AS PER IT ACT</t>
  </si>
  <si>
    <t>SCHEDULE - 26</t>
  </si>
  <si>
    <t>HEAD OF EXPENDITURE</t>
  </si>
  <si>
    <t>Total Amount as per Audited Statements</t>
  </si>
  <si>
    <t>Amount on which Tax Deducted</t>
  </si>
  <si>
    <t>TDS Amount</t>
  </si>
  <si>
    <t>Section Under which Tax Deducted</t>
  </si>
  <si>
    <t>YEAR 2024-25:</t>
  </si>
  <si>
    <t>Contractors</t>
  </si>
  <si>
    <t>194C</t>
  </si>
  <si>
    <t>Professionals / Consultants</t>
  </si>
  <si>
    <t>194JB</t>
  </si>
  <si>
    <t>Rent</t>
  </si>
  <si>
    <t>194IB</t>
  </si>
  <si>
    <t>YEAR 2023-24:</t>
  </si>
  <si>
    <t xml:space="preserve">Note: Attachment Form 26 Q </t>
  </si>
  <si>
    <t>Grants Received (Specify Head wise)</t>
  </si>
  <si>
    <t>TOTAL GRANTS</t>
  </si>
  <si>
    <t>Grant Utilised towards</t>
  </si>
  <si>
    <t>Lab Maintenance (including Cosumable stores)</t>
  </si>
  <si>
    <t>Any Other Expenses 
(specify head wise)</t>
  </si>
  <si>
    <t>UNUTILISED GRANTS</t>
  </si>
  <si>
    <t>STATEMENT OF REVENUE GRANTS RECEIVED &amp; UTILISED BY THE INSTITUTION FOR THE FINANCIAL YEARS 2023-24  &amp; 2024-25</t>
  </si>
  <si>
    <t>FINANCIAL YEAR 2023-24  &amp; 2024-2025</t>
  </si>
  <si>
    <t xml:space="preserve">FOR THE PERIOD FROM 01/04/2023 TO 31/03/2024                    (2021-22)         </t>
  </si>
  <si>
    <t xml:space="preserve">FOR THE PERIOD FROM 01/04/2024 TO 31/03/2025           (AUDITED) </t>
  </si>
  <si>
    <t>NAME OF THE COLLEGE                     PRATHIMA INSTITUTE OF MEDICAL SCIENCES</t>
  </si>
  <si>
    <t>SCHEDULE -12</t>
  </si>
  <si>
    <t>TOTAL AMOUNT (A)</t>
  </si>
  <si>
    <t>1)</t>
  </si>
  <si>
    <t>2)</t>
  </si>
  <si>
    <t>3)</t>
  </si>
  <si>
    <t>TOTAL AMOUNT UTILISED (B=1+2+3)</t>
  </si>
  <si>
    <t>SURPLUS (IF ANY) (C=(A-B))</t>
  </si>
  <si>
    <t>STATEMENT FOR UTILISATION OF AMOUNT ALLOWED TOWARDS 
FURTHERENCE OF EDUCATION FOR THE ACADEMIC YEAR 2023-24 &amp; 2024-25</t>
  </si>
  <si>
    <t xml:space="preserve">FOR THE PERIOD FROM 01/04/23 TO 31/03/24                    (2023-24)         </t>
  </si>
  <si>
    <t xml:space="preserve">FOR THE PERIOD FROM 01/04/24 TO 31/03/25                    (2024-25)         </t>
  </si>
  <si>
    <t>NAME OF THE COLLEGE               PRATHIMA INSTITUTE OF MEDICAL SCIENCES</t>
  </si>
  <si>
    <t>SCHEDULE -16</t>
  </si>
  <si>
    <t>PURPOSE FOR WHICH GRANT WAS RECEIVED</t>
  </si>
  <si>
    <t>DATE OF RECEIPT</t>
  </si>
  <si>
    <t>GRANTS RECEIVED DURING THE YEAR</t>
  </si>
  <si>
    <t>GRANTS UTILISED DURING THE YEAR</t>
  </si>
  <si>
    <t>7=(4+5-6)</t>
  </si>
  <si>
    <t xml:space="preserve">Grant Received from </t>
  </si>
  <si>
    <t>BREAK UP OF GRANTS UTILISED</t>
  </si>
  <si>
    <t xml:space="preserve">PARTICULARS </t>
  </si>
  <si>
    <t>AMOUNT</t>
  </si>
  <si>
    <t>STATEMENT OF CAPITAL GRANTS RECEIVED &amp; UTILISED BY THE INSTITUTION FOR 2023-24 &amp; 2024-25</t>
  </si>
  <si>
    <t>STATEMENT OF CAPITAL GRANTS RECEIVED &amp; UTILISED BY THE INSTITUTION FOR 2023-24</t>
  </si>
  <si>
    <t>FOR THE PERIOD 01/04/2023 TO 31/03/2024</t>
  </si>
  <si>
    <t>OPENING BALANCE AS ON 01/04/2023</t>
  </si>
  <si>
    <t>CLOSING BALANCE AS ON 31/03/2024</t>
  </si>
  <si>
    <t>STATEMENT OF CAPITAL GRANTS RECEIVED &amp; UTILISED BY THE INSTITUTION FOR  2024-25</t>
  </si>
  <si>
    <t>FOR THE PERIOD 01/04/2024 TO 31/03/2025</t>
  </si>
  <si>
    <t>OPENING BALANCE AS ON 01/04/2024</t>
  </si>
  <si>
    <t>CLOSING BALANCE AS ON 31/03/2025</t>
  </si>
  <si>
    <t>NAME OF THE INSTITUTION   PRATHIMA INSTITUTE OF MEDICAL SCIENCES</t>
  </si>
  <si>
    <t>SCHEDULE - 23</t>
  </si>
  <si>
    <t xml:space="preserve">STATEMENT OF LEGAL EXPENDITURE (PROGRAMME WISE) </t>
  </si>
  <si>
    <t>CASE/WP NUMBER</t>
  </si>
  <si>
    <t>BRIEF DETAILS (UPTO 1000 CHARACTERS)</t>
  </si>
  <si>
    <t>NAME OF THE ADVOCATE</t>
  </si>
  <si>
    <t>PAN OF ADVOCATE</t>
  </si>
  <si>
    <t>AMOUNT PAID TO ADVOCATE</t>
  </si>
  <si>
    <t>STAMP DUTY/COURT FEE</t>
  </si>
  <si>
    <t>OTHER EXPENSES</t>
  </si>
  <si>
    <t>P.G.</t>
  </si>
  <si>
    <t>TOTAL EXPENDITURE AS ON 31/03/2024  (2023-2024)</t>
  </si>
  <si>
    <t>TOTAL EXPENDITURE AS ON 31/03/2025</t>
  </si>
  <si>
    <t>FOR 01/04/2023 TO 31/03/2024</t>
  </si>
  <si>
    <t>ARREARS       (2023-24)</t>
  </si>
  <si>
    <t>ARREARS       (2024-25)</t>
  </si>
  <si>
    <t>FOR 01/04/2024 TO 31/03/2025</t>
  </si>
  <si>
    <t>DETAILS OF DEPARTMENT (Clinical) WISE ELIGIBLE TEACHING STAFF FOR THE PERIOD FROM 01/04/2024 TO 31/03/2025</t>
  </si>
  <si>
    <t>SCHEDULE - 21</t>
  </si>
  <si>
    <t>SCHEDULE - 27</t>
  </si>
  <si>
    <t>NURSING &amp; BSC(MLT) , BSC(AHS) &amp; PARA MEDICAL</t>
  </si>
  <si>
    <t>PRATHIMA INSTITUTE OF MEDICAL SCIENCES                              STATEMENT-1</t>
  </si>
  <si>
    <t xml:space="preserve">PRATHIMA EDUCATION SOCIETY </t>
  </si>
  <si>
    <r>
      <t xml:space="preserve">INCOME &amp; EXPENDITURE STATEMENT OF THE </t>
    </r>
    <r>
      <rPr>
        <b/>
        <sz val="9"/>
        <color indexed="10"/>
        <rFont val="Book Antiqua"/>
        <family val="1"/>
      </rPr>
      <t>SOCIETY</t>
    </r>
    <r>
      <rPr>
        <b/>
        <sz val="9"/>
        <color indexed="8"/>
        <rFont val="Book Antiqua"/>
        <family val="1"/>
      </rPr>
      <t xml:space="preserve"> FOR THE FINANCIAL YEAR 2023-24 &amp; 2024-25
FOR THE FINANCIAL YEAR 2020-21 ,  2021-22 &amp; 2022-23</t>
    </r>
  </si>
  <si>
    <t>NAME OF THE INSTITUTION PRATHIMA INSTITUTE OF MEDICAL SCIENCES</t>
  </si>
  <si>
    <t>NAME OF THE  COLLEGE PRATHIMA INSTITUTE OF MEDICAL SCIENCES</t>
  </si>
  <si>
    <t>SCHEDULE-2</t>
  </si>
  <si>
    <t>FOR THE PERIOD FROM 01/04/2023 TO 31/03/2024 (2023-24)</t>
  </si>
  <si>
    <t>SCHEDULE-3</t>
  </si>
  <si>
    <t>FOR THE PERIOD FROM 01/04/2024 TO 31/03/2025 (2024-25)</t>
  </si>
  <si>
    <t>PRATHIMA INSTITUTE OF MEDICAL SCIENCES                      SCHEDULE-6</t>
  </si>
  <si>
    <t>STATEMEENT SHOWING ALLOCATION OF SALARY EXPENDITURE BETWEEN MBBS &amp; PG COURSES       (AMOUNT IN RS.)</t>
  </si>
  <si>
    <t>Assumptions:</t>
  </si>
  <si>
    <t>All other staff in the ratio of 50% to MBBS and 50% to PG Courses</t>
  </si>
  <si>
    <t>Professors &amp; Associate Professors in the ratio of 40% to MBBS and 60% to PG Courses</t>
  </si>
  <si>
    <t>TOTALS SALARIES</t>
  </si>
  <si>
    <t>SCHEDULE-7</t>
  </si>
  <si>
    <t>AMOUNT IN RS.</t>
  </si>
  <si>
    <t>SCHEDULE-8</t>
  </si>
  <si>
    <t>STATEMENT OF FINANCE COSTS OF THE INSTITUTION FOR THE FINANCIAL YEAR 2023-24 &amp; 2024-25</t>
  </si>
  <si>
    <t>AMOUNT ALLOWED FOR THE YEAR 
(Fee Collected for the year 2024-25 and also income generated from other sources)</t>
  </si>
  <si>
    <t>AMOUNT UTILISED (for the period 01.04.2024 to 31.03.2025</t>
  </si>
  <si>
    <t>NOTE-1: TDS PAID BY BANKS SHOWN IN MATURED DURING THE YEAR COLUMN</t>
  </si>
  <si>
    <t>SCHEDULE-10</t>
  </si>
  <si>
    <t>STATEMENT OFDEPARTMENT WISE MEDICAL EQUIPMENTS (COLLEGE &amp; HOSPITAL) ACQUIRED BY THE INSTITUTION FOR THE FINANCIAL YEARS FOR 2024-25</t>
  </si>
  <si>
    <t>STATEMENT OFDEPARTMENT WISE MEDICAL EQUIPMENTS (COLLEGE &amp; HOSPITAL) ACQUIRED BY THE INSTITUTION FOR THE FINANCIAL YEARS FOR 2023-24</t>
  </si>
  <si>
    <t>STATEMENT OF DEPARTMENT WISE OTHER EQUIPMENTS (COLLEGE &amp; HOSPITAL) PURCHASED/ACQUIRED BY THE INSTITUTION FOR THE FINANCIAL YEARS FOR 2024-25</t>
  </si>
  <si>
    <t>STATEMENT OF DEPARTMENT WISE OTHER EQUIPMENTS (COLLEGE &amp; HOSPITAL) PURCHASED/ACQUIRED BY THE INSTITUTION FOR THE FINANCIAL YEARS FOR 2023-24</t>
  </si>
  <si>
    <t>STATEMENT OFDEPARTMENT WISE OTHER ASSETS (COLLEGE &amp; HOSPITAL) PURCHASED/ACQUIRED BY THE INSTITUTION FOR THE FINANCIAL YEARS FOR  2024-25</t>
  </si>
  <si>
    <t>STATEMENT OFDEPARTMENT WISE OTHER ASSETS (COLLEGE &amp; HOSPITAL) PURCHASED/ACQUIRED BY THE INSTITUTION FOR THE FINANCIAL YEARS FOR  2023-24</t>
  </si>
  <si>
    <t>NAME OF THE SOCIETY                           PRATHIMA EDUCATIONAL SOCIETY</t>
  </si>
  <si>
    <t>Schedule-21</t>
  </si>
  <si>
    <t>AMOUNT IS RS.</t>
  </si>
  <si>
    <t xml:space="preserve">NAME OF THE COLLEGE             </t>
  </si>
  <si>
    <t>CONSOLIDATED</t>
  </si>
  <si>
    <r>
      <t xml:space="preserve">INCOME &amp; EXPENDITURE STATEMENT OF THE </t>
    </r>
    <r>
      <rPr>
        <b/>
        <sz val="9"/>
        <color indexed="10"/>
        <rFont val="Book Antiqua"/>
        <family val="1"/>
      </rPr>
      <t>SOCIETY</t>
    </r>
    <r>
      <rPr>
        <b/>
        <sz val="9"/>
        <color indexed="8"/>
        <rFont val="Book Antiqua"/>
        <family val="1"/>
      </rPr>
      <t xml:space="preserve"> 
FOR THE FINANCIAL YEAR 2023-24 &amp; 2024-25</t>
    </r>
  </si>
  <si>
    <t>DETAILS OF SALARY PAYMENT AS PER FORM 24Q</t>
  </si>
</sst>
</file>

<file path=xl/styles.xml><?xml version="1.0" encoding="utf-8"?>
<styleSheet xmlns="http://schemas.openxmlformats.org/spreadsheetml/2006/main">
  <numFmts count="11">
    <numFmt numFmtId="5" formatCode="&quot;₹&quot;\ #,##0;&quot;₹&quot;\ \-#,##0"/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(* #,##0_);_(* \(#,##0\);_(* &quot;-&quot;??_);_(@_)"/>
    <numFmt numFmtId="165" formatCode="_ * #,##0_ ;_ * \-#,##0_ ;_ * &quot;-&quot;??_ ;_ @_ "/>
    <numFmt numFmtId="166" formatCode="&quot;$&quot;#,##0_);[Red]\(&quot;$&quot;#,##0\)"/>
    <numFmt numFmtId="167" formatCode="_(* #,##0.00_);_(* \(#,##0.00\);_(* &quot;-&quot;??_);_(@_)"/>
    <numFmt numFmtId="168" formatCode="_-* #,##0.00_-;\-* #,##0.00_-;_-* &quot;-&quot;??_-;_-@_-"/>
    <numFmt numFmtId="169" formatCode="[$-14009]dd/mm/yyyy;@"/>
    <numFmt numFmtId="170" formatCode="0_ ;\-0\ "/>
    <numFmt numFmtId="171" formatCode="0_)"/>
  </numFmts>
  <fonts count="7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Book Antiqua"/>
      <family val="1"/>
    </font>
    <font>
      <b/>
      <sz val="9"/>
      <color theme="1"/>
      <name val="Book Antiqua"/>
      <family val="1"/>
    </font>
    <font>
      <b/>
      <sz val="9"/>
      <color indexed="10"/>
      <name val="Book Antiqua"/>
      <family val="1"/>
    </font>
    <font>
      <b/>
      <sz val="9"/>
      <name val="Book Antiqua"/>
      <family val="1"/>
    </font>
    <font>
      <sz val="11"/>
      <color indexed="8"/>
      <name val="Calibri"/>
      <family val="2"/>
    </font>
    <font>
      <sz val="9"/>
      <name val="Book Antiqua"/>
      <family val="1"/>
    </font>
    <font>
      <b/>
      <sz val="9"/>
      <color indexed="8"/>
      <name val="Book Antiqua"/>
      <family val="1"/>
    </font>
    <font>
      <sz val="9"/>
      <color indexed="8"/>
      <name val="Book Antiqua"/>
      <family val="1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1"/>
      <name val="Verdana"/>
      <family val="2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Rupee Foradian"/>
      <family val="2"/>
    </font>
    <font>
      <b/>
      <sz val="9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sz val="9"/>
      <color indexed="8"/>
      <name val="Verdana"/>
      <family val="2"/>
    </font>
    <font>
      <b/>
      <sz val="14"/>
      <color indexed="8"/>
      <name val="Verdana"/>
      <family val="2"/>
    </font>
    <font>
      <b/>
      <sz val="11"/>
      <color indexed="8"/>
      <name val="Verdana"/>
      <family val="2"/>
    </font>
    <font>
      <b/>
      <sz val="9"/>
      <color indexed="8"/>
      <name val="Verdana"/>
      <family val="2"/>
    </font>
    <font>
      <b/>
      <u/>
      <sz val="12"/>
      <color indexed="8"/>
      <name val="Verdana"/>
      <family val="2"/>
    </font>
    <font>
      <b/>
      <u/>
      <sz val="9"/>
      <color indexed="8"/>
      <name val="Verdana"/>
      <family val="2"/>
    </font>
    <font>
      <b/>
      <sz val="10"/>
      <color indexed="8"/>
      <name val="Rupee Foradian"/>
      <family val="2"/>
    </font>
    <font>
      <b/>
      <sz val="9"/>
      <color theme="1"/>
      <name val="Verdana"/>
      <family val="2"/>
    </font>
    <font>
      <sz val="10"/>
      <color indexed="8"/>
      <name val="Book Antiqua"/>
      <family val="1"/>
    </font>
    <font>
      <sz val="9"/>
      <color theme="1"/>
      <name val="Verdana"/>
      <family val="2"/>
    </font>
    <font>
      <sz val="11"/>
      <color theme="1"/>
      <name val="Book Antiqua"/>
      <family val="1"/>
    </font>
    <font>
      <sz val="11"/>
      <color indexed="8"/>
      <name val="Book Antiqua"/>
      <family val="1"/>
    </font>
    <font>
      <b/>
      <sz val="12"/>
      <color indexed="8"/>
      <name val="Verdan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11"/>
      <name val="Times New Roman"/>
      <family val="1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u/>
      <sz val="10"/>
      <color indexed="8"/>
      <name val="Arial"/>
      <family val="2"/>
    </font>
    <font>
      <b/>
      <sz val="10"/>
      <color rgb="FFFF0000"/>
      <name val="Arial"/>
      <family val="2"/>
    </font>
    <font>
      <b/>
      <sz val="10"/>
      <color indexed="36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Rupee Foradian"/>
      <family val="2"/>
    </font>
    <font>
      <b/>
      <sz val="8"/>
      <color indexed="81"/>
      <name val="Tahoma"/>
      <family val="2"/>
    </font>
    <font>
      <b/>
      <sz val="12"/>
      <color indexed="8"/>
      <name val="Arial"/>
      <family val="2"/>
    </font>
    <font>
      <b/>
      <u/>
      <sz val="12"/>
      <color indexed="8"/>
      <name val="Arial"/>
      <family val="2"/>
    </font>
    <font>
      <b/>
      <sz val="14"/>
      <color indexed="8"/>
      <name val="Arial"/>
      <family val="2"/>
    </font>
    <font>
      <b/>
      <sz val="12"/>
      <name val="Arial"/>
      <family val="2"/>
    </font>
    <font>
      <b/>
      <sz val="9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u/>
      <sz val="12"/>
      <color theme="1"/>
      <name val="Verdana"/>
      <family val="2"/>
    </font>
    <font>
      <b/>
      <sz val="14"/>
      <color theme="1"/>
      <name val="Arial"/>
      <family val="2"/>
    </font>
    <font>
      <b/>
      <sz val="14"/>
      <color indexed="10"/>
      <name val="Arial"/>
      <family val="2"/>
    </font>
    <font>
      <b/>
      <sz val="11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name val="Arial"/>
      <family val="2"/>
    </font>
    <font>
      <sz val="9"/>
      <color theme="1"/>
      <name val="Arial"/>
      <family val="2"/>
    </font>
    <font>
      <b/>
      <u/>
      <sz val="11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4"/>
      <color theme="1"/>
      <name val="Verdana"/>
      <family val="2"/>
    </font>
    <font>
      <b/>
      <sz val="11"/>
      <color theme="1"/>
      <name val="Book Antiqua"/>
      <family val="1"/>
    </font>
    <font>
      <b/>
      <u/>
      <sz val="10"/>
      <color theme="1"/>
      <name val="Arial"/>
      <family val="2"/>
    </font>
    <font>
      <sz val="11"/>
      <color theme="1"/>
      <name val="Arial"/>
      <family val="2"/>
    </font>
    <font>
      <b/>
      <i/>
      <sz val="10"/>
      <name val="Arial"/>
      <family val="2"/>
    </font>
    <font>
      <sz val="10"/>
      <color indexed="8"/>
      <name val="MS Sans Serif"/>
      <family val="2"/>
    </font>
    <font>
      <sz val="11"/>
      <name val="Book Antiqua"/>
      <family val="1"/>
    </font>
    <font>
      <b/>
      <sz val="11"/>
      <color indexed="8"/>
      <name val="Book Antiqua"/>
      <family val="1"/>
    </font>
    <font>
      <b/>
      <sz val="11"/>
      <name val="Book Antiqua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9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63">
    <xf numFmtId="0" fontId="0" fillId="0" borderId="0"/>
    <xf numFmtId="43" fontId="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65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7" fillId="0" borderId="0" applyFont="0" applyFill="0" applyBorder="0" applyAlignment="0" applyProtection="0"/>
    <xf numFmtId="44" fontId="11" fillId="0" borderId="0" applyFont="0" applyFill="0" applyBorder="0" applyAlignment="0" applyProtection="0"/>
    <xf numFmtId="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1" fillId="0" borderId="0" applyFont="0" applyFill="0" applyBorder="0" applyAlignment="0" applyProtection="0"/>
    <xf numFmtId="171" fontId="11" fillId="0" borderId="0"/>
    <xf numFmtId="166" fontId="7" fillId="0" borderId="0" applyFont="0" applyFill="0" applyBorder="0" applyAlignment="0" applyProtection="0"/>
    <xf numFmtId="166" fontId="1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6" fontId="1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69" fillId="0" borderId="0"/>
  </cellStyleXfs>
  <cellXfs count="1416">
    <xf numFmtId="0" fontId="0" fillId="0" borderId="0" xfId="0"/>
    <xf numFmtId="0" fontId="3" fillId="0" borderId="0" xfId="0" applyFont="1" applyFill="1"/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3" fillId="0" borderId="2" xfId="0" applyFont="1" applyFill="1" applyBorder="1"/>
    <xf numFmtId="0" fontId="3" fillId="0" borderId="0" xfId="0" applyFont="1" applyFill="1" applyBorder="1"/>
    <xf numFmtId="0" fontId="6" fillId="0" borderId="10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164" fontId="3" fillId="0" borderId="12" xfId="2" applyNumberFormat="1" applyFont="1" applyFill="1" applyBorder="1" applyAlignment="1">
      <alignment horizontal="center"/>
    </xf>
    <xf numFmtId="0" fontId="3" fillId="0" borderId="10" xfId="0" applyFont="1" applyFill="1" applyBorder="1"/>
    <xf numFmtId="0" fontId="8" fillId="0" borderId="0" xfId="0" applyFont="1" applyFill="1" applyBorder="1" applyAlignment="1">
      <alignment horizontal="left"/>
    </xf>
    <xf numFmtId="0" fontId="8" fillId="0" borderId="11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 wrapText="1"/>
    </xf>
    <xf numFmtId="0" fontId="3" fillId="0" borderId="12" xfId="0" applyFont="1" applyFill="1" applyBorder="1"/>
    <xf numFmtId="0" fontId="3" fillId="0" borderId="13" xfId="0" applyFont="1" applyFill="1" applyBorder="1"/>
    <xf numFmtId="164" fontId="4" fillId="0" borderId="14" xfId="2" applyNumberFormat="1" applyFont="1" applyFill="1" applyBorder="1" applyAlignment="1">
      <alignment horizontal="right" vertical="center"/>
    </xf>
    <xf numFmtId="0" fontId="8" fillId="0" borderId="10" xfId="0" applyFont="1" applyFill="1" applyBorder="1" applyAlignment="1">
      <alignment horizontal="left"/>
    </xf>
    <xf numFmtId="0" fontId="6" fillId="0" borderId="10" xfId="0" applyFont="1" applyFill="1" applyBorder="1"/>
    <xf numFmtId="0" fontId="6" fillId="0" borderId="11" xfId="0" applyFont="1" applyFill="1" applyBorder="1"/>
    <xf numFmtId="0" fontId="6" fillId="0" borderId="0" xfId="0" applyFont="1" applyFill="1" applyBorder="1"/>
    <xf numFmtId="164" fontId="3" fillId="0" borderId="12" xfId="2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43" fontId="3" fillId="0" borderId="0" xfId="0" applyNumberFormat="1" applyFont="1" applyFill="1"/>
    <xf numFmtId="0" fontId="4" fillId="0" borderId="0" xfId="0" applyFont="1" applyFill="1" applyBorder="1"/>
    <xf numFmtId="0" fontId="4" fillId="0" borderId="11" xfId="0" applyFont="1" applyFill="1" applyBorder="1"/>
    <xf numFmtId="164" fontId="3" fillId="0" borderId="0" xfId="0" applyNumberFormat="1" applyFont="1" applyFill="1"/>
    <xf numFmtId="0" fontId="6" fillId="0" borderId="15" xfId="0" applyFont="1" applyFill="1" applyBorder="1" applyAlignment="1">
      <alignment vertical="center"/>
    </xf>
    <xf numFmtId="0" fontId="6" fillId="0" borderId="16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3" fillId="0" borderId="17" xfId="0" applyFont="1" applyFill="1" applyBorder="1" applyAlignment="1">
      <alignment vertical="center"/>
    </xf>
    <xf numFmtId="164" fontId="4" fillId="0" borderId="15" xfId="2" applyNumberFormat="1" applyFont="1" applyFill="1" applyBorder="1" applyAlignment="1">
      <alignment horizontal="right" vertical="center"/>
    </xf>
    <xf numFmtId="164" fontId="4" fillId="0" borderId="16" xfId="2" applyNumberFormat="1" applyFont="1" applyFill="1" applyBorder="1" applyAlignment="1">
      <alignment horizontal="right" vertical="center"/>
    </xf>
    <xf numFmtId="0" fontId="4" fillId="0" borderId="10" xfId="0" applyFont="1" applyFill="1" applyBorder="1"/>
    <xf numFmtId="164" fontId="4" fillId="0" borderId="12" xfId="2" applyNumberFormat="1" applyFont="1" applyFill="1" applyBorder="1" applyAlignment="1">
      <alignment horizontal="center"/>
    </xf>
    <xf numFmtId="164" fontId="4" fillId="0" borderId="12" xfId="2" applyNumberFormat="1" applyFont="1" applyFill="1" applyBorder="1" applyAlignment="1">
      <alignment horizontal="right" vertical="center"/>
    </xf>
    <xf numFmtId="0" fontId="4" fillId="0" borderId="0" xfId="0" applyFont="1" applyFill="1"/>
    <xf numFmtId="0" fontId="6" fillId="0" borderId="18" xfId="0" applyFont="1" applyFill="1" applyBorder="1"/>
    <xf numFmtId="0" fontId="4" fillId="0" borderId="19" xfId="0" applyFont="1" applyFill="1" applyBorder="1"/>
    <xf numFmtId="0" fontId="6" fillId="0" borderId="15" xfId="0" applyFont="1" applyFill="1" applyBorder="1"/>
    <xf numFmtId="0" fontId="3" fillId="0" borderId="17" xfId="0" applyFont="1" applyFill="1" applyBorder="1"/>
    <xf numFmtId="0" fontId="6" fillId="0" borderId="20" xfId="0" applyFont="1" applyFill="1" applyBorder="1"/>
    <xf numFmtId="0" fontId="3" fillId="0" borderId="21" xfId="0" applyFont="1" applyFill="1" applyBorder="1"/>
    <xf numFmtId="165" fontId="4" fillId="0" borderId="15" xfId="1" applyNumberFormat="1" applyFont="1" applyFill="1" applyBorder="1"/>
    <xf numFmtId="165" fontId="4" fillId="0" borderId="16" xfId="1" applyNumberFormat="1" applyFont="1" applyFill="1" applyBorder="1"/>
    <xf numFmtId="0" fontId="3" fillId="0" borderId="19" xfId="0" applyFont="1" applyFill="1" applyBorder="1"/>
    <xf numFmtId="164" fontId="12" fillId="0" borderId="0" xfId="15" applyNumberFormat="1" applyFont="1"/>
    <xf numFmtId="164" fontId="15" fillId="0" borderId="0" xfId="15" applyNumberFormat="1" applyFont="1" applyAlignment="1">
      <alignment horizontal="center"/>
    </xf>
    <xf numFmtId="164" fontId="13" fillId="0" borderId="0" xfId="15" applyNumberFormat="1" applyFont="1" applyAlignment="1">
      <alignment horizontal="center"/>
    </xf>
    <xf numFmtId="164" fontId="15" fillId="0" borderId="0" xfId="15" applyNumberFormat="1" applyFont="1" applyBorder="1"/>
    <xf numFmtId="164" fontId="12" fillId="0" borderId="0" xfId="15" applyNumberFormat="1" applyFont="1" applyBorder="1"/>
    <xf numFmtId="164" fontId="16" fillId="0" borderId="0" xfId="15" applyNumberFormat="1" applyFont="1" applyAlignment="1">
      <alignment horizontal="center"/>
    </xf>
    <xf numFmtId="164" fontId="17" fillId="0" borderId="14" xfId="15" applyNumberFormat="1" applyFont="1" applyBorder="1" applyAlignment="1">
      <alignment horizontal="center" vertical="center" wrapText="1"/>
    </xf>
    <xf numFmtId="164" fontId="19" fillId="0" borderId="28" xfId="15" applyNumberFormat="1" applyFont="1" applyBorder="1" applyAlignment="1">
      <alignment horizontal="center" vertical="center" wrapText="1"/>
    </xf>
    <xf numFmtId="164" fontId="11" fillId="0" borderId="10" xfId="15" applyNumberFormat="1" applyFont="1" applyBorder="1" applyAlignment="1">
      <alignment horizontal="left"/>
    </xf>
    <xf numFmtId="164" fontId="12" fillId="0" borderId="23" xfId="15" applyNumberFormat="1" applyFont="1" applyBorder="1"/>
    <xf numFmtId="164" fontId="12" fillId="0" borderId="29" xfId="15" applyNumberFormat="1" applyFont="1" applyBorder="1"/>
    <xf numFmtId="164" fontId="12" fillId="0" borderId="13" xfId="15" applyNumberFormat="1" applyFont="1" applyBorder="1"/>
    <xf numFmtId="164" fontId="12" fillId="0" borderId="12" xfId="15" applyNumberFormat="1" applyFont="1" applyBorder="1"/>
    <xf numFmtId="164" fontId="12" fillId="0" borderId="29" xfId="15" quotePrefix="1" applyNumberFormat="1" applyFont="1" applyBorder="1" applyAlignment="1">
      <alignment horizontal="right"/>
    </xf>
    <xf numFmtId="164" fontId="12" fillId="0" borderId="13" xfId="15" quotePrefix="1" applyNumberFormat="1" applyFont="1" applyBorder="1" applyAlignment="1">
      <alignment horizontal="right"/>
    </xf>
    <xf numFmtId="164" fontId="12" fillId="0" borderId="11" xfId="15" applyNumberFormat="1" applyFont="1" applyBorder="1"/>
    <xf numFmtId="167" fontId="12" fillId="0" borderId="0" xfId="16" applyNumberFormat="1" applyFont="1"/>
    <xf numFmtId="164" fontId="20" fillId="0" borderId="30" xfId="15" applyNumberFormat="1" applyFont="1" applyBorder="1" applyAlignment="1">
      <alignment horizontal="left"/>
    </xf>
    <xf numFmtId="164" fontId="20" fillId="0" borderId="31" xfId="15" applyNumberFormat="1" applyFont="1" applyBorder="1" applyAlignment="1">
      <alignment horizontal="left"/>
    </xf>
    <xf numFmtId="164" fontId="20" fillId="0" borderId="14" xfId="15" applyNumberFormat="1" applyFont="1" applyBorder="1" applyAlignment="1">
      <alignment horizontal="left"/>
    </xf>
    <xf numFmtId="164" fontId="12" fillId="0" borderId="32" xfId="15" applyNumberFormat="1" applyFont="1" applyBorder="1"/>
    <xf numFmtId="164" fontId="20" fillId="0" borderId="0" xfId="15" applyNumberFormat="1" applyFont="1" applyBorder="1" applyAlignment="1">
      <alignment horizontal="left"/>
    </xf>
    <xf numFmtId="164" fontId="12" fillId="0" borderId="33" xfId="15" applyNumberFormat="1" applyFont="1" applyBorder="1"/>
    <xf numFmtId="167" fontId="12" fillId="0" borderId="29" xfId="16" applyNumberFormat="1" applyFont="1" applyBorder="1"/>
    <xf numFmtId="164" fontId="12" fillId="0" borderId="13" xfId="16" applyNumberFormat="1" applyFont="1" applyBorder="1"/>
    <xf numFmtId="164" fontId="18" fillId="0" borderId="0" xfId="15" applyNumberFormat="1" applyFont="1" applyAlignment="1"/>
    <xf numFmtId="0" fontId="21" fillId="0" borderId="0" xfId="0" applyFont="1" applyFill="1"/>
    <xf numFmtId="0" fontId="24" fillId="0" borderId="0" xfId="0" applyFont="1" applyFill="1" applyAlignment="1"/>
    <xf numFmtId="0" fontId="25" fillId="0" borderId="0" xfId="0" applyFont="1" applyFill="1" applyAlignment="1">
      <alignment horizontal="center"/>
    </xf>
    <xf numFmtId="0" fontId="24" fillId="0" borderId="0" xfId="0" applyFont="1" applyFill="1"/>
    <xf numFmtId="0" fontId="26" fillId="0" borderId="0" xfId="0" applyFont="1" applyFill="1" applyAlignment="1"/>
    <xf numFmtId="0" fontId="28" fillId="0" borderId="7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vertical="center"/>
    </xf>
    <xf numFmtId="0" fontId="28" fillId="0" borderId="7" xfId="0" applyFont="1" applyFill="1" applyBorder="1" applyAlignment="1">
      <alignment horizontal="center" vertical="center"/>
    </xf>
    <xf numFmtId="0" fontId="29" fillId="0" borderId="7" xfId="11" applyFont="1" applyFill="1" applyBorder="1" applyAlignment="1">
      <alignment horizontal="center" vertical="center"/>
    </xf>
    <xf numFmtId="0" fontId="30" fillId="0" borderId="7" xfId="0" applyFont="1" applyFill="1" applyBorder="1" applyAlignment="1">
      <alignment horizontal="center" wrapText="1"/>
    </xf>
    <xf numFmtId="0" fontId="29" fillId="0" borderId="7" xfId="11" applyFont="1" applyFill="1" applyBorder="1" applyAlignment="1">
      <alignment vertical="center"/>
    </xf>
    <xf numFmtId="1" fontId="29" fillId="0" borderId="7" xfId="11" applyNumberFormat="1" applyFont="1" applyFill="1" applyBorder="1" applyAlignment="1">
      <alignment horizontal="left" vertical="center"/>
    </xf>
    <xf numFmtId="169" fontId="29" fillId="0" borderId="7" xfId="11" applyNumberFormat="1" applyFont="1" applyFill="1" applyBorder="1" applyAlignment="1">
      <alignment vertical="center"/>
    </xf>
    <xf numFmtId="0" fontId="31" fillId="0" borderId="7" xfId="0" applyFont="1" applyFill="1" applyBorder="1" applyAlignment="1">
      <alignment horizontal="center" wrapText="1"/>
    </xf>
    <xf numFmtId="165" fontId="32" fillId="0" borderId="7" xfId="19" applyNumberFormat="1" applyFont="1" applyFill="1" applyBorder="1" applyAlignment="1">
      <alignment horizontal="right" vertical="center"/>
    </xf>
    <xf numFmtId="165" fontId="31" fillId="0" borderId="7" xfId="0" applyNumberFormat="1" applyFont="1" applyFill="1" applyBorder="1" applyAlignment="1">
      <alignment horizontal="center" wrapText="1"/>
    </xf>
    <xf numFmtId="165" fontId="29" fillId="0" borderId="7" xfId="21" applyNumberFormat="1" applyFont="1" applyBorder="1" applyAlignment="1"/>
    <xf numFmtId="170" fontId="29" fillId="0" borderId="7" xfId="21" applyNumberFormat="1" applyFont="1" applyBorder="1" applyAlignment="1"/>
    <xf numFmtId="170" fontId="29" fillId="0" borderId="7" xfId="21" quotePrefix="1" applyNumberFormat="1" applyFont="1" applyBorder="1" applyAlignment="1">
      <alignment horizontal="right"/>
    </xf>
    <xf numFmtId="0" fontId="32" fillId="0" borderId="7" xfId="11" applyFont="1" applyBorder="1" applyAlignment="1">
      <alignment vertical="center"/>
    </xf>
    <xf numFmtId="165" fontId="28" fillId="0" borderId="7" xfId="0" applyNumberFormat="1" applyFont="1" applyFill="1" applyBorder="1" applyAlignment="1">
      <alignment horizontal="center" vertical="center" wrapText="1"/>
    </xf>
    <xf numFmtId="0" fontId="30" fillId="0" borderId="7" xfId="0" applyFont="1" applyFill="1" applyBorder="1" applyAlignment="1">
      <alignment wrapText="1"/>
    </xf>
    <xf numFmtId="0" fontId="30" fillId="0" borderId="7" xfId="0" applyFont="1" applyFill="1" applyBorder="1"/>
    <xf numFmtId="0" fontId="24" fillId="0" borderId="0" xfId="0" applyFont="1" applyFill="1" applyBorder="1" applyAlignment="1">
      <alignment horizontal="left" wrapText="1"/>
    </xf>
    <xf numFmtId="0" fontId="21" fillId="0" borderId="0" xfId="0" applyFont="1" applyFill="1" applyBorder="1" applyAlignment="1">
      <alignment horizontal="center" wrapText="1"/>
    </xf>
    <xf numFmtId="0" fontId="21" fillId="0" borderId="0" xfId="0" applyFont="1" applyFill="1" applyBorder="1"/>
    <xf numFmtId="0" fontId="21" fillId="0" borderId="0" xfId="0" applyFont="1" applyFill="1" applyBorder="1" applyAlignment="1">
      <alignment wrapText="1"/>
    </xf>
    <xf numFmtId="0" fontId="28" fillId="0" borderId="43" xfId="0" applyFont="1" applyFill="1" applyBorder="1" applyAlignment="1">
      <alignment horizontal="center" vertical="center" wrapText="1"/>
    </xf>
    <xf numFmtId="0" fontId="28" fillId="0" borderId="43" xfId="0" applyFont="1" applyFill="1" applyBorder="1" applyAlignment="1">
      <alignment vertical="center"/>
    </xf>
    <xf numFmtId="0" fontId="28" fillId="0" borderId="43" xfId="0" applyFont="1" applyFill="1" applyBorder="1" applyAlignment="1">
      <alignment horizontal="center" vertical="center"/>
    </xf>
    <xf numFmtId="0" fontId="28" fillId="0" borderId="12" xfId="0" applyFont="1" applyFill="1" applyBorder="1" applyAlignment="1">
      <alignment horizontal="center" wrapText="1"/>
    </xf>
    <xf numFmtId="0" fontId="28" fillId="0" borderId="12" xfId="0" applyFont="1" applyFill="1" applyBorder="1" applyAlignment="1"/>
    <xf numFmtId="0" fontId="28" fillId="0" borderId="43" xfId="0" applyFont="1" applyFill="1" applyBorder="1" applyAlignment="1"/>
    <xf numFmtId="0" fontId="28" fillId="0" borderId="43" xfId="0" applyFont="1" applyFill="1" applyBorder="1" applyAlignment="1">
      <alignment wrapText="1"/>
    </xf>
    <xf numFmtId="0" fontId="28" fillId="0" borderId="44" xfId="0" applyFont="1" applyFill="1" applyBorder="1"/>
    <xf numFmtId="0" fontId="28" fillId="0" borderId="45" xfId="0" applyFont="1" applyFill="1" applyBorder="1" applyAlignment="1">
      <alignment horizontal="center" vertical="center" wrapText="1"/>
    </xf>
    <xf numFmtId="0" fontId="28" fillId="0" borderId="14" xfId="0" applyFont="1" applyFill="1" applyBorder="1" applyAlignment="1">
      <alignment horizontal="center" vertical="center" wrapText="1"/>
    </xf>
    <xf numFmtId="0" fontId="28" fillId="0" borderId="14" xfId="0" applyFont="1" applyFill="1" applyBorder="1" applyAlignment="1">
      <alignment horizontal="center" vertical="center"/>
    </xf>
    <xf numFmtId="0" fontId="32" fillId="0" borderId="7" xfId="11" applyFont="1" applyFill="1" applyBorder="1" applyAlignment="1">
      <alignment vertical="center"/>
    </xf>
    <xf numFmtId="0" fontId="30" fillId="0" borderId="10" xfId="0" applyFont="1" applyFill="1" applyBorder="1" applyAlignment="1">
      <alignment horizontal="center" wrapText="1"/>
    </xf>
    <xf numFmtId="1" fontId="32" fillId="0" borderId="7" xfId="11" applyNumberFormat="1" applyFont="1" applyBorder="1" applyAlignment="1">
      <alignment horizontal="left" vertical="center"/>
    </xf>
    <xf numFmtId="169" fontId="32" fillId="0" borderId="7" xfId="11" applyNumberFormat="1" applyFont="1" applyFill="1" applyBorder="1" applyAlignment="1">
      <alignment vertical="center"/>
    </xf>
    <xf numFmtId="165" fontId="32" fillId="0" borderId="7" xfId="19" applyNumberFormat="1" applyFont="1" applyFill="1" applyBorder="1" applyAlignment="1">
      <alignment horizontal="right" vertical="top"/>
    </xf>
    <xf numFmtId="165" fontId="32" fillId="0" borderId="7" xfId="19" applyNumberFormat="1" applyFont="1" applyBorder="1" applyAlignment="1">
      <alignment horizontal="right" vertical="center"/>
    </xf>
    <xf numFmtId="170" fontId="32" fillId="0" borderId="7" xfId="19" applyNumberFormat="1" applyFont="1" applyBorder="1" applyAlignment="1">
      <alignment horizontal="right" vertical="center"/>
    </xf>
    <xf numFmtId="165" fontId="28" fillId="0" borderId="14" xfId="0" applyNumberFormat="1" applyFont="1" applyFill="1" applyBorder="1" applyAlignment="1">
      <alignment horizontal="center" wrapText="1"/>
    </xf>
    <xf numFmtId="165" fontId="28" fillId="0" borderId="7" xfId="0" applyNumberFormat="1" applyFont="1" applyFill="1" applyBorder="1" applyAlignment="1">
      <alignment horizontal="center" wrapText="1"/>
    </xf>
    <xf numFmtId="0" fontId="28" fillId="0" borderId="14" xfId="0" applyFont="1" applyFill="1" applyBorder="1" applyAlignment="1">
      <alignment wrapText="1"/>
    </xf>
    <xf numFmtId="0" fontId="28" fillId="0" borderId="37" xfId="0" applyFont="1" applyFill="1" applyBorder="1"/>
    <xf numFmtId="0" fontId="21" fillId="0" borderId="0" xfId="0" applyFont="1" applyFill="1" applyAlignment="1">
      <alignment vertical="center"/>
    </xf>
    <xf numFmtId="0" fontId="24" fillId="0" borderId="0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 wrapText="1"/>
    </xf>
    <xf numFmtId="0" fontId="29" fillId="0" borderId="7" xfId="11" applyFont="1" applyFill="1" applyBorder="1" applyAlignment="1">
      <alignment vertical="top"/>
    </xf>
    <xf numFmtId="0" fontId="30" fillId="0" borderId="14" xfId="0" applyFont="1" applyFill="1" applyBorder="1" applyAlignment="1">
      <alignment wrapText="1"/>
    </xf>
    <xf numFmtId="0" fontId="30" fillId="0" borderId="37" xfId="0" applyFont="1" applyFill="1" applyBorder="1"/>
    <xf numFmtId="0" fontId="28" fillId="0" borderId="0" xfId="0" applyFont="1" applyFill="1" applyBorder="1" applyAlignment="1">
      <alignment horizontal="left" wrapText="1"/>
    </xf>
    <xf numFmtId="165" fontId="30" fillId="0" borderId="0" xfId="0" applyNumberFormat="1" applyFont="1" applyFill="1" applyBorder="1" applyAlignment="1">
      <alignment horizontal="center" wrapText="1"/>
    </xf>
    <xf numFmtId="0" fontId="30" fillId="0" borderId="0" xfId="0" applyFont="1" applyFill="1" applyBorder="1" applyAlignment="1">
      <alignment horizontal="center" wrapText="1"/>
    </xf>
    <xf numFmtId="0" fontId="30" fillId="0" borderId="0" xfId="0" applyFont="1" applyFill="1" applyBorder="1" applyAlignment="1">
      <alignment wrapText="1"/>
    </xf>
    <xf numFmtId="0" fontId="30" fillId="0" borderId="0" xfId="0" applyFont="1" applyFill="1" applyBorder="1"/>
    <xf numFmtId="0" fontId="33" fillId="0" borderId="0" xfId="0" applyFont="1" applyFill="1" applyAlignment="1">
      <alignment horizontal="left" vertical="center"/>
    </xf>
    <xf numFmtId="0" fontId="31" fillId="0" borderId="7" xfId="0" applyFont="1" applyFill="1" applyBorder="1" applyAlignment="1">
      <alignment horizontal="center" vertical="top" wrapText="1"/>
    </xf>
    <xf numFmtId="0" fontId="33" fillId="0" borderId="0" xfId="0" applyFont="1" applyFill="1" applyBorder="1" applyAlignment="1">
      <alignment horizontal="left" vertical="center" wrapText="1"/>
    </xf>
    <xf numFmtId="0" fontId="33" fillId="0" borderId="0" xfId="0" applyFont="1" applyFill="1"/>
    <xf numFmtId="0" fontId="28" fillId="0" borderId="12" xfId="0" applyFont="1" applyFill="1" applyBorder="1" applyAlignment="1">
      <alignment horizontal="center" vertical="center" wrapText="1"/>
    </xf>
    <xf numFmtId="0" fontId="28" fillId="0" borderId="12" xfId="0" applyFont="1" applyFill="1" applyBorder="1" applyAlignment="1">
      <alignment vertical="center"/>
    </xf>
    <xf numFmtId="0" fontId="28" fillId="0" borderId="43" xfId="0" applyFont="1" applyFill="1" applyBorder="1" applyAlignment="1">
      <alignment vertical="center" wrapText="1"/>
    </xf>
    <xf numFmtId="0" fontId="28" fillId="0" borderId="44" xfId="0" applyFont="1" applyFill="1" applyBorder="1" applyAlignment="1">
      <alignment vertical="center"/>
    </xf>
    <xf numFmtId="0" fontId="29" fillId="2" borderId="7" xfId="1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wrapText="1"/>
    </xf>
    <xf numFmtId="0" fontId="0" fillId="0" borderId="0" xfId="0" applyFill="1" applyBorder="1" applyAlignment="1"/>
    <xf numFmtId="165" fontId="28" fillId="0" borderId="0" xfId="0" applyNumberFormat="1" applyFont="1" applyFill="1" applyBorder="1" applyAlignment="1">
      <alignment horizontal="center" wrapText="1"/>
    </xf>
    <xf numFmtId="0" fontId="24" fillId="0" borderId="7" xfId="0" applyFont="1" applyFill="1" applyBorder="1"/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1" fillId="0" borderId="7" xfId="0" applyFont="1" applyFill="1" applyBorder="1"/>
    <xf numFmtId="164" fontId="21" fillId="0" borderId="7" xfId="43" applyNumberFormat="1" applyFont="1" applyFill="1" applyBorder="1"/>
    <xf numFmtId="165" fontId="21" fillId="0" borderId="0" xfId="0" applyNumberFormat="1" applyFont="1" applyFill="1" applyBorder="1"/>
    <xf numFmtId="164" fontId="24" fillId="0" borderId="7" xfId="43" applyNumberFormat="1" applyFont="1" applyFill="1" applyBorder="1"/>
    <xf numFmtId="164" fontId="24" fillId="0" borderId="0" xfId="43" applyNumberFormat="1" applyFont="1" applyFill="1" applyBorder="1"/>
    <xf numFmtId="164" fontId="21" fillId="0" borderId="0" xfId="43" applyNumberFormat="1" applyFont="1" applyFill="1" applyBorder="1"/>
    <xf numFmtId="0" fontId="24" fillId="0" borderId="0" xfId="0" applyFont="1" applyFill="1" applyAlignment="1">
      <alignment vertical="center"/>
    </xf>
    <xf numFmtId="165" fontId="15" fillId="0" borderId="7" xfId="44" applyNumberFormat="1" applyFont="1" applyFill="1" applyBorder="1" applyAlignment="1">
      <alignment horizontal="center" vertical="center"/>
    </xf>
    <xf numFmtId="0" fontId="20" fillId="0" borderId="7" xfId="13" applyFont="1" applyFill="1" applyBorder="1" applyAlignment="1">
      <alignment horizontal="center" vertical="center"/>
    </xf>
    <xf numFmtId="1" fontId="36" fillId="0" borderId="7" xfId="42" applyNumberFormat="1" applyFont="1" applyFill="1" applyBorder="1" applyAlignment="1">
      <alignment vertical="top"/>
    </xf>
    <xf numFmtId="171" fontId="11" fillId="0" borderId="7" xfId="42" applyNumberFormat="1" applyFont="1" applyFill="1" applyBorder="1" applyAlignment="1">
      <alignment vertical="top"/>
    </xf>
    <xf numFmtId="164" fontId="11" fillId="0" borderId="7" xfId="43" applyNumberFormat="1" applyFont="1" applyFill="1" applyBorder="1" applyAlignment="1" applyProtection="1">
      <alignment vertical="top"/>
    </xf>
    <xf numFmtId="0" fontId="24" fillId="0" borderId="8" xfId="0" applyFont="1" applyFill="1" applyBorder="1" applyAlignment="1"/>
    <xf numFmtId="164" fontId="24" fillId="0" borderId="7" xfId="0" applyNumberFormat="1" applyFont="1" applyFill="1" applyBorder="1" applyAlignment="1"/>
    <xf numFmtId="164" fontId="21" fillId="0" borderId="0" xfId="43" applyNumberFormat="1" applyFont="1" applyFill="1"/>
    <xf numFmtId="164" fontId="21" fillId="0" borderId="0" xfId="0" applyNumberFormat="1" applyFont="1" applyFill="1"/>
    <xf numFmtId="0" fontId="38" fillId="0" borderId="0" xfId="0" applyFont="1"/>
    <xf numFmtId="0" fontId="39" fillId="0" borderId="0" xfId="0" applyFont="1" applyBorder="1" applyAlignment="1">
      <alignment horizontal="center"/>
    </xf>
    <xf numFmtId="0" fontId="40" fillId="0" borderId="0" xfId="0" applyFont="1" applyBorder="1" applyAlignment="1">
      <alignment vertical="center" wrapText="1"/>
    </xf>
    <xf numFmtId="0" fontId="39" fillId="0" borderId="0" xfId="0" applyFont="1" applyBorder="1"/>
    <xf numFmtId="0" fontId="38" fillId="0" borderId="1" xfId="0" applyFont="1" applyBorder="1"/>
    <xf numFmtId="0" fontId="38" fillId="0" borderId="2" xfId="0" applyFont="1" applyBorder="1"/>
    <xf numFmtId="0" fontId="38" fillId="0" borderId="48" xfId="0" applyFont="1" applyBorder="1"/>
    <xf numFmtId="0" fontId="38" fillId="0" borderId="3" xfId="0" applyFont="1" applyBorder="1"/>
    <xf numFmtId="0" fontId="38" fillId="0" borderId="13" xfId="0" applyFont="1" applyBorder="1"/>
    <xf numFmtId="0" fontId="38" fillId="0" borderId="0" xfId="0" applyFont="1" applyBorder="1"/>
    <xf numFmtId="0" fontId="38" fillId="0" borderId="0" xfId="0" applyFont="1" applyBorder="1" applyAlignment="1"/>
    <xf numFmtId="0" fontId="42" fillId="0" borderId="0" xfId="0" applyFont="1" applyBorder="1" applyAlignment="1"/>
    <xf numFmtId="0" fontId="38" fillId="0" borderId="0" xfId="0" applyFont="1" applyBorder="1" applyAlignment="1">
      <alignment horizontal="center"/>
    </xf>
    <xf numFmtId="0" fontId="38" fillId="0" borderId="0" xfId="0" applyFont="1" applyAlignment="1">
      <alignment horizontal="right"/>
    </xf>
    <xf numFmtId="0" fontId="38" fillId="0" borderId="3" xfId="0" applyFont="1" applyBorder="1" applyAlignment="1">
      <alignment horizontal="right"/>
    </xf>
    <xf numFmtId="0" fontId="42" fillId="0" borderId="0" xfId="0" applyFont="1" applyBorder="1"/>
    <xf numFmtId="0" fontId="42" fillId="0" borderId="14" xfId="0" applyFont="1" applyBorder="1"/>
    <xf numFmtId="0" fontId="42" fillId="0" borderId="14" xfId="0" applyFont="1" applyBorder="1" applyAlignment="1">
      <alignment horizontal="center"/>
    </xf>
    <xf numFmtId="0" fontId="42" fillId="0" borderId="52" xfId="0" applyFont="1" applyBorder="1" applyAlignment="1">
      <alignment horizontal="center"/>
    </xf>
    <xf numFmtId="0" fontId="38" fillId="0" borderId="22" xfId="0" applyFont="1" applyBorder="1" applyAlignment="1">
      <alignment horizontal="center"/>
    </xf>
    <xf numFmtId="0" fontId="42" fillId="0" borderId="23" xfId="0" applyFont="1" applyBorder="1"/>
    <xf numFmtId="0" fontId="38" fillId="0" borderId="23" xfId="0" applyFont="1" applyBorder="1"/>
    <xf numFmtId="0" fontId="38" fillId="0" borderId="23" xfId="0" applyFont="1" applyBorder="1" applyAlignment="1">
      <alignment horizontal="center"/>
    </xf>
    <xf numFmtId="0" fontId="38" fillId="0" borderId="10" xfId="0" applyFont="1" applyBorder="1" applyAlignment="1">
      <alignment horizontal="center"/>
    </xf>
    <xf numFmtId="0" fontId="38" fillId="0" borderId="12" xfId="0" applyFont="1" applyBorder="1"/>
    <xf numFmtId="0" fontId="38" fillId="0" borderId="12" xfId="0" applyFont="1" applyBorder="1" applyAlignment="1">
      <alignment horizontal="center"/>
    </xf>
    <xf numFmtId="0" fontId="38" fillId="0" borderId="11" xfId="0" applyFont="1" applyBorder="1"/>
    <xf numFmtId="0" fontId="42" fillId="0" borderId="52" xfId="0" applyFont="1" applyBorder="1" applyAlignment="1"/>
    <xf numFmtId="0" fontId="42" fillId="0" borderId="31" xfId="0" applyFont="1" applyBorder="1" applyAlignment="1"/>
    <xf numFmtId="0" fontId="42" fillId="0" borderId="46" xfId="0" applyFont="1" applyBorder="1" applyAlignment="1"/>
    <xf numFmtId="0" fontId="42" fillId="0" borderId="37" xfId="0" applyFont="1" applyBorder="1"/>
    <xf numFmtId="0" fontId="11" fillId="0" borderId="12" xfId="0" applyFont="1" applyBorder="1" applyAlignment="1">
      <alignment horizontal="center"/>
    </xf>
    <xf numFmtId="0" fontId="42" fillId="0" borderId="31" xfId="0" applyFont="1" applyFill="1" applyBorder="1" applyAlignment="1"/>
    <xf numFmtId="0" fontId="42" fillId="0" borderId="46" xfId="0" applyFont="1" applyFill="1" applyBorder="1" applyAlignment="1"/>
    <xf numFmtId="0" fontId="42" fillId="0" borderId="12" xfId="0" applyFont="1" applyBorder="1"/>
    <xf numFmtId="0" fontId="42" fillId="0" borderId="14" xfId="0" applyFont="1" applyBorder="1" applyAlignment="1">
      <alignment horizontal="center" vertical="center"/>
    </xf>
    <xf numFmtId="0" fontId="42" fillId="0" borderId="52" xfId="0" applyFont="1" applyBorder="1" applyAlignment="1">
      <alignment horizontal="center" vertical="center"/>
    </xf>
    <xf numFmtId="0" fontId="42" fillId="0" borderId="12" xfId="0" applyFont="1" applyBorder="1" applyAlignment="1">
      <alignment horizontal="right"/>
    </xf>
    <xf numFmtId="0" fontId="11" fillId="0" borderId="11" xfId="0" applyFont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42" fillId="0" borderId="12" xfId="0" applyFont="1" applyBorder="1" applyAlignment="1">
      <alignment horizontal="left" vertical="center"/>
    </xf>
    <xf numFmtId="0" fontId="11" fillId="0" borderId="0" xfId="0" applyFont="1" applyBorder="1" applyAlignment="1">
      <alignment horizontal="center"/>
    </xf>
    <xf numFmtId="0" fontId="38" fillId="0" borderId="3" xfId="0" applyFont="1" applyBorder="1" applyAlignment="1">
      <alignment horizontal="center"/>
    </xf>
    <xf numFmtId="0" fontId="38" fillId="0" borderId="42" xfId="0" applyFont="1" applyBorder="1"/>
    <xf numFmtId="0" fontId="11" fillId="0" borderId="42" xfId="0" applyFont="1" applyBorder="1" applyAlignment="1">
      <alignment horizontal="center"/>
    </xf>
    <xf numFmtId="0" fontId="11" fillId="0" borderId="31" xfId="0" applyFont="1" applyBorder="1" applyAlignment="1">
      <alignment horizontal="center"/>
    </xf>
    <xf numFmtId="0" fontId="11" fillId="0" borderId="46" xfId="0" applyFont="1" applyBorder="1" applyAlignment="1">
      <alignment horizontal="center"/>
    </xf>
    <xf numFmtId="0" fontId="42" fillId="0" borderId="16" xfId="0" applyFont="1" applyBorder="1" applyAlignment="1">
      <alignment horizontal="center" vertical="center"/>
    </xf>
    <xf numFmtId="0" fontId="42" fillId="0" borderId="46" xfId="0" applyFont="1" applyBorder="1" applyAlignment="1">
      <alignment horizontal="center" vertical="center"/>
    </xf>
    <xf numFmtId="0" fontId="11" fillId="0" borderId="12" xfId="0" applyFont="1" applyFill="1" applyBorder="1" applyAlignment="1"/>
    <xf numFmtId="0" fontId="11" fillId="0" borderId="12" xfId="0" applyFont="1" applyBorder="1" applyAlignment="1">
      <alignment horizontal="left"/>
    </xf>
    <xf numFmtId="0" fontId="11" fillId="0" borderId="42" xfId="0" applyFont="1" applyBorder="1" applyAlignment="1">
      <alignment horizontal="left"/>
    </xf>
    <xf numFmtId="0" fontId="38" fillId="0" borderId="34" xfId="0" applyFont="1" applyBorder="1"/>
    <xf numFmtId="0" fontId="42" fillId="0" borderId="35" xfId="0" applyFont="1" applyBorder="1" applyAlignment="1">
      <alignment horizontal="center" vertical="center"/>
    </xf>
    <xf numFmtId="0" fontId="42" fillId="0" borderId="56" xfId="0" applyFont="1" applyBorder="1" applyAlignment="1">
      <alignment horizontal="center" vertical="center"/>
    </xf>
    <xf numFmtId="0" fontId="38" fillId="0" borderId="29" xfId="0" applyFont="1" applyBorder="1"/>
    <xf numFmtId="0" fontId="38" fillId="0" borderId="12" xfId="0" applyFont="1" applyFill="1" applyBorder="1" applyAlignment="1">
      <alignment horizontal="right"/>
    </xf>
    <xf numFmtId="0" fontId="11" fillId="0" borderId="29" xfId="0" applyFont="1" applyBorder="1" applyAlignment="1">
      <alignment horizontal="left"/>
    </xf>
    <xf numFmtId="0" fontId="11" fillId="0" borderId="42" xfId="0" applyFont="1" applyFill="1" applyBorder="1" applyAlignment="1"/>
    <xf numFmtId="0" fontId="38" fillId="0" borderId="57" xfId="0" applyFont="1" applyBorder="1" applyAlignment="1">
      <alignment horizontal="center"/>
    </xf>
    <xf numFmtId="0" fontId="38" fillId="0" borderId="24" xfId="0" applyFont="1" applyBorder="1" applyAlignment="1">
      <alignment horizontal="center"/>
    </xf>
    <xf numFmtId="0" fontId="38" fillId="0" borderId="50" xfId="0" applyFont="1" applyBorder="1" applyAlignment="1">
      <alignment horizontal="center"/>
    </xf>
    <xf numFmtId="0" fontId="38" fillId="0" borderId="58" xfId="0" applyFont="1" applyBorder="1" applyAlignment="1">
      <alignment horizontal="right"/>
    </xf>
    <xf numFmtId="0" fontId="38" fillId="0" borderId="38" xfId="0" applyFont="1" applyBorder="1"/>
    <xf numFmtId="0" fontId="38" fillId="0" borderId="28" xfId="0" applyFont="1" applyBorder="1"/>
    <xf numFmtId="0" fontId="45" fillId="0" borderId="0" xfId="0" applyFont="1" applyFill="1" applyAlignment="1"/>
    <xf numFmtId="0" fontId="38" fillId="0" borderId="0" xfId="0" applyFont="1" applyFill="1"/>
    <xf numFmtId="164" fontId="38" fillId="0" borderId="0" xfId="45" applyNumberFormat="1" applyFont="1" applyFill="1"/>
    <xf numFmtId="164" fontId="45" fillId="0" borderId="0" xfId="45" applyNumberFormat="1" applyFont="1" applyFill="1"/>
    <xf numFmtId="0" fontId="42" fillId="0" borderId="0" xfId="0" applyFont="1" applyFill="1" applyAlignment="1">
      <alignment horizontal="center"/>
    </xf>
    <xf numFmtId="164" fontId="27" fillId="0" borderId="0" xfId="45" applyNumberFormat="1" applyFont="1" applyFill="1" applyAlignment="1"/>
    <xf numFmtId="0" fontId="42" fillId="0" borderId="0" xfId="0" applyFont="1" applyFill="1" applyAlignment="1"/>
    <xf numFmtId="0" fontId="45" fillId="0" borderId="0" xfId="0" applyFont="1" applyFill="1"/>
    <xf numFmtId="164" fontId="18" fillId="0" borderId="0" xfId="45" applyNumberFormat="1" applyFont="1" applyFill="1" applyAlignment="1">
      <alignment vertical="center" wrapText="1"/>
    </xf>
    <xf numFmtId="0" fontId="38" fillId="0" borderId="0" xfId="0" applyFont="1" applyFill="1" applyAlignment="1">
      <alignment horizontal="center"/>
    </xf>
    <xf numFmtId="0" fontId="20" fillId="0" borderId="47" xfId="0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center"/>
    </xf>
    <xf numFmtId="0" fontId="20" fillId="0" borderId="8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62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/>
    <xf numFmtId="0" fontId="20" fillId="0" borderId="19" xfId="0" applyFont="1" applyFill="1" applyBorder="1" applyAlignment="1">
      <alignment horizontal="center" vertical="center" wrapText="1"/>
    </xf>
    <xf numFmtId="164" fontId="20" fillId="0" borderId="62" xfId="0" applyNumberFormat="1" applyFont="1" applyFill="1" applyBorder="1" applyAlignment="1">
      <alignment horizontal="center"/>
    </xf>
    <xf numFmtId="0" fontId="42" fillId="0" borderId="31" xfId="0" applyFont="1" applyFill="1" applyBorder="1" applyAlignment="1">
      <alignment vertical="center"/>
    </xf>
    <xf numFmtId="0" fontId="42" fillId="0" borderId="45" xfId="0" applyFont="1" applyFill="1" applyBorder="1" applyAlignment="1">
      <alignment vertical="center"/>
    </xf>
    <xf numFmtId="164" fontId="20" fillId="0" borderId="14" xfId="45" applyNumberFormat="1" applyFont="1" applyFill="1" applyBorder="1" applyAlignment="1">
      <alignment horizontal="center" vertical="center" wrapText="1"/>
    </xf>
    <xf numFmtId="164" fontId="42" fillId="0" borderId="32" xfId="45" applyNumberFormat="1" applyFont="1" applyFill="1" applyBorder="1" applyAlignment="1">
      <alignment horizontal="center" vertical="center"/>
    </xf>
    <xf numFmtId="0" fontId="38" fillId="0" borderId="31" xfId="0" applyFont="1" applyFill="1" applyBorder="1"/>
    <xf numFmtId="164" fontId="38" fillId="0" borderId="31" xfId="45" applyNumberFormat="1" applyFont="1" applyFill="1" applyBorder="1"/>
    <xf numFmtId="164" fontId="38" fillId="0" borderId="32" xfId="45" applyNumberFormat="1" applyFont="1" applyFill="1" applyBorder="1"/>
    <xf numFmtId="0" fontId="38" fillId="0" borderId="45" xfId="0" applyFont="1" applyFill="1" applyBorder="1"/>
    <xf numFmtId="0" fontId="38" fillId="0" borderId="10" xfId="0" applyFont="1" applyFill="1" applyBorder="1" applyAlignment="1">
      <alignment horizontal="center"/>
    </xf>
    <xf numFmtId="0" fontId="38" fillId="0" borderId="12" xfId="0" applyFont="1" applyFill="1" applyBorder="1" applyAlignment="1">
      <alignment horizontal="center"/>
    </xf>
    <xf numFmtId="164" fontId="42" fillId="0" borderId="12" xfId="45" applyNumberFormat="1" applyFont="1" applyFill="1" applyBorder="1" applyAlignment="1">
      <alignment horizontal="center"/>
    </xf>
    <xf numFmtId="164" fontId="38" fillId="0" borderId="65" xfId="45" applyNumberFormat="1" applyFont="1" applyFill="1" applyBorder="1" applyAlignment="1">
      <alignment horizontal="center"/>
    </xf>
    <xf numFmtId="0" fontId="38" fillId="0" borderId="22" xfId="0" applyFont="1" applyFill="1" applyBorder="1" applyAlignment="1"/>
    <xf numFmtId="164" fontId="42" fillId="0" borderId="23" xfId="45" applyNumberFormat="1" applyFont="1" applyFill="1" applyBorder="1" applyAlignment="1">
      <alignment horizontal="center"/>
    </xf>
    <xf numFmtId="164" fontId="38" fillId="0" borderId="66" xfId="45" applyNumberFormat="1" applyFont="1" applyFill="1" applyBorder="1" applyAlignment="1">
      <alignment horizontal="center"/>
    </xf>
    <xf numFmtId="0" fontId="38" fillId="0" borderId="10" xfId="0" applyFont="1" applyFill="1" applyBorder="1" applyAlignment="1"/>
    <xf numFmtId="43" fontId="38" fillId="0" borderId="0" xfId="0" applyNumberFormat="1" applyFont="1" applyFill="1"/>
    <xf numFmtId="0" fontId="42" fillId="0" borderId="14" xfId="0" applyFont="1" applyFill="1" applyBorder="1" applyAlignment="1">
      <alignment horizontal="right"/>
    </xf>
    <xf numFmtId="164" fontId="42" fillId="0" borderId="14" xfId="45" applyNumberFormat="1" applyFont="1" applyFill="1" applyBorder="1" applyAlignment="1"/>
    <xf numFmtId="164" fontId="42" fillId="0" borderId="67" xfId="45" applyNumberFormat="1" applyFont="1" applyFill="1" applyBorder="1" applyAlignment="1"/>
    <xf numFmtId="0" fontId="42" fillId="0" borderId="45" xfId="0" applyFont="1" applyFill="1" applyBorder="1" applyAlignment="1"/>
    <xf numFmtId="164" fontId="38" fillId="0" borderId="14" xfId="45" applyNumberFormat="1" applyFont="1" applyFill="1" applyBorder="1" applyAlignment="1"/>
    <xf numFmtId="164" fontId="42" fillId="0" borderId="37" xfId="45" applyNumberFormat="1" applyFont="1" applyFill="1" applyBorder="1" applyAlignment="1"/>
    <xf numFmtId="0" fontId="11" fillId="0" borderId="12" xfId="0" applyFont="1" applyFill="1" applyBorder="1" applyAlignment="1">
      <alignment horizontal="center"/>
    </xf>
    <xf numFmtId="0" fontId="38" fillId="0" borderId="10" xfId="0" applyFont="1" applyFill="1" applyBorder="1" applyAlignment="1">
      <alignment horizontal="right"/>
    </xf>
    <xf numFmtId="0" fontId="38" fillId="0" borderId="22" xfId="0" applyFont="1" applyFill="1" applyBorder="1" applyAlignment="1">
      <alignment horizontal="right"/>
    </xf>
    <xf numFmtId="164" fontId="38" fillId="0" borderId="12" xfId="45" applyNumberFormat="1" applyFont="1" applyFill="1" applyBorder="1" applyAlignment="1">
      <alignment horizontal="center"/>
    </xf>
    <xf numFmtId="0" fontId="42" fillId="0" borderId="45" xfId="0" applyFont="1" applyFill="1" applyBorder="1" applyAlignment="1">
      <alignment horizontal="right"/>
    </xf>
    <xf numFmtId="164" fontId="42" fillId="0" borderId="52" xfId="45" applyNumberFormat="1" applyFont="1" applyFill="1" applyBorder="1" applyAlignment="1"/>
    <xf numFmtId="0" fontId="38" fillId="0" borderId="46" xfId="0" applyFont="1" applyFill="1" applyBorder="1" applyAlignment="1">
      <alignment horizontal="center"/>
    </xf>
    <xf numFmtId="164" fontId="38" fillId="0" borderId="14" xfId="45" applyNumberFormat="1" applyFont="1" applyFill="1" applyBorder="1" applyAlignment="1">
      <alignment horizontal="center"/>
    </xf>
    <xf numFmtId="164" fontId="42" fillId="0" borderId="68" xfId="45" applyNumberFormat="1" applyFont="1" applyFill="1" applyBorder="1" applyAlignment="1"/>
    <xf numFmtId="0" fontId="11" fillId="0" borderId="12" xfId="0" applyFont="1" applyFill="1" applyBorder="1" applyAlignment="1">
      <alignment horizontal="left"/>
    </xf>
    <xf numFmtId="0" fontId="11" fillId="0" borderId="10" xfId="0" applyFont="1" applyFill="1" applyBorder="1" applyAlignment="1"/>
    <xf numFmtId="164" fontId="38" fillId="0" borderId="0" xfId="0" applyNumberFormat="1" applyFont="1" applyFill="1"/>
    <xf numFmtId="164" fontId="42" fillId="0" borderId="45" xfId="45" applyNumberFormat="1" applyFont="1" applyFill="1" applyBorder="1" applyAlignment="1"/>
    <xf numFmtId="0" fontId="42" fillId="0" borderId="58" xfId="0" applyFont="1" applyFill="1" applyBorder="1" applyAlignment="1">
      <alignment vertical="center"/>
    </xf>
    <xf numFmtId="0" fontId="42" fillId="0" borderId="38" xfId="0" applyFont="1" applyFill="1" applyBorder="1" applyAlignment="1">
      <alignment vertical="center"/>
    </xf>
    <xf numFmtId="164" fontId="42" fillId="0" borderId="20" xfId="45" applyNumberFormat="1" applyFont="1" applyFill="1" applyBorder="1"/>
    <xf numFmtId="164" fontId="42" fillId="0" borderId="38" xfId="45" applyNumberFormat="1" applyFont="1" applyFill="1" applyBorder="1" applyAlignment="1">
      <alignment vertical="center"/>
    </xf>
    <xf numFmtId="0" fontId="42" fillId="0" borderId="56" xfId="0" applyFont="1" applyFill="1" applyBorder="1" applyAlignment="1">
      <alignment horizontal="left" vertical="center"/>
    </xf>
    <xf numFmtId="164" fontId="42" fillId="0" borderId="35" xfId="45" applyNumberFormat="1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center"/>
    </xf>
    <xf numFmtId="164" fontId="38" fillId="0" borderId="29" xfId="45" applyNumberFormat="1" applyFont="1" applyFill="1" applyBorder="1" applyAlignment="1">
      <alignment horizontal="center"/>
    </xf>
    <xf numFmtId="164" fontId="38" fillId="0" borderId="11" xfId="45" applyNumberFormat="1" applyFont="1" applyFill="1" applyBorder="1" applyAlignment="1">
      <alignment horizontal="center"/>
    </xf>
    <xf numFmtId="0" fontId="11" fillId="0" borderId="12" xfId="0" applyFont="1" applyFill="1" applyBorder="1" applyAlignment="1">
      <alignment horizontal="left" vertical="center"/>
    </xf>
    <xf numFmtId="164" fontId="42" fillId="0" borderId="12" xfId="45" applyNumberFormat="1" applyFont="1" applyFill="1" applyBorder="1" applyAlignment="1"/>
    <xf numFmtId="164" fontId="42" fillId="0" borderId="12" xfId="45" applyNumberFormat="1" applyFont="1" applyFill="1" applyBorder="1" applyAlignment="1">
      <alignment horizontal="right"/>
    </xf>
    <xf numFmtId="0" fontId="20" fillId="0" borderId="14" xfId="0" applyFont="1" applyFill="1" applyBorder="1" applyAlignment="1"/>
    <xf numFmtId="164" fontId="20" fillId="0" borderId="14" xfId="45" applyNumberFormat="1" applyFont="1" applyFill="1" applyBorder="1" applyAlignment="1"/>
    <xf numFmtId="164" fontId="38" fillId="0" borderId="46" xfId="45" applyNumberFormat="1" applyFont="1" applyFill="1" applyBorder="1" applyAlignment="1">
      <alignment horizontal="center"/>
    </xf>
    <xf numFmtId="164" fontId="20" fillId="0" borderId="37" xfId="45" applyNumberFormat="1" applyFont="1" applyFill="1" applyBorder="1" applyAlignment="1"/>
    <xf numFmtId="0" fontId="11" fillId="0" borderId="10" xfId="0" applyFont="1" applyFill="1" applyBorder="1" applyAlignment="1">
      <alignment horizontal="left"/>
    </xf>
    <xf numFmtId="164" fontId="11" fillId="0" borderId="12" xfId="45" applyNumberFormat="1" applyFont="1" applyFill="1" applyBorder="1" applyAlignment="1">
      <alignment horizontal="center"/>
    </xf>
    <xf numFmtId="0" fontId="38" fillId="0" borderId="12" xfId="0" applyFont="1" applyFill="1" applyBorder="1"/>
    <xf numFmtId="164" fontId="11" fillId="0" borderId="14" xfId="45" applyNumberFormat="1" applyFont="1" applyFill="1" applyBorder="1" applyAlignment="1">
      <alignment horizontal="center"/>
    </xf>
    <xf numFmtId="164" fontId="38" fillId="0" borderId="12" xfId="45" applyNumberFormat="1" applyFont="1" applyFill="1" applyBorder="1" applyAlignment="1">
      <alignment horizontal="right"/>
    </xf>
    <xf numFmtId="0" fontId="11" fillId="0" borderId="14" xfId="0" applyFont="1" applyFill="1" applyBorder="1" applyAlignment="1"/>
    <xf numFmtId="0" fontId="11" fillId="0" borderId="14" xfId="0" applyFont="1" applyFill="1" applyBorder="1" applyAlignment="1">
      <alignment horizontal="center"/>
    </xf>
    <xf numFmtId="164" fontId="38" fillId="0" borderId="67" xfId="45" applyNumberFormat="1" applyFont="1" applyFill="1" applyBorder="1" applyAlignment="1">
      <alignment horizontal="center"/>
    </xf>
    <xf numFmtId="164" fontId="38" fillId="0" borderId="52" xfId="45" applyNumberFormat="1" applyFont="1" applyFill="1" applyBorder="1" applyAlignment="1">
      <alignment horizontal="center"/>
    </xf>
    <xf numFmtId="164" fontId="38" fillId="0" borderId="37" xfId="45" applyNumberFormat="1" applyFont="1" applyFill="1" applyBorder="1" applyAlignment="1">
      <alignment horizontal="center"/>
    </xf>
    <xf numFmtId="0" fontId="42" fillId="0" borderId="21" xfId="0" applyFont="1" applyFill="1" applyBorder="1" applyAlignment="1">
      <alignment vertical="center"/>
    </xf>
    <xf numFmtId="0" fontId="42" fillId="0" borderId="54" xfId="0" applyFont="1" applyFill="1" applyBorder="1" applyAlignment="1">
      <alignment vertical="center"/>
    </xf>
    <xf numFmtId="164" fontId="42" fillId="0" borderId="54" xfId="45" applyNumberFormat="1" applyFont="1" applyFill="1" applyBorder="1" applyAlignment="1">
      <alignment vertical="center"/>
    </xf>
    <xf numFmtId="164" fontId="42" fillId="0" borderId="20" xfId="45" applyNumberFormat="1" applyFont="1" applyFill="1" applyBorder="1" applyAlignment="1">
      <alignment vertical="center"/>
    </xf>
    <xf numFmtId="0" fontId="38" fillId="0" borderId="69" xfId="0" applyFont="1" applyFill="1" applyBorder="1"/>
    <xf numFmtId="0" fontId="42" fillId="0" borderId="69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horizontal="left" vertical="center"/>
    </xf>
    <xf numFmtId="164" fontId="42" fillId="0" borderId="16" xfId="45" applyNumberFormat="1" applyFont="1" applyFill="1" applyBorder="1" applyAlignment="1">
      <alignment horizontal="left" vertical="center"/>
    </xf>
    <xf numFmtId="164" fontId="42" fillId="0" borderId="17" xfId="45" applyNumberFormat="1" applyFont="1" applyFill="1" applyBorder="1" applyAlignment="1">
      <alignment horizontal="left" vertical="center"/>
    </xf>
    <xf numFmtId="164" fontId="42" fillId="0" borderId="70" xfId="45" applyNumberFormat="1" applyFont="1" applyFill="1" applyBorder="1" applyAlignment="1">
      <alignment horizontal="left" vertical="center"/>
    </xf>
    <xf numFmtId="0" fontId="47" fillId="0" borderId="0" xfId="0" applyFont="1" applyFill="1" applyBorder="1" applyAlignment="1">
      <alignment vertical="center"/>
    </xf>
    <xf numFmtId="0" fontId="47" fillId="0" borderId="35" xfId="0" applyFont="1" applyFill="1" applyBorder="1" applyAlignment="1">
      <alignment vertical="center"/>
    </xf>
    <xf numFmtId="164" fontId="42" fillId="0" borderId="26" xfId="45" applyNumberFormat="1" applyFont="1" applyFill="1" applyBorder="1"/>
    <xf numFmtId="0" fontId="47" fillId="0" borderId="26" xfId="0" applyFont="1" applyFill="1" applyBorder="1" applyAlignment="1">
      <alignment vertical="center"/>
    </xf>
    <xf numFmtId="164" fontId="38" fillId="0" borderId="35" xfId="45" applyNumberFormat="1" applyFont="1" applyFill="1" applyBorder="1"/>
    <xf numFmtId="164" fontId="38" fillId="0" borderId="56" xfId="45" applyNumberFormat="1" applyFont="1" applyFill="1" applyBorder="1"/>
    <xf numFmtId="164" fontId="42" fillId="0" borderId="53" xfId="45" applyNumberFormat="1" applyFont="1" applyFill="1" applyBorder="1"/>
    <xf numFmtId="0" fontId="38" fillId="0" borderId="58" xfId="0" applyFont="1" applyFill="1" applyBorder="1" applyAlignment="1">
      <alignment horizontal="center"/>
    </xf>
    <xf numFmtId="0" fontId="42" fillId="0" borderId="26" xfId="0" applyFont="1" applyFill="1" applyBorder="1"/>
    <xf numFmtId="164" fontId="42" fillId="0" borderId="0" xfId="45" applyNumberFormat="1" applyFont="1" applyFill="1" applyBorder="1"/>
    <xf numFmtId="0" fontId="38" fillId="0" borderId="0" xfId="0" applyFont="1" applyFill="1" applyBorder="1"/>
    <xf numFmtId="0" fontId="42" fillId="0" borderId="0" xfId="0" applyFont="1" applyFill="1"/>
    <xf numFmtId="164" fontId="33" fillId="0" borderId="0" xfId="46" applyNumberFormat="1" applyFont="1" applyFill="1"/>
    <xf numFmtId="164" fontId="38" fillId="0" borderId="0" xfId="46" applyNumberFormat="1" applyFont="1" applyFill="1"/>
    <xf numFmtId="164" fontId="45" fillId="0" borderId="0" xfId="46" applyNumberFormat="1" applyFont="1" applyFill="1" applyAlignment="1"/>
    <xf numFmtId="0" fontId="42" fillId="0" borderId="0" xfId="0" applyFont="1" applyFill="1" applyBorder="1"/>
    <xf numFmtId="164" fontId="38" fillId="0" borderId="0" xfId="46" applyNumberFormat="1" applyFont="1" applyFill="1" applyBorder="1"/>
    <xf numFmtId="0" fontId="49" fillId="0" borderId="0" xfId="0" applyFont="1" applyFill="1" applyBorder="1" applyAlignment="1"/>
    <xf numFmtId="0" fontId="15" fillId="0" borderId="62" xfId="0" applyFont="1" applyBorder="1" applyAlignment="1">
      <alignment horizontal="center" vertical="center" wrapText="1"/>
    </xf>
    <xf numFmtId="0" fontId="38" fillId="0" borderId="0" xfId="0" applyFont="1" applyAlignment="1">
      <alignment horizontal="center"/>
    </xf>
    <xf numFmtId="0" fontId="48" fillId="0" borderId="58" xfId="0" applyFont="1" applyBorder="1" applyAlignment="1">
      <alignment horizontal="center" vertical="center"/>
    </xf>
    <xf numFmtId="0" fontId="48" fillId="0" borderId="38" xfId="0" applyFont="1" applyBorder="1" applyAlignment="1">
      <alignment horizontal="center" vertical="center"/>
    </xf>
    <xf numFmtId="164" fontId="48" fillId="0" borderId="68" xfId="46" applyNumberFormat="1" applyFont="1" applyBorder="1" applyAlignment="1">
      <alignment horizontal="center" vertical="center"/>
    </xf>
    <xf numFmtId="164" fontId="45" fillId="0" borderId="68" xfId="46" applyNumberFormat="1" applyFont="1" applyBorder="1" applyAlignment="1">
      <alignment horizontal="center" vertical="center" wrapText="1"/>
    </xf>
    <xf numFmtId="0" fontId="48" fillId="0" borderId="10" xfId="0" applyFont="1" applyFill="1" applyBorder="1" applyAlignment="1">
      <alignment horizontal="left"/>
    </xf>
    <xf numFmtId="0" fontId="50" fillId="0" borderId="11" xfId="0" applyFont="1" applyFill="1" applyBorder="1" applyAlignment="1">
      <alignment horizontal="left"/>
    </xf>
    <xf numFmtId="0" fontId="50" fillId="0" borderId="0" xfId="0" applyFont="1" applyFill="1" applyBorder="1" applyAlignment="1">
      <alignment horizontal="left"/>
    </xf>
    <xf numFmtId="0" fontId="51" fillId="0" borderId="2" xfId="0" applyFont="1" applyFill="1" applyBorder="1"/>
    <xf numFmtId="164" fontId="51" fillId="0" borderId="55" xfId="46" applyNumberFormat="1" applyFont="1" applyFill="1" applyBorder="1"/>
    <xf numFmtId="0" fontId="48" fillId="0" borderId="10" xfId="0" quotePrefix="1" applyFont="1" applyFill="1" applyBorder="1" applyAlignment="1">
      <alignment horizontal="center"/>
    </xf>
    <xf numFmtId="164" fontId="48" fillId="0" borderId="55" xfId="46" applyNumberFormat="1" applyFont="1" applyFill="1" applyBorder="1" applyAlignment="1">
      <alignment horizontal="left"/>
    </xf>
    <xf numFmtId="0" fontId="48" fillId="0" borderId="10" xfId="0" applyFont="1" applyFill="1" applyBorder="1" applyAlignment="1">
      <alignment horizontal="right"/>
    </xf>
    <xf numFmtId="164" fontId="50" fillId="0" borderId="55" xfId="46" applyNumberFormat="1" applyFont="1" applyFill="1" applyBorder="1" applyAlignment="1">
      <alignment horizontal="left"/>
    </xf>
    <xf numFmtId="0" fontId="48" fillId="0" borderId="10" xfId="0" applyFont="1" applyFill="1" applyBorder="1" applyAlignment="1">
      <alignment horizontal="right" vertical="center"/>
    </xf>
    <xf numFmtId="0" fontId="48" fillId="0" borderId="10" xfId="0" applyFont="1" applyFill="1" applyBorder="1" applyAlignment="1">
      <alignment horizontal="right" vertical="center" wrapText="1"/>
    </xf>
    <xf numFmtId="164" fontId="50" fillId="0" borderId="55" xfId="46" applyNumberFormat="1" applyFont="1" applyFill="1" applyBorder="1" applyAlignment="1">
      <alignment horizontal="left" wrapText="1"/>
    </xf>
    <xf numFmtId="0" fontId="45" fillId="0" borderId="45" xfId="0" quotePrefix="1" applyFont="1" applyFill="1" applyBorder="1" applyAlignment="1">
      <alignment horizontal="center"/>
    </xf>
    <xf numFmtId="164" fontId="48" fillId="0" borderId="68" xfId="46" applyNumberFormat="1" applyFont="1" applyFill="1" applyBorder="1" applyAlignment="1">
      <alignment horizontal="right" vertical="center"/>
    </xf>
    <xf numFmtId="164" fontId="50" fillId="0" borderId="55" xfId="46" applyNumberFormat="1" applyFont="1" applyFill="1" applyBorder="1" applyAlignment="1">
      <alignment horizontal="center"/>
    </xf>
    <xf numFmtId="0" fontId="50" fillId="0" borderId="7" xfId="0" applyFont="1" applyFill="1" applyBorder="1" applyAlignment="1">
      <alignment horizontal="left"/>
    </xf>
    <xf numFmtId="0" fontId="50" fillId="0" borderId="8" xfId="0" applyFont="1" applyFill="1" applyBorder="1" applyAlignment="1">
      <alignment horizontal="left"/>
    </xf>
    <xf numFmtId="0" fontId="48" fillId="0" borderId="30" xfId="0" applyFont="1" applyFill="1" applyBorder="1" applyAlignment="1">
      <alignment horizontal="left"/>
    </xf>
    <xf numFmtId="0" fontId="50" fillId="0" borderId="31" xfId="0" applyFont="1" applyFill="1" applyBorder="1" applyAlignment="1">
      <alignment horizontal="left"/>
    </xf>
    <xf numFmtId="0" fontId="51" fillId="0" borderId="31" xfId="0" applyFont="1" applyFill="1" applyBorder="1"/>
    <xf numFmtId="0" fontId="48" fillId="0" borderId="58" xfId="0" quotePrefix="1" applyFont="1" applyFill="1" applyBorder="1" applyAlignment="1">
      <alignment horizontal="center"/>
    </xf>
    <xf numFmtId="0" fontId="50" fillId="0" borderId="38" xfId="0" applyFont="1" applyFill="1" applyBorder="1" applyAlignment="1">
      <alignment horizontal="left"/>
    </xf>
    <xf numFmtId="0" fontId="48" fillId="0" borderId="58" xfId="0" applyFont="1" applyFill="1" applyBorder="1" applyAlignment="1">
      <alignment horizontal="left"/>
    </xf>
    <xf numFmtId="0" fontId="51" fillId="0" borderId="38" xfId="0" applyFont="1" applyFill="1" applyBorder="1"/>
    <xf numFmtId="0" fontId="51" fillId="0" borderId="0" xfId="0" applyFont="1" applyFill="1"/>
    <xf numFmtId="164" fontId="51" fillId="0" borderId="0" xfId="46" applyNumberFormat="1" applyFont="1" applyFill="1"/>
    <xf numFmtId="0" fontId="33" fillId="0" borderId="0" xfId="0" applyFont="1"/>
    <xf numFmtId="164" fontId="38" fillId="0" borderId="0" xfId="47" applyNumberFormat="1" applyFont="1"/>
    <xf numFmtId="164" fontId="45" fillId="0" borderId="0" xfId="47" applyNumberFormat="1" applyFont="1" applyAlignment="1">
      <alignment horizontal="center"/>
    </xf>
    <xf numFmtId="0" fontId="51" fillId="0" borderId="0" xfId="0" applyFont="1"/>
    <xf numFmtId="0" fontId="45" fillId="0" borderId="0" xfId="0" applyFont="1" applyBorder="1"/>
    <xf numFmtId="0" fontId="51" fillId="0" borderId="0" xfId="0" applyFont="1" applyBorder="1"/>
    <xf numFmtId="164" fontId="51" fillId="0" borderId="0" xfId="47" applyNumberFormat="1" applyFont="1" applyBorder="1"/>
    <xf numFmtId="164" fontId="51" fillId="0" borderId="0" xfId="47" applyNumberFormat="1" applyFont="1"/>
    <xf numFmtId="0" fontId="49" fillId="0" borderId="0" xfId="0" applyFont="1" applyBorder="1" applyAlignment="1"/>
    <xf numFmtId="0" fontId="15" fillId="0" borderId="61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left" vertical="center"/>
    </xf>
    <xf numFmtId="0" fontId="48" fillId="0" borderId="0" xfId="0" applyFont="1" applyBorder="1" applyAlignment="1">
      <alignment horizontal="left" vertical="center"/>
    </xf>
    <xf numFmtId="164" fontId="45" fillId="0" borderId="51" xfId="47" applyNumberFormat="1" applyFont="1" applyBorder="1" applyAlignment="1">
      <alignment horizontal="center" vertical="center" wrapText="1"/>
    </xf>
    <xf numFmtId="164" fontId="48" fillId="0" borderId="51" xfId="47" applyNumberFormat="1" applyFont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Border="1" applyAlignment="1">
      <alignment horizontal="left" vertical="center"/>
    </xf>
    <xf numFmtId="0" fontId="51" fillId="0" borderId="0" xfId="0" applyFont="1" applyBorder="1" applyAlignment="1">
      <alignment vertical="center"/>
    </xf>
    <xf numFmtId="164" fontId="51" fillId="0" borderId="55" xfId="47" applyNumberFormat="1" applyFont="1" applyBorder="1" applyAlignment="1">
      <alignment vertical="center"/>
    </xf>
    <xf numFmtId="164" fontId="51" fillId="0" borderId="55" xfId="47" applyNumberFormat="1" applyFont="1" applyBorder="1" applyAlignment="1">
      <alignment horizontal="center" vertical="center"/>
    </xf>
    <xf numFmtId="0" fontId="38" fillId="0" borderId="0" xfId="0" applyFont="1" applyAlignment="1">
      <alignment vertical="center"/>
    </xf>
    <xf numFmtId="0" fontId="50" fillId="0" borderId="10" xfId="0" applyFont="1" applyBorder="1" applyAlignment="1">
      <alignment horizontal="left"/>
    </xf>
    <xf numFmtId="0" fontId="32" fillId="0" borderId="0" xfId="0" applyFont="1" applyBorder="1" applyAlignment="1">
      <alignment vertical="center"/>
    </xf>
    <xf numFmtId="164" fontId="48" fillId="0" borderId="68" xfId="47" applyNumberFormat="1" applyFont="1" applyBorder="1" applyAlignment="1">
      <alignment horizontal="center"/>
    </xf>
    <xf numFmtId="164" fontId="48" fillId="0" borderId="32" xfId="47" applyNumberFormat="1" applyFont="1" applyBorder="1" applyAlignment="1">
      <alignment horizontal="center"/>
    </xf>
    <xf numFmtId="0" fontId="51" fillId="0" borderId="26" xfId="0" applyFont="1" applyBorder="1"/>
    <xf numFmtId="0" fontId="51" fillId="0" borderId="27" xfId="0" applyFont="1" applyBorder="1"/>
    <xf numFmtId="0" fontId="51" fillId="0" borderId="38" xfId="0" applyFont="1" applyBorder="1"/>
    <xf numFmtId="164" fontId="51" fillId="0" borderId="38" xfId="47" applyNumberFormat="1" applyFont="1" applyBorder="1"/>
    <xf numFmtId="164" fontId="51" fillId="0" borderId="73" xfId="47" applyNumberFormat="1" applyFont="1" applyBorder="1"/>
    <xf numFmtId="0" fontId="42" fillId="0" borderId="0" xfId="0" applyFont="1"/>
    <xf numFmtId="164" fontId="38" fillId="0" borderId="0" xfId="48" applyNumberFormat="1" applyFont="1"/>
    <xf numFmtId="164" fontId="39" fillId="0" borderId="0" xfId="48" applyNumberFormat="1" applyFont="1" applyAlignment="1"/>
    <xf numFmtId="164" fontId="33" fillId="0" borderId="0" xfId="48" applyNumberFormat="1" applyFont="1" applyAlignment="1">
      <alignment horizontal="center"/>
    </xf>
    <xf numFmtId="0" fontId="45" fillId="0" borderId="0" xfId="0" applyFont="1" applyAlignment="1">
      <alignment horizontal="center"/>
    </xf>
    <xf numFmtId="164" fontId="45" fillId="0" borderId="0" xfId="48" applyNumberFormat="1" applyFont="1" applyAlignment="1">
      <alignment horizontal="center"/>
    </xf>
    <xf numFmtId="164" fontId="19" fillId="0" borderId="68" xfId="48" applyNumberFormat="1" applyFont="1" applyBorder="1" applyAlignment="1">
      <alignment horizontal="center" vertical="center" wrapText="1"/>
    </xf>
    <xf numFmtId="164" fontId="49" fillId="0" borderId="45" xfId="48" applyNumberFormat="1" applyFont="1" applyBorder="1" applyAlignment="1">
      <alignment horizontal="center" vertical="center" wrapText="1"/>
    </xf>
    <xf numFmtId="164" fontId="49" fillId="0" borderId="37" xfId="48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/>
    </xf>
    <xf numFmtId="0" fontId="11" fillId="0" borderId="11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164" fontId="38" fillId="0" borderId="51" xfId="48" applyNumberFormat="1" applyFont="1" applyBorder="1"/>
    <xf numFmtId="164" fontId="38" fillId="0" borderId="55" xfId="48" applyNumberFormat="1" applyFont="1" applyBorder="1"/>
    <xf numFmtId="164" fontId="38" fillId="0" borderId="55" xfId="48" applyNumberFormat="1" applyFont="1" applyBorder="1" applyAlignment="1">
      <alignment horizontal="left" wrapText="1"/>
    </xf>
    <xf numFmtId="164" fontId="38" fillId="0" borderId="55" xfId="48" applyNumberFormat="1" applyFont="1" applyFill="1" applyBorder="1"/>
    <xf numFmtId="164" fontId="20" fillId="0" borderId="68" xfId="48" applyNumberFormat="1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26" xfId="0" applyFont="1" applyBorder="1"/>
    <xf numFmtId="0" fontId="38" fillId="0" borderId="27" xfId="0" applyFont="1" applyBorder="1"/>
    <xf numFmtId="164" fontId="38" fillId="0" borderId="53" xfId="48" applyNumberFormat="1" applyFont="1" applyBorder="1"/>
    <xf numFmtId="164" fontId="38" fillId="0" borderId="26" xfId="48" applyNumberFormat="1" applyFont="1" applyBorder="1"/>
    <xf numFmtId="164" fontId="38" fillId="0" borderId="73" xfId="48" applyNumberFormat="1" applyFont="1" applyBorder="1"/>
    <xf numFmtId="164" fontId="51" fillId="0" borderId="0" xfId="48" applyNumberFormat="1" applyFont="1" applyFill="1"/>
    <xf numFmtId="164" fontId="38" fillId="0" borderId="0" xfId="49" applyNumberFormat="1" applyFont="1"/>
    <xf numFmtId="164" fontId="39" fillId="0" borderId="0" xfId="49" applyNumberFormat="1" applyFont="1" applyAlignment="1"/>
    <xf numFmtId="0" fontId="45" fillId="0" borderId="0" xfId="0" applyFont="1"/>
    <xf numFmtId="164" fontId="33" fillId="0" borderId="0" xfId="49" applyNumberFormat="1" applyFont="1" applyAlignment="1">
      <alignment horizontal="center"/>
    </xf>
    <xf numFmtId="164" fontId="38" fillId="0" borderId="0" xfId="49" applyNumberFormat="1" applyFont="1" applyBorder="1"/>
    <xf numFmtId="164" fontId="19" fillId="0" borderId="68" xfId="49" applyNumberFormat="1" applyFont="1" applyBorder="1" applyAlignment="1">
      <alignment horizontal="center" vertical="center" wrapText="1"/>
    </xf>
    <xf numFmtId="164" fontId="49" fillId="0" borderId="45" xfId="49" applyNumberFormat="1" applyFont="1" applyBorder="1" applyAlignment="1">
      <alignment horizontal="center" vertical="center" wrapText="1"/>
    </xf>
    <xf numFmtId="164" fontId="49" fillId="0" borderId="37" xfId="49" applyNumberFormat="1" applyFont="1" applyBorder="1" applyAlignment="1">
      <alignment horizontal="center" vertical="center" wrapText="1"/>
    </xf>
    <xf numFmtId="164" fontId="38" fillId="0" borderId="10" xfId="49" applyNumberFormat="1" applyFont="1" applyBorder="1"/>
    <xf numFmtId="164" fontId="38" fillId="0" borderId="55" xfId="49" applyNumberFormat="1" applyFont="1" applyBorder="1"/>
    <xf numFmtId="164" fontId="42" fillId="0" borderId="45" xfId="49" applyNumberFormat="1" applyFont="1" applyBorder="1" applyAlignment="1">
      <alignment horizontal="center" vertical="center"/>
    </xf>
    <xf numFmtId="0" fontId="52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8" fillId="0" borderId="0" xfId="0" applyFont="1"/>
    <xf numFmtId="0" fontId="53" fillId="0" borderId="0" xfId="0" applyFont="1" applyAlignment="1">
      <alignment horizontal="center"/>
    </xf>
    <xf numFmtId="0" fontId="15" fillId="0" borderId="0" xfId="0" applyFont="1"/>
    <xf numFmtId="0" fontId="15" fillId="0" borderId="22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 wrapText="1"/>
    </xf>
    <xf numFmtId="0" fontId="15" fillId="0" borderId="7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60" xfId="0" applyFont="1" applyBorder="1" applyAlignment="1">
      <alignment horizontal="center"/>
    </xf>
    <xf numFmtId="0" fontId="0" fillId="0" borderId="10" xfId="0" applyBorder="1"/>
    <xf numFmtId="0" fontId="12" fillId="0" borderId="12" xfId="0" applyFont="1" applyBorder="1" applyAlignment="1">
      <alignment horizontal="center"/>
    </xf>
    <xf numFmtId="0" fontId="15" fillId="0" borderId="12" xfId="0" applyFont="1" applyBorder="1"/>
    <xf numFmtId="0" fontId="12" fillId="0" borderId="12" xfId="0" applyFont="1" applyBorder="1"/>
    <xf numFmtId="0" fontId="12" fillId="0" borderId="66" xfId="0" applyFont="1" applyBorder="1"/>
    <xf numFmtId="0" fontId="12" fillId="0" borderId="12" xfId="0" applyFont="1" applyFill="1" applyBorder="1" applyAlignment="1">
      <alignment horizontal="center"/>
    </xf>
    <xf numFmtId="0" fontId="20" fillId="0" borderId="14" xfId="0" applyFont="1" applyBorder="1" applyAlignment="1">
      <alignment horizontal="center"/>
    </xf>
    <xf numFmtId="0" fontId="20" fillId="0" borderId="14" xfId="0" applyFont="1" applyBorder="1" applyAlignment="1"/>
    <xf numFmtId="0" fontId="20" fillId="0" borderId="7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/>
    </xf>
    <xf numFmtId="164" fontId="11" fillId="0" borderId="12" xfId="50" applyNumberFormat="1" applyFont="1" applyBorder="1" applyAlignment="1">
      <alignment horizontal="right" vertical="center"/>
    </xf>
    <xf numFmtId="164" fontId="12" fillId="0" borderId="12" xfId="50" applyNumberFormat="1" applyFont="1" applyBorder="1" applyAlignment="1">
      <alignment horizontal="right" vertical="center"/>
    </xf>
    <xf numFmtId="164" fontId="12" fillId="0" borderId="66" xfId="50" applyNumberFormat="1" applyFont="1" applyBorder="1" applyAlignment="1">
      <alignment horizontal="right" vertical="center"/>
    </xf>
    <xf numFmtId="164" fontId="20" fillId="0" borderId="14" xfId="50" applyNumberFormat="1" applyFont="1" applyBorder="1" applyAlignment="1"/>
    <xf numFmtId="164" fontId="20" fillId="0" borderId="14" xfId="50" applyNumberFormat="1" applyFont="1" applyBorder="1" applyAlignment="1">
      <alignment horizontal="center"/>
    </xf>
    <xf numFmtId="0" fontId="54" fillId="0" borderId="0" xfId="0" applyFont="1" applyAlignment="1">
      <alignment horizontal="center"/>
    </xf>
    <xf numFmtId="0" fontId="15" fillId="0" borderId="23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60" xfId="0" applyFont="1" applyBorder="1" applyAlignment="1">
      <alignment horizontal="center" vertical="center" wrapText="1"/>
    </xf>
    <xf numFmtId="0" fontId="12" fillId="0" borderId="12" xfId="0" applyFont="1" applyFill="1" applyBorder="1"/>
    <xf numFmtId="164" fontId="25" fillId="0" borderId="0" xfId="51" applyNumberFormat="1" applyFont="1" applyAlignment="1">
      <alignment horizontal="center"/>
    </xf>
    <xf numFmtId="164" fontId="38" fillId="0" borderId="0" xfId="51" applyNumberFormat="1" applyFont="1"/>
    <xf numFmtId="164" fontId="27" fillId="0" borderId="0" xfId="51" applyNumberFormat="1" applyFont="1" applyAlignment="1">
      <alignment horizontal="center"/>
    </xf>
    <xf numFmtId="164" fontId="27" fillId="0" borderId="0" xfId="51" applyNumberFormat="1" applyFont="1" applyAlignment="1"/>
    <xf numFmtId="0" fontId="47" fillId="0" borderId="0" xfId="0" applyFont="1" applyAlignment="1"/>
    <xf numFmtId="0" fontId="42" fillId="0" borderId="0" xfId="0" applyFont="1" applyAlignment="1">
      <alignment horizontal="left"/>
    </xf>
    <xf numFmtId="0" fontId="42" fillId="0" borderId="0" xfId="0" applyFont="1" applyAlignment="1"/>
    <xf numFmtId="164" fontId="42" fillId="0" borderId="0" xfId="51" applyNumberFormat="1" applyFont="1" applyAlignment="1"/>
    <xf numFmtId="0" fontId="0" fillId="0" borderId="3" xfId="0" applyBorder="1"/>
    <xf numFmtId="167" fontId="38" fillId="0" borderId="0" xfId="51" applyNumberFormat="1" applyFont="1"/>
    <xf numFmtId="0" fontId="0" fillId="0" borderId="58" xfId="0" applyBorder="1"/>
    <xf numFmtId="0" fontId="42" fillId="0" borderId="38" xfId="0" applyFont="1" applyBorder="1"/>
    <xf numFmtId="164" fontId="42" fillId="0" borderId="0" xfId="51" applyNumberFormat="1" applyFont="1"/>
    <xf numFmtId="0" fontId="11" fillId="0" borderId="0" xfId="12" applyFill="1"/>
    <xf numFmtId="164" fontId="13" fillId="0" borderId="0" xfId="52" applyNumberFormat="1" applyFont="1" applyFill="1" applyAlignment="1">
      <alignment horizontal="right"/>
    </xf>
    <xf numFmtId="164" fontId="11" fillId="0" borderId="0" xfId="52" applyNumberFormat="1" applyFont="1" applyFill="1"/>
    <xf numFmtId="0" fontId="11" fillId="0" borderId="10" xfId="12" applyFill="1" applyBorder="1"/>
    <xf numFmtId="164" fontId="11" fillId="0" borderId="12" xfId="52" applyNumberFormat="1" applyFont="1" applyFill="1" applyBorder="1"/>
    <xf numFmtId="0" fontId="11" fillId="0" borderId="12" xfId="12" applyFill="1" applyBorder="1"/>
    <xf numFmtId="0" fontId="11" fillId="0" borderId="10" xfId="12" applyFont="1" applyFill="1" applyBorder="1"/>
    <xf numFmtId="0" fontId="11" fillId="0" borderId="12" xfId="12" applyFont="1" applyFill="1" applyBorder="1"/>
    <xf numFmtId="0" fontId="11" fillId="0" borderId="12" xfId="12" applyFont="1" applyFill="1" applyBorder="1" applyAlignment="1">
      <alignment horizontal="left" vertical="center" indent="2"/>
    </xf>
    <xf numFmtId="0" fontId="11" fillId="0" borderId="12" xfId="12" applyFill="1" applyBorder="1" applyAlignment="1">
      <alignment horizontal="left" vertical="center" indent="2"/>
    </xf>
    <xf numFmtId="0" fontId="11" fillId="0" borderId="10" xfId="12" applyFont="1" applyFill="1" applyBorder="1" applyAlignment="1">
      <alignment horizontal="left"/>
    </xf>
    <xf numFmtId="164" fontId="11" fillId="0" borderId="12" xfId="52" applyNumberFormat="1" applyFont="1" applyFill="1" applyBorder="1" applyAlignment="1">
      <alignment horizontal="left"/>
    </xf>
    <xf numFmtId="0" fontId="57" fillId="0" borderId="12" xfId="12" applyFont="1" applyFill="1" applyBorder="1"/>
    <xf numFmtId="164" fontId="57" fillId="0" borderId="12" xfId="52" applyNumberFormat="1" applyFont="1" applyFill="1" applyBorder="1"/>
    <xf numFmtId="0" fontId="11" fillId="0" borderId="10" xfId="12" applyFill="1" applyBorder="1" applyAlignment="1">
      <alignment horizontal="left" vertical="center" indent="2"/>
    </xf>
    <xf numFmtId="0" fontId="11" fillId="0" borderId="10" xfId="12" applyFont="1" applyFill="1" applyBorder="1" applyAlignment="1">
      <alignment horizontal="left" vertical="center" indent="2"/>
    </xf>
    <xf numFmtId="167" fontId="11" fillId="0" borderId="0" xfId="53" applyNumberFormat="1" applyFill="1" applyBorder="1"/>
    <xf numFmtId="167" fontId="11" fillId="0" borderId="12" xfId="12" applyNumberFormat="1" applyFill="1" applyBorder="1"/>
    <xf numFmtId="0" fontId="11" fillId="0" borderId="45" xfId="12" applyFont="1" applyFill="1" applyBorder="1"/>
    <xf numFmtId="164" fontId="20" fillId="0" borderId="14" xfId="52" applyNumberFormat="1" applyFont="1" applyFill="1" applyBorder="1"/>
    <xf numFmtId="164" fontId="11" fillId="0" borderId="14" xfId="12" applyNumberFormat="1" applyFont="1" applyFill="1" applyBorder="1"/>
    <xf numFmtId="0" fontId="11" fillId="0" borderId="26" xfId="12" applyFill="1" applyBorder="1"/>
    <xf numFmtId="164" fontId="11" fillId="0" borderId="56" xfId="52" applyNumberFormat="1" applyFont="1" applyFill="1" applyBorder="1"/>
    <xf numFmtId="0" fontId="11" fillId="0" borderId="35" xfId="12" applyFill="1" applyBorder="1"/>
    <xf numFmtId="164" fontId="11" fillId="0" borderId="27" xfId="52" applyNumberFormat="1" applyFont="1" applyFill="1" applyBorder="1"/>
    <xf numFmtId="0" fontId="0" fillId="0" borderId="0" xfId="0" applyBorder="1"/>
    <xf numFmtId="164" fontId="11" fillId="0" borderId="10" xfId="27" applyNumberFormat="1" applyFont="1" applyBorder="1" applyAlignment="1">
      <alignment horizontal="left"/>
    </xf>
    <xf numFmtId="164" fontId="11" fillId="0" borderId="11" xfId="27" applyNumberFormat="1" applyFont="1" applyBorder="1" applyAlignment="1">
      <alignment horizontal="left"/>
    </xf>
    <xf numFmtId="164" fontId="11" fillId="0" borderId="0" xfId="27" applyNumberFormat="1" applyFont="1" applyBorder="1" applyAlignment="1">
      <alignment horizontal="left"/>
    </xf>
    <xf numFmtId="164" fontId="12" fillId="0" borderId="0" xfId="27" applyNumberFormat="1" applyFont="1" applyBorder="1"/>
    <xf numFmtId="164" fontId="15" fillId="0" borderId="72" xfId="27" applyNumberFormat="1" applyFont="1" applyBorder="1" applyAlignment="1">
      <alignment horizontal="center"/>
    </xf>
    <xf numFmtId="164" fontId="59" fillId="0" borderId="10" xfId="27" applyNumberFormat="1" applyFont="1" applyBorder="1" applyAlignment="1">
      <alignment horizontal="left"/>
    </xf>
    <xf numFmtId="164" fontId="20" fillId="0" borderId="11" xfId="27" applyNumberFormat="1" applyFont="1" applyBorder="1" applyAlignment="1">
      <alignment horizontal="left"/>
    </xf>
    <xf numFmtId="164" fontId="20" fillId="0" borderId="0" xfId="27" applyNumberFormat="1" applyFont="1" applyBorder="1" applyAlignment="1">
      <alignment horizontal="left"/>
    </xf>
    <xf numFmtId="164" fontId="12" fillId="0" borderId="55" xfId="27" applyNumberFormat="1" applyFont="1" applyBorder="1" applyAlignment="1"/>
    <xf numFmtId="164" fontId="20" fillId="0" borderId="10" xfId="27" applyNumberFormat="1" applyFont="1" applyBorder="1" applyAlignment="1">
      <alignment horizontal="left"/>
    </xf>
    <xf numFmtId="164" fontId="15" fillId="0" borderId="55" xfId="27" applyNumberFormat="1" applyFont="1" applyBorder="1" applyAlignment="1"/>
    <xf numFmtId="164" fontId="12" fillId="0" borderId="10" xfId="27" applyNumberFormat="1" applyFont="1" applyBorder="1"/>
    <xf numFmtId="164" fontId="15" fillId="0" borderId="68" xfId="27" applyNumberFormat="1" applyFont="1" applyBorder="1"/>
    <xf numFmtId="164" fontId="12" fillId="0" borderId="2" xfId="27" applyNumberFormat="1" applyFont="1" applyBorder="1"/>
    <xf numFmtId="164" fontId="12" fillId="0" borderId="48" xfId="27" applyNumberFormat="1" applyFont="1" applyBorder="1"/>
    <xf numFmtId="164" fontId="12" fillId="0" borderId="13" xfId="27" applyNumberFormat="1" applyFont="1" applyBorder="1"/>
    <xf numFmtId="164" fontId="59" fillId="0" borderId="22" xfId="27" applyNumberFormat="1" applyFont="1" applyBorder="1"/>
    <xf numFmtId="164" fontId="20" fillId="0" borderId="33" xfId="27" applyNumberFormat="1" applyFont="1" applyBorder="1"/>
    <xf numFmtId="164" fontId="20" fillId="0" borderId="2" xfId="27" applyNumberFormat="1" applyFont="1" applyBorder="1"/>
    <xf numFmtId="164" fontId="15" fillId="0" borderId="25" xfId="27" applyNumberFormat="1" applyFont="1" applyBorder="1" applyAlignment="1">
      <alignment horizontal="center"/>
    </xf>
    <xf numFmtId="164" fontId="20" fillId="0" borderId="62" xfId="27" applyNumberFormat="1" applyFont="1" applyBorder="1"/>
    <xf numFmtId="164" fontId="15" fillId="0" borderId="18" xfId="27" applyNumberFormat="1" applyFont="1" applyBorder="1"/>
    <xf numFmtId="164" fontId="12" fillId="0" borderId="19" xfId="27" applyNumberFormat="1" applyFont="1" applyBorder="1"/>
    <xf numFmtId="164" fontId="12" fillId="0" borderId="13" xfId="27" applyNumberFormat="1" applyFont="1" applyBorder="1" applyAlignment="1"/>
    <xf numFmtId="164" fontId="20" fillId="0" borderId="10" xfId="27" applyNumberFormat="1" applyFont="1" applyBorder="1"/>
    <xf numFmtId="164" fontId="15" fillId="0" borderId="11" xfId="27" applyNumberFormat="1" applyFont="1" applyBorder="1"/>
    <xf numFmtId="164" fontId="15" fillId="0" borderId="0" xfId="27" applyNumberFormat="1" applyFont="1" applyBorder="1"/>
    <xf numFmtId="164" fontId="11" fillId="0" borderId="11" xfId="27" applyNumberFormat="1" applyFont="1" applyBorder="1"/>
    <xf numFmtId="164" fontId="11" fillId="0" borderId="0" xfId="27" applyNumberFormat="1" applyFont="1" applyBorder="1"/>
    <xf numFmtId="164" fontId="15" fillId="0" borderId="13" xfId="27" applyNumberFormat="1" applyFont="1" applyBorder="1" applyAlignment="1"/>
    <xf numFmtId="164" fontId="0" fillId="0" borderId="0" xfId="0" applyNumberFormat="1"/>
    <xf numFmtId="164" fontId="12" fillId="0" borderId="11" xfId="27" applyNumberFormat="1" applyFont="1" applyBorder="1"/>
    <xf numFmtId="164" fontId="12" fillId="0" borderId="0" xfId="27" applyNumberFormat="1" applyFont="1" applyFill="1" applyBorder="1" applyAlignment="1"/>
    <xf numFmtId="164" fontId="59" fillId="0" borderId="10" xfId="27" applyNumberFormat="1" applyFont="1" applyBorder="1"/>
    <xf numFmtId="164" fontId="15" fillId="0" borderId="59" xfId="27" applyNumberFormat="1" applyFont="1" applyBorder="1" applyAlignment="1"/>
    <xf numFmtId="164" fontId="15" fillId="0" borderId="76" xfId="27" applyNumberFormat="1" applyFont="1" applyBorder="1" applyAlignment="1"/>
    <xf numFmtId="164" fontId="20" fillId="0" borderId="26" xfId="27" applyNumberFormat="1" applyFont="1" applyBorder="1"/>
    <xf numFmtId="164" fontId="20" fillId="0" borderId="27" xfId="27" applyNumberFormat="1" applyFont="1" applyBorder="1"/>
    <xf numFmtId="164" fontId="20" fillId="0" borderId="38" xfId="27" applyNumberFormat="1" applyFont="1" applyBorder="1"/>
    <xf numFmtId="164" fontId="12" fillId="0" borderId="38" xfId="27" applyNumberFormat="1" applyFont="1" applyBorder="1"/>
    <xf numFmtId="164" fontId="12" fillId="4" borderId="73" xfId="27" applyNumberFormat="1" applyFont="1" applyFill="1" applyBorder="1" applyAlignment="1"/>
    <xf numFmtId="0" fontId="23" fillId="0" borderId="0" xfId="0" applyFont="1" applyFill="1"/>
    <xf numFmtId="0" fontId="33" fillId="0" borderId="0" xfId="0" applyFont="1" applyAlignment="1"/>
    <xf numFmtId="0" fontId="25" fillId="0" borderId="0" xfId="0" applyFont="1" applyAlignment="1"/>
    <xf numFmtId="0" fontId="42" fillId="0" borderId="38" xfId="0" applyFont="1" applyBorder="1" applyAlignment="1"/>
    <xf numFmtId="0" fontId="60" fillId="0" borderId="71" xfId="0" applyFont="1" applyBorder="1" applyAlignment="1">
      <alignment horizontal="center" vertical="center" wrapText="1"/>
    </xf>
    <xf numFmtId="165" fontId="38" fillId="0" borderId="51" xfId="1" applyNumberFormat="1" applyFont="1" applyBorder="1"/>
    <xf numFmtId="165" fontId="38" fillId="0" borderId="55" xfId="1" applyNumberFormat="1" applyFont="1" applyBorder="1"/>
    <xf numFmtId="0" fontId="42" fillId="0" borderId="30" xfId="0" applyFont="1" applyBorder="1"/>
    <xf numFmtId="0" fontId="38" fillId="0" borderId="8" xfId="0" applyFont="1" applyBorder="1"/>
    <xf numFmtId="165" fontId="38" fillId="0" borderId="76" xfId="1" applyNumberFormat="1" applyFont="1" applyBorder="1"/>
    <xf numFmtId="0" fontId="39" fillId="0" borderId="3" xfId="0" applyFont="1" applyBorder="1"/>
    <xf numFmtId="165" fontId="39" fillId="0" borderId="55" xfId="1" applyNumberFormat="1" applyFont="1" applyBorder="1"/>
    <xf numFmtId="0" fontId="42" fillId="0" borderId="6" xfId="0" applyFont="1" applyBorder="1"/>
    <xf numFmtId="0" fontId="38" fillId="0" borderId="5" xfId="0" applyFont="1" applyBorder="1"/>
    <xf numFmtId="0" fontId="42" fillId="0" borderId="45" xfId="0" applyFont="1" applyBorder="1"/>
    <xf numFmtId="0" fontId="42" fillId="0" borderId="31" xfId="0" applyFont="1" applyBorder="1"/>
    <xf numFmtId="165" fontId="42" fillId="0" borderId="68" xfId="1" applyNumberFormat="1" applyFont="1" applyBorder="1"/>
    <xf numFmtId="0" fontId="33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8" fillId="0" borderId="10" xfId="0" applyFont="1" applyBorder="1"/>
    <xf numFmtId="0" fontId="38" fillId="0" borderId="7" xfId="0" applyFont="1" applyBorder="1"/>
    <xf numFmtId="0" fontId="38" fillId="0" borderId="8" xfId="0" applyFont="1" applyBorder="1" applyAlignment="1">
      <alignment horizontal="center" vertical="center" wrapText="1"/>
    </xf>
    <xf numFmtId="0" fontId="38" fillId="0" borderId="47" xfId="0" applyFont="1" applyBorder="1" applyAlignment="1">
      <alignment horizontal="center" vertical="center" wrapText="1"/>
    </xf>
    <xf numFmtId="0" fontId="38" fillId="0" borderId="29" xfId="0" applyFont="1" applyBorder="1" applyAlignment="1">
      <alignment wrapText="1"/>
    </xf>
    <xf numFmtId="0" fontId="42" fillId="0" borderId="7" xfId="0" applyFont="1" applyBorder="1" applyAlignment="1">
      <alignment vertical="center"/>
    </xf>
    <xf numFmtId="0" fontId="42" fillId="0" borderId="8" xfId="0" applyFont="1" applyBorder="1" applyAlignment="1">
      <alignment vertical="center"/>
    </xf>
    <xf numFmtId="0" fontId="42" fillId="0" borderId="8" xfId="0" applyFont="1" applyBorder="1" applyAlignment="1">
      <alignment horizontal="center" vertical="center"/>
    </xf>
    <xf numFmtId="0" fontId="42" fillId="0" borderId="47" xfId="0" applyFont="1" applyBorder="1" applyAlignment="1">
      <alignment vertical="center"/>
    </xf>
    <xf numFmtId="0" fontId="42" fillId="0" borderId="7" xfId="0" applyFont="1" applyBorder="1" applyAlignment="1">
      <alignment horizontal="center" vertical="center"/>
    </xf>
    <xf numFmtId="0" fontId="42" fillId="0" borderId="0" xfId="0" applyFont="1" applyAlignment="1">
      <alignment vertical="center"/>
    </xf>
    <xf numFmtId="43" fontId="25" fillId="0" borderId="0" xfId="1" applyFont="1"/>
    <xf numFmtId="43" fontId="27" fillId="0" borderId="0" xfId="1" applyFont="1"/>
    <xf numFmtId="43" fontId="38" fillId="0" borderId="0" xfId="1" applyFont="1"/>
    <xf numFmtId="0" fontId="42" fillId="0" borderId="8" xfId="0" applyFont="1" applyBorder="1"/>
    <xf numFmtId="0" fontId="42" fillId="0" borderId="9" xfId="0" applyFont="1" applyBorder="1"/>
    <xf numFmtId="43" fontId="42" fillId="0" borderId="9" xfId="1" applyFont="1" applyBorder="1"/>
    <xf numFmtId="43" fontId="42" fillId="0" borderId="0" xfId="1" applyFont="1" applyBorder="1"/>
    <xf numFmtId="0" fontId="42" fillId="0" borderId="7" xfId="0" applyFont="1" applyBorder="1" applyAlignment="1">
      <alignment horizontal="center" vertical="center" wrapText="1"/>
    </xf>
    <xf numFmtId="43" fontId="42" fillId="0" borderId="7" xfId="1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/>
    </xf>
    <xf numFmtId="0" fontId="31" fillId="0" borderId="7" xfId="0" applyFont="1" applyBorder="1" applyAlignment="1"/>
    <xf numFmtId="43" fontId="38" fillId="0" borderId="7" xfId="1" applyFont="1" applyBorder="1"/>
    <xf numFmtId="43" fontId="42" fillId="0" borderId="7" xfId="1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1" fillId="0" borderId="7" xfId="0" applyFont="1" applyBorder="1" applyAlignment="1">
      <alignment wrapText="1"/>
    </xf>
    <xf numFmtId="43" fontId="33" fillId="0" borderId="0" xfId="1" applyFont="1"/>
    <xf numFmtId="0" fontId="42" fillId="0" borderId="7" xfId="0" applyFont="1" applyBorder="1"/>
    <xf numFmtId="43" fontId="42" fillId="0" borderId="47" xfId="1" applyFont="1" applyBorder="1" applyAlignment="1">
      <alignment horizontal="center" vertical="center" wrapText="1"/>
    </xf>
    <xf numFmtId="0" fontId="11" fillId="0" borderId="0" xfId="12"/>
    <xf numFmtId="0" fontId="61" fillId="0" borderId="0" xfId="12" applyFont="1" applyAlignment="1"/>
    <xf numFmtId="0" fontId="61" fillId="0" borderId="0" xfId="12" applyFont="1" applyAlignment="1">
      <alignment horizontal="center"/>
    </xf>
    <xf numFmtId="165" fontId="61" fillId="0" borderId="0" xfId="1" applyNumberFormat="1" applyFont="1" applyAlignment="1"/>
    <xf numFmtId="0" fontId="13" fillId="4" borderId="0" xfId="0" applyFont="1" applyFill="1" applyBorder="1" applyAlignment="1">
      <alignment vertical="center" wrapText="1"/>
    </xf>
    <xf numFmtId="0" fontId="20" fillId="0" borderId="0" xfId="12" applyFont="1"/>
    <xf numFmtId="0" fontId="11" fillId="0" borderId="0" xfId="12" applyAlignment="1">
      <alignment horizontal="center"/>
    </xf>
    <xf numFmtId="165" fontId="11" fillId="0" borderId="0" xfId="1" applyNumberFormat="1" applyFont="1"/>
    <xf numFmtId="0" fontId="62" fillId="0" borderId="0" xfId="12" applyFont="1" applyAlignment="1"/>
    <xf numFmtId="0" fontId="62" fillId="0" borderId="0" xfId="12" applyFont="1" applyAlignment="1">
      <alignment horizontal="center"/>
    </xf>
    <xf numFmtId="165" fontId="62" fillId="0" borderId="0" xfId="1" applyNumberFormat="1" applyFont="1" applyAlignment="1">
      <alignment horizontal="center"/>
    </xf>
    <xf numFmtId="0" fontId="59" fillId="3" borderId="0" xfId="12" applyFont="1" applyFill="1"/>
    <xf numFmtId="165" fontId="20" fillId="0" borderId="0" xfId="1" applyNumberFormat="1" applyFont="1"/>
    <xf numFmtId="0" fontId="20" fillId="0" borderId="10" xfId="11" applyFont="1" applyBorder="1" applyAlignment="1">
      <alignment vertical="center"/>
    </xf>
    <xf numFmtId="9" fontId="20" fillId="0" borderId="7" xfId="11" applyNumberFormat="1" applyFont="1" applyBorder="1" applyAlignment="1">
      <alignment horizontal="center"/>
    </xf>
    <xf numFmtId="165" fontId="11" fillId="0" borderId="7" xfId="1" applyNumberFormat="1" applyFont="1" applyBorder="1"/>
    <xf numFmtId="165" fontId="11" fillId="0" borderId="60" xfId="1" applyNumberFormat="1" applyFont="1" applyBorder="1"/>
    <xf numFmtId="10" fontId="20" fillId="0" borderId="7" xfId="11" applyNumberFormat="1" applyFont="1" applyBorder="1" applyAlignment="1">
      <alignment horizontal="center"/>
    </xf>
    <xf numFmtId="0" fontId="20" fillId="0" borderId="6" xfId="12" applyFont="1" applyBorder="1" applyAlignment="1">
      <alignment horizontal="center" vertical="center"/>
    </xf>
    <xf numFmtId="0" fontId="20" fillId="0" borderId="7" xfId="12" applyFont="1" applyBorder="1" applyAlignment="1">
      <alignment horizontal="center" vertical="center"/>
    </xf>
    <xf numFmtId="165" fontId="20" fillId="0" borderId="7" xfId="1" applyNumberFormat="1" applyFont="1" applyBorder="1" applyAlignment="1">
      <alignment vertical="center"/>
    </xf>
    <xf numFmtId="165" fontId="20" fillId="0" borderId="60" xfId="1" applyNumberFormat="1" applyFont="1" applyBorder="1" applyAlignment="1">
      <alignment vertical="center"/>
    </xf>
    <xf numFmtId="0" fontId="11" fillId="0" borderId="0" xfId="12" applyAlignment="1">
      <alignment vertical="center"/>
    </xf>
    <xf numFmtId="0" fontId="11" fillId="0" borderId="26" xfId="12" applyFont="1" applyBorder="1"/>
    <xf numFmtId="0" fontId="11" fillId="0" borderId="35" xfId="12" applyBorder="1" applyAlignment="1">
      <alignment horizontal="center"/>
    </xf>
    <xf numFmtId="165" fontId="11" fillId="0" borderId="35" xfId="1" applyNumberFormat="1" applyFont="1" applyBorder="1"/>
    <xf numFmtId="165" fontId="11" fillId="0" borderId="73" xfId="1" applyNumberFormat="1" applyFont="1" applyBorder="1"/>
    <xf numFmtId="0" fontId="11" fillId="0" borderId="0" xfId="12" applyFont="1" applyBorder="1"/>
    <xf numFmtId="0" fontId="11" fillId="0" borderId="0" xfId="12" applyBorder="1" applyAlignment="1">
      <alignment horizontal="center"/>
    </xf>
    <xf numFmtId="165" fontId="11" fillId="0" borderId="0" xfId="1" applyNumberFormat="1" applyFont="1" applyBorder="1"/>
    <xf numFmtId="165" fontId="63" fillId="0" borderId="0" xfId="1" applyNumberFormat="1" applyFont="1"/>
    <xf numFmtId="0" fontId="63" fillId="0" borderId="0" xfId="11" applyFont="1"/>
    <xf numFmtId="0" fontId="62" fillId="0" borderId="0" xfId="11" applyFont="1" applyAlignment="1">
      <alignment horizontal="left"/>
    </xf>
    <xf numFmtId="0" fontId="20" fillId="0" borderId="0" xfId="11" applyFont="1" applyAlignment="1">
      <alignment horizontal="left"/>
    </xf>
    <xf numFmtId="165" fontId="20" fillId="0" borderId="0" xfId="1" applyNumberFormat="1" applyFont="1" applyAlignment="1">
      <alignment horizontal="left"/>
    </xf>
    <xf numFmtId="0" fontId="11" fillId="0" borderId="0" xfId="11"/>
    <xf numFmtId="0" fontId="11" fillId="0" borderId="0" xfId="12" applyFont="1"/>
    <xf numFmtId="0" fontId="11" fillId="0" borderId="0" xfId="29"/>
    <xf numFmtId="0" fontId="61" fillId="0" borderId="0" xfId="29" applyFont="1" applyAlignment="1"/>
    <xf numFmtId="0" fontId="61" fillId="0" borderId="0" xfId="29" applyFont="1" applyAlignment="1">
      <alignment horizontal="center"/>
    </xf>
    <xf numFmtId="165" fontId="13" fillId="4" borderId="0" xfId="1" applyNumberFormat="1" applyFont="1" applyFill="1" applyBorder="1" applyAlignment="1">
      <alignment vertical="center" wrapText="1"/>
    </xf>
    <xf numFmtId="0" fontId="20" fillId="0" borderId="0" xfId="29" applyFont="1"/>
    <xf numFmtId="0" fontId="11" fillId="0" borderId="0" xfId="29" applyAlignment="1">
      <alignment horizontal="center"/>
    </xf>
    <xf numFmtId="0" fontId="62" fillId="0" borderId="0" xfId="29" applyFont="1" applyAlignment="1"/>
    <xf numFmtId="0" fontId="62" fillId="0" borderId="0" xfId="29" applyFont="1" applyAlignment="1">
      <alignment horizontal="center"/>
    </xf>
    <xf numFmtId="0" fontId="59" fillId="3" borderId="0" xfId="29" applyFont="1" applyFill="1"/>
    <xf numFmtId="0" fontId="20" fillId="0" borderId="10" xfId="29" applyFont="1" applyBorder="1" applyAlignment="1">
      <alignment vertical="center"/>
    </xf>
    <xf numFmtId="9" fontId="20" fillId="0" borderId="7" xfId="29" applyNumberFormat="1" applyFont="1" applyBorder="1" applyAlignment="1">
      <alignment horizontal="center"/>
    </xf>
    <xf numFmtId="10" fontId="20" fillId="0" borderId="7" xfId="29" applyNumberFormat="1" applyFont="1" applyBorder="1" applyAlignment="1">
      <alignment horizontal="center"/>
    </xf>
    <xf numFmtId="0" fontId="11" fillId="0" borderId="7" xfId="29" applyBorder="1"/>
    <xf numFmtId="9" fontId="20" fillId="0" borderId="8" xfId="29" applyNumberFormat="1" applyFont="1" applyBorder="1" applyAlignment="1">
      <alignment horizontal="center"/>
    </xf>
    <xf numFmtId="10" fontId="20" fillId="0" borderId="8" xfId="29" applyNumberFormat="1" applyFont="1" applyBorder="1" applyAlignment="1">
      <alignment horizontal="center"/>
    </xf>
    <xf numFmtId="0" fontId="20" fillId="0" borderId="6" xfId="29" applyFont="1" applyBorder="1" applyAlignment="1">
      <alignment horizontal="center" vertical="center"/>
    </xf>
    <xf numFmtId="0" fontId="20" fillId="0" borderId="7" xfId="29" applyFont="1" applyBorder="1" applyAlignment="1">
      <alignment horizontal="center" vertical="center"/>
    </xf>
    <xf numFmtId="0" fontId="11" fillId="0" borderId="0" xfId="29" applyAlignment="1">
      <alignment vertical="center"/>
    </xf>
    <xf numFmtId="165" fontId="11" fillId="0" borderId="0" xfId="1" applyNumberFormat="1" applyFont="1" applyAlignment="1">
      <alignment vertical="center"/>
    </xf>
    <xf numFmtId="0" fontId="11" fillId="0" borderId="26" xfId="29" applyFont="1" applyBorder="1"/>
    <xf numFmtId="0" fontId="11" fillId="0" borderId="35" xfId="29" applyBorder="1" applyAlignment="1">
      <alignment horizontal="center"/>
    </xf>
    <xf numFmtId="0" fontId="11" fillId="0" borderId="0" xfId="29" applyFont="1" applyBorder="1"/>
    <xf numFmtId="0" fontId="11" fillId="0" borderId="0" xfId="29" applyBorder="1" applyAlignment="1">
      <alignment horizontal="center"/>
    </xf>
    <xf numFmtId="0" fontId="20" fillId="0" borderId="0" xfId="29" applyFont="1" applyBorder="1" applyAlignment="1">
      <alignment vertical="center"/>
    </xf>
    <xf numFmtId="10" fontId="20" fillId="0" borderId="0" xfId="29" applyNumberFormat="1" applyFont="1" applyBorder="1" applyAlignment="1">
      <alignment horizontal="center"/>
    </xf>
    <xf numFmtId="0" fontId="0" fillId="0" borderId="0" xfId="0" applyFill="1"/>
    <xf numFmtId="0" fontId="0" fillId="0" borderId="49" xfId="0" applyFill="1" applyBorder="1" applyAlignment="1"/>
    <xf numFmtId="0" fontId="0" fillId="0" borderId="6" xfId="0" applyFill="1" applyBorder="1" applyAlignment="1"/>
    <xf numFmtId="0" fontId="38" fillId="0" borderId="0" xfId="0" applyFont="1" applyFill="1" applyAlignment="1">
      <alignment vertical="center"/>
    </xf>
    <xf numFmtId="0" fontId="0" fillId="0" borderId="75" xfId="0" applyFill="1" applyBorder="1" applyAlignment="1"/>
    <xf numFmtId="0" fontId="58" fillId="0" borderId="0" xfId="0" applyFont="1" applyFill="1"/>
    <xf numFmtId="0" fontId="13" fillId="4" borderId="0" xfId="0" applyFont="1" applyFill="1" applyBorder="1" applyAlignment="1">
      <alignment vertical="center"/>
    </xf>
    <xf numFmtId="0" fontId="0" fillId="0" borderId="75" xfId="0" applyFill="1" applyBorder="1" applyAlignment="1">
      <alignment vertical="top"/>
    </xf>
    <xf numFmtId="0" fontId="0" fillId="0" borderId="6" xfId="0" applyFill="1" applyBorder="1" applyAlignment="1">
      <alignment vertical="top"/>
    </xf>
    <xf numFmtId="164" fontId="12" fillId="0" borderId="0" xfId="16" applyNumberFormat="1" applyFont="1" applyBorder="1"/>
    <xf numFmtId="164" fontId="13" fillId="0" borderId="0" xfId="5" applyNumberFormat="1" applyFont="1" applyAlignment="1"/>
    <xf numFmtId="164" fontId="15" fillId="0" borderId="0" xfId="16" applyNumberFormat="1" applyFont="1" applyBorder="1" applyAlignment="1">
      <alignment horizontal="center"/>
    </xf>
    <xf numFmtId="164" fontId="53" fillId="0" borderId="0" xfId="16" applyNumberFormat="1" applyFont="1" applyBorder="1" applyAlignment="1">
      <alignment horizontal="center"/>
    </xf>
    <xf numFmtId="164" fontId="15" fillId="0" borderId="0" xfId="16" applyNumberFormat="1" applyFont="1" applyBorder="1"/>
    <xf numFmtId="164" fontId="13" fillId="0" borderId="0" xfId="16" applyNumberFormat="1" applyFont="1" applyBorder="1" applyAlignment="1">
      <alignment horizontal="center"/>
    </xf>
    <xf numFmtId="0" fontId="0" fillId="0" borderId="88" xfId="0" applyBorder="1"/>
    <xf numFmtId="164" fontId="31" fillId="0" borderId="0" xfId="0" applyNumberFormat="1" applyFont="1"/>
    <xf numFmtId="0" fontId="31" fillId="0" borderId="0" xfId="0" applyFont="1"/>
    <xf numFmtId="0" fontId="2" fillId="0" borderId="0" xfId="0" applyFont="1"/>
    <xf numFmtId="164" fontId="12" fillId="0" borderId="0" xfId="60" applyNumberFormat="1" applyFont="1"/>
    <xf numFmtId="164" fontId="14" fillId="0" borderId="0" xfId="60" applyNumberFormat="1" applyFont="1" applyAlignment="1">
      <alignment horizontal="center"/>
    </xf>
    <xf numFmtId="164" fontId="15" fillId="0" borderId="0" xfId="60" applyNumberFormat="1" applyFont="1" applyAlignment="1">
      <alignment horizontal="center"/>
    </xf>
    <xf numFmtId="164" fontId="53" fillId="0" borderId="0" xfId="60" applyNumberFormat="1" applyFont="1" applyAlignment="1">
      <alignment horizontal="center"/>
    </xf>
    <xf numFmtId="164" fontId="15" fillId="0" borderId="0" xfId="60" applyNumberFormat="1" applyFont="1" applyBorder="1"/>
    <xf numFmtId="164" fontId="12" fillId="0" borderId="0" xfId="60" applyNumberFormat="1" applyFont="1" applyBorder="1"/>
    <xf numFmtId="164" fontId="16" fillId="0" borderId="0" xfId="60" applyNumberFormat="1" applyFont="1" applyAlignment="1">
      <alignment horizontal="center"/>
    </xf>
    <xf numFmtId="164" fontId="17" fillId="0" borderId="89" xfId="60" applyNumberFormat="1" applyFont="1" applyBorder="1" applyAlignment="1">
      <alignment horizontal="center" vertical="center" wrapText="1"/>
    </xf>
    <xf numFmtId="164" fontId="15" fillId="0" borderId="92" xfId="60" applyNumberFormat="1" applyFont="1" applyBorder="1" applyAlignment="1">
      <alignment horizontal="center" vertical="center" wrapText="1"/>
    </xf>
    <xf numFmtId="164" fontId="15" fillId="0" borderId="93" xfId="60" applyNumberFormat="1" applyFont="1" applyBorder="1" applyAlignment="1">
      <alignment horizontal="center" vertical="center" wrapText="1"/>
    </xf>
    <xf numFmtId="164" fontId="15" fillId="0" borderId="94" xfId="60" applyNumberFormat="1" applyFont="1" applyBorder="1" applyAlignment="1">
      <alignment horizontal="center" vertical="center" wrapText="1"/>
    </xf>
    <xf numFmtId="164" fontId="11" fillId="0" borderId="83" xfId="60" applyNumberFormat="1" applyFont="1" applyBorder="1" applyAlignment="1">
      <alignment horizontal="left"/>
    </xf>
    <xf numFmtId="164" fontId="15" fillId="0" borderId="95" xfId="60" applyNumberFormat="1" applyFont="1" applyBorder="1" applyAlignment="1"/>
    <xf numFmtId="164" fontId="12" fillId="0" borderId="85" xfId="60" applyNumberFormat="1" applyFont="1" applyBorder="1" applyAlignment="1"/>
    <xf numFmtId="164" fontId="12" fillId="0" borderId="86" xfId="60" applyNumberFormat="1" applyFont="1" applyBorder="1"/>
    <xf numFmtId="164" fontId="12" fillId="0" borderId="87" xfId="60" applyNumberFormat="1" applyFont="1" applyBorder="1"/>
    <xf numFmtId="164" fontId="11" fillId="0" borderId="10" xfId="60" applyNumberFormat="1" applyFont="1" applyBorder="1" applyAlignment="1">
      <alignment horizontal="left"/>
    </xf>
    <xf numFmtId="164" fontId="12" fillId="0" borderId="0" xfId="60" applyNumberFormat="1" applyFont="1" applyBorder="1" applyAlignment="1"/>
    <xf numFmtId="164" fontId="12" fillId="0" borderId="29" xfId="60" applyNumberFormat="1" applyFont="1" applyBorder="1" applyAlignment="1"/>
    <xf numFmtId="164" fontId="12" fillId="0" borderId="12" xfId="60" applyNumberFormat="1" applyFont="1" applyBorder="1"/>
    <xf numFmtId="164" fontId="12" fillId="0" borderId="13" xfId="60" applyNumberFormat="1" applyFont="1" applyBorder="1"/>
    <xf numFmtId="164" fontId="12" fillId="0" borderId="29" xfId="60" applyNumberFormat="1" applyFont="1" applyFill="1" applyBorder="1" applyAlignment="1"/>
    <xf numFmtId="164" fontId="11" fillId="0" borderId="26" xfId="60" applyNumberFormat="1" applyFont="1" applyBorder="1" applyAlignment="1">
      <alignment horizontal="left"/>
    </xf>
    <xf numFmtId="164" fontId="15" fillId="0" borderId="14" xfId="60" applyNumberFormat="1" applyFont="1" applyBorder="1"/>
    <xf numFmtId="164" fontId="15" fillId="0" borderId="37" xfId="60" applyNumberFormat="1" applyFont="1" applyBorder="1"/>
    <xf numFmtId="164" fontId="11" fillId="0" borderId="0" xfId="60" applyNumberFormat="1" applyFont="1" applyBorder="1" applyAlignment="1">
      <alignment horizontal="left"/>
    </xf>
    <xf numFmtId="164" fontId="15" fillId="0" borderId="0" xfId="60" applyNumberFormat="1" applyFont="1" applyBorder="1" applyAlignment="1">
      <alignment horizontal="center"/>
    </xf>
    <xf numFmtId="164" fontId="15" fillId="0" borderId="2" xfId="60" applyNumberFormat="1" applyFont="1" applyBorder="1" applyAlignment="1">
      <alignment horizontal="center" vertical="center" wrapText="1"/>
    </xf>
    <xf numFmtId="164" fontId="15" fillId="0" borderId="23" xfId="60" applyNumberFormat="1" applyFont="1" applyBorder="1" applyAlignment="1">
      <alignment horizontal="center" vertical="center" wrapText="1"/>
    </xf>
    <xf numFmtId="164" fontId="12" fillId="0" borderId="96" xfId="60" applyNumberFormat="1" applyFont="1" applyBorder="1"/>
    <xf numFmtId="43" fontId="12" fillId="0" borderId="0" xfId="1" applyFont="1"/>
    <xf numFmtId="165" fontId="15" fillId="0" borderId="14" xfId="1" applyNumberFormat="1" applyFont="1" applyBorder="1"/>
    <xf numFmtId="0" fontId="66" fillId="0" borderId="0" xfId="0" applyFont="1" applyAlignment="1"/>
    <xf numFmtId="0" fontId="15" fillId="0" borderId="0" xfId="0" applyFont="1" applyBorder="1"/>
    <xf numFmtId="0" fontId="12" fillId="0" borderId="0" xfId="0" applyFont="1" applyBorder="1"/>
    <xf numFmtId="0" fontId="19" fillId="0" borderId="0" xfId="0" applyFont="1" applyBorder="1" applyAlignment="1"/>
    <xf numFmtId="0" fontId="19" fillId="0" borderId="68" xfId="0" applyFont="1" applyBorder="1" applyAlignment="1">
      <alignment horizontal="center" vertical="center" wrapText="1"/>
    </xf>
    <xf numFmtId="0" fontId="12" fillId="0" borderId="48" xfId="0" applyFont="1" applyBorder="1"/>
    <xf numFmtId="0" fontId="12" fillId="0" borderId="3" xfId="0" applyFont="1" applyBorder="1"/>
    <xf numFmtId="0" fontId="12" fillId="0" borderId="51" xfId="0" applyFont="1" applyBorder="1"/>
    <xf numFmtId="0" fontId="12" fillId="0" borderId="10" xfId="0" applyFont="1" applyBorder="1"/>
    <xf numFmtId="0" fontId="12" fillId="0" borderId="11" xfId="0" applyFont="1" applyBorder="1"/>
    <xf numFmtId="0" fontId="12" fillId="0" borderId="55" xfId="0" applyFont="1" applyBorder="1"/>
    <xf numFmtId="0" fontId="11" fillId="0" borderId="0" xfId="0" applyFont="1" applyFill="1" applyBorder="1" applyAlignment="1">
      <alignment horizontal="left"/>
    </xf>
    <xf numFmtId="0" fontId="12" fillId="0" borderId="0" xfId="0" applyFont="1" applyFill="1" applyBorder="1"/>
    <xf numFmtId="0" fontId="12" fillId="0" borderId="55" xfId="0" applyFont="1" applyFill="1" applyBorder="1"/>
    <xf numFmtId="0" fontId="12" fillId="0" borderId="0" xfId="0" applyFont="1" applyFill="1"/>
    <xf numFmtId="0" fontId="11" fillId="0" borderId="3" xfId="0" applyFont="1" applyFill="1" applyBorder="1" applyAlignment="1">
      <alignment horizontal="left"/>
    </xf>
    <xf numFmtId="0" fontId="11" fillId="0" borderId="34" xfId="0" applyFont="1" applyFill="1" applyBorder="1" applyAlignment="1">
      <alignment horizontal="left"/>
    </xf>
    <xf numFmtId="0" fontId="12" fillId="0" borderId="68" xfId="0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0" fontId="59" fillId="0" borderId="0" xfId="0" applyFont="1" applyBorder="1" applyAlignment="1">
      <alignment horizontal="left"/>
    </xf>
    <xf numFmtId="0" fontId="12" fillId="0" borderId="13" xfId="0" applyFont="1" applyBorder="1" applyAlignment="1">
      <alignment wrapText="1"/>
    </xf>
    <xf numFmtId="0" fontId="12" fillId="0" borderId="0" xfId="0" applyFont="1" applyBorder="1" applyAlignment="1">
      <alignment wrapText="1"/>
    </xf>
    <xf numFmtId="0" fontId="12" fillId="0" borderId="68" xfId="0" applyFont="1" applyBorder="1" applyAlignment="1">
      <alignment horizont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horizontal="center"/>
    </xf>
    <xf numFmtId="0" fontId="19" fillId="0" borderId="77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/>
    </xf>
    <xf numFmtId="0" fontId="13" fillId="0" borderId="0" xfId="0" applyFont="1" applyAlignment="1"/>
    <xf numFmtId="0" fontId="66" fillId="0" borderId="0" xfId="0" applyFont="1" applyAlignment="1">
      <alignment horizontal="center"/>
    </xf>
    <xf numFmtId="0" fontId="60" fillId="0" borderId="68" xfId="0" applyFont="1" applyBorder="1" applyAlignment="1">
      <alignment horizontal="center" vertical="center" wrapText="1"/>
    </xf>
    <xf numFmtId="0" fontId="12" fillId="0" borderId="5" xfId="0" applyFont="1" applyBorder="1"/>
    <xf numFmtId="0" fontId="15" fillId="0" borderId="45" xfId="0" applyFont="1" applyBorder="1"/>
    <xf numFmtId="0" fontId="12" fillId="0" borderId="31" xfId="0" applyFont="1" applyBorder="1"/>
    <xf numFmtId="0" fontId="12" fillId="0" borderId="8" xfId="0" applyFont="1" applyBorder="1"/>
    <xf numFmtId="0" fontId="15" fillId="0" borderId="30" xfId="0" applyFont="1" applyBorder="1"/>
    <xf numFmtId="0" fontId="15" fillId="0" borderId="31" xfId="0" applyFont="1" applyBorder="1"/>
    <xf numFmtId="0" fontId="12" fillId="0" borderId="58" xfId="0" applyFont="1" applyBorder="1"/>
    <xf numFmtId="0" fontId="12" fillId="0" borderId="38" xfId="0" applyFont="1" applyBorder="1"/>
    <xf numFmtId="0" fontId="13" fillId="0" borderId="0" xfId="0" applyFont="1"/>
    <xf numFmtId="0" fontId="18" fillId="0" borderId="0" xfId="0" applyFont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2" fillId="0" borderId="66" xfId="0" applyFont="1" applyBorder="1" applyAlignment="1">
      <alignment horizontal="center"/>
    </xf>
    <xf numFmtId="0" fontId="20" fillId="0" borderId="37" xfId="0" applyFont="1" applyBorder="1" applyAlignment="1">
      <alignment horizontal="center"/>
    </xf>
    <xf numFmtId="0" fontId="12" fillId="0" borderId="26" xfId="0" applyFont="1" applyBorder="1"/>
    <xf numFmtId="0" fontId="12" fillId="0" borderId="35" xfId="0" applyFont="1" applyBorder="1"/>
    <xf numFmtId="0" fontId="12" fillId="0" borderId="73" xfId="0" applyFont="1" applyBorder="1"/>
    <xf numFmtId="0" fontId="12" fillId="0" borderId="27" xfId="0" applyFont="1" applyBorder="1"/>
    <xf numFmtId="0" fontId="12" fillId="0" borderId="22" xfId="0" applyFont="1" applyBorder="1"/>
    <xf numFmtId="0" fontId="12" fillId="0" borderId="6" xfId="0" applyFont="1" applyBorder="1"/>
    <xf numFmtId="0" fontId="12" fillId="0" borderId="7" xfId="0" applyFont="1" applyBorder="1"/>
    <xf numFmtId="0" fontId="12" fillId="0" borderId="47" xfId="0" applyFont="1" applyBorder="1"/>
    <xf numFmtId="0" fontId="12" fillId="0" borderId="60" xfId="0" applyFont="1" applyBorder="1" applyAlignment="1">
      <alignment horizontal="center"/>
    </xf>
    <xf numFmtId="0" fontId="12" fillId="0" borderId="29" xfId="0" applyFont="1" applyBorder="1"/>
    <xf numFmtId="0" fontId="12" fillId="0" borderId="45" xfId="0" applyFont="1" applyBorder="1"/>
    <xf numFmtId="0" fontId="12" fillId="0" borderId="14" xfId="0" applyFont="1" applyBorder="1"/>
    <xf numFmtId="0" fontId="12" fillId="0" borderId="52" xfId="0" applyFont="1" applyBorder="1"/>
    <xf numFmtId="0" fontId="12" fillId="0" borderId="46" xfId="0" applyFont="1" applyBorder="1"/>
    <xf numFmtId="0" fontId="12" fillId="0" borderId="37" xfId="0" applyFont="1" applyBorder="1"/>
    <xf numFmtId="0" fontId="12" fillId="0" borderId="56" xfId="0" applyFont="1" applyBorder="1"/>
    <xf numFmtId="164" fontId="12" fillId="0" borderId="0" xfId="9" applyNumberFormat="1" applyFont="1"/>
    <xf numFmtId="164" fontId="12" fillId="0" borderId="0" xfId="9" applyNumberFormat="1" applyFont="1" applyFill="1"/>
    <xf numFmtId="164" fontId="13" fillId="0" borderId="0" xfId="9" applyNumberFormat="1" applyFont="1" applyAlignment="1">
      <alignment horizontal="center"/>
    </xf>
    <xf numFmtId="164" fontId="15" fillId="0" borderId="0" xfId="9" applyNumberFormat="1" applyFont="1" applyBorder="1"/>
    <xf numFmtId="164" fontId="12" fillId="0" borderId="0" xfId="9" applyNumberFormat="1" applyFont="1" applyBorder="1"/>
    <xf numFmtId="164" fontId="12" fillId="0" borderId="0" xfId="9" applyNumberFormat="1" applyFont="1" applyFill="1" applyBorder="1"/>
    <xf numFmtId="164" fontId="16" fillId="0" borderId="0" xfId="9" applyNumberFormat="1" applyFont="1" applyAlignment="1">
      <alignment horizontal="center"/>
    </xf>
    <xf numFmtId="164" fontId="15" fillId="0" borderId="0" xfId="9" applyNumberFormat="1" applyFont="1" applyBorder="1" applyAlignment="1">
      <alignment horizontal="center"/>
    </xf>
    <xf numFmtId="164" fontId="12" fillId="0" borderId="0" xfId="9" applyNumberFormat="1" applyFont="1" applyBorder="1" applyAlignment="1">
      <alignment horizontal="center"/>
    </xf>
    <xf numFmtId="164" fontId="15" fillId="0" borderId="0" xfId="9" applyNumberFormat="1" applyFont="1" applyFill="1" applyBorder="1" applyAlignment="1">
      <alignment horizontal="center"/>
    </xf>
    <xf numFmtId="164" fontId="53" fillId="0" borderId="0" xfId="9" applyNumberFormat="1" applyFont="1" applyAlignment="1">
      <alignment horizontal="center"/>
    </xf>
    <xf numFmtId="164" fontId="17" fillId="0" borderId="15" xfId="9" applyNumberFormat="1" applyFont="1" applyBorder="1" applyAlignment="1">
      <alignment horizontal="center" vertical="center" wrapText="1"/>
    </xf>
    <xf numFmtId="164" fontId="17" fillId="0" borderId="16" xfId="9" applyNumberFormat="1" applyFont="1" applyBorder="1" applyAlignment="1">
      <alignment horizontal="center" vertical="center" wrapText="1"/>
    </xf>
    <xf numFmtId="164" fontId="17" fillId="0" borderId="16" xfId="9" applyNumberFormat="1" applyFont="1" applyBorder="1" applyAlignment="1">
      <alignment vertical="center" wrapText="1"/>
    </xf>
    <xf numFmtId="164" fontId="17" fillId="0" borderId="16" xfId="9" applyNumberFormat="1" applyFont="1" applyFill="1" applyBorder="1" applyAlignment="1">
      <alignment horizontal="center" vertical="center" wrapText="1"/>
    </xf>
    <xf numFmtId="164" fontId="19" fillId="0" borderId="17" xfId="9" applyNumberFormat="1" applyFont="1" applyBorder="1" applyAlignment="1">
      <alignment horizontal="center" vertical="center" wrapText="1"/>
    </xf>
    <xf numFmtId="164" fontId="11" fillId="0" borderId="10" xfId="9" applyNumberFormat="1" applyFont="1" applyBorder="1" applyAlignment="1">
      <alignment horizontal="left"/>
    </xf>
    <xf numFmtId="164" fontId="12" fillId="0" borderId="12" xfId="9" applyNumberFormat="1" applyFont="1" applyBorder="1"/>
    <xf numFmtId="164" fontId="12" fillId="0" borderId="33" xfId="9" applyNumberFormat="1" applyFont="1" applyBorder="1"/>
    <xf numFmtId="164" fontId="12" fillId="0" borderId="12" xfId="9" applyNumberFormat="1" applyFont="1" applyFill="1" applyBorder="1"/>
    <xf numFmtId="164" fontId="12" fillId="0" borderId="11" xfId="9" applyNumberFormat="1" applyFont="1" applyBorder="1"/>
    <xf numFmtId="164" fontId="68" fillId="0" borderId="10" xfId="9" applyNumberFormat="1" applyFont="1" applyBorder="1" applyAlignment="1">
      <alignment horizontal="left"/>
    </xf>
    <xf numFmtId="164" fontId="12" fillId="0" borderId="34" xfId="9" applyNumberFormat="1" applyFont="1" applyBorder="1"/>
    <xf numFmtId="164" fontId="20" fillId="0" borderId="30" xfId="9" applyNumberFormat="1" applyFont="1" applyBorder="1" applyAlignment="1">
      <alignment horizontal="left"/>
    </xf>
    <xf numFmtId="164" fontId="20" fillId="0" borderId="14" xfId="9" applyNumberFormat="1" applyFont="1" applyBorder="1" applyAlignment="1">
      <alignment horizontal="left"/>
    </xf>
    <xf numFmtId="164" fontId="20" fillId="0" borderId="31" xfId="9" applyNumberFormat="1" applyFont="1" applyBorder="1" applyAlignment="1">
      <alignment horizontal="left"/>
    </xf>
    <xf numFmtId="164" fontId="20" fillId="0" borderId="14" xfId="9" applyNumberFormat="1" applyFont="1" applyFill="1" applyBorder="1" applyAlignment="1">
      <alignment horizontal="left"/>
    </xf>
    <xf numFmtId="164" fontId="12" fillId="0" borderId="52" xfId="9" applyNumberFormat="1" applyFont="1" applyBorder="1"/>
    <xf numFmtId="164" fontId="20" fillId="0" borderId="0" xfId="9" applyNumberFormat="1" applyFont="1" applyBorder="1" applyAlignment="1">
      <alignment horizontal="left"/>
    </xf>
    <xf numFmtId="164" fontId="20" fillId="0" borderId="0" xfId="9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center" vertical="center" wrapText="1"/>
    </xf>
    <xf numFmtId="0" fontId="3" fillId="0" borderId="48" xfId="0" applyFont="1" applyFill="1" applyBorder="1"/>
    <xf numFmtId="0" fontId="4" fillId="0" borderId="60" xfId="0" applyFont="1" applyFill="1" applyBorder="1" applyAlignment="1">
      <alignment horizontal="center" vertical="center" wrapText="1"/>
    </xf>
    <xf numFmtId="164" fontId="3" fillId="0" borderId="66" xfId="2" applyNumberFormat="1" applyFont="1" applyFill="1" applyBorder="1" applyAlignment="1">
      <alignment horizontal="center"/>
    </xf>
    <xf numFmtId="164" fontId="3" fillId="0" borderId="12" xfId="0" applyNumberFormat="1" applyFont="1" applyFill="1" applyBorder="1"/>
    <xf numFmtId="164" fontId="3" fillId="0" borderId="66" xfId="0" applyNumberFormat="1" applyFont="1" applyFill="1" applyBorder="1"/>
    <xf numFmtId="0" fontId="3" fillId="0" borderId="66" xfId="0" applyFont="1" applyFill="1" applyBorder="1"/>
    <xf numFmtId="164" fontId="4" fillId="0" borderId="37" xfId="2" applyNumberFormat="1" applyFont="1" applyFill="1" applyBorder="1" applyAlignment="1">
      <alignment horizontal="right" vertical="center"/>
    </xf>
    <xf numFmtId="164" fontId="3" fillId="0" borderId="66" xfId="2" applyNumberFormat="1" applyFont="1" applyFill="1" applyBorder="1"/>
    <xf numFmtId="167" fontId="3" fillId="0" borderId="35" xfId="2" applyNumberFormat="1" applyFont="1" applyFill="1" applyBorder="1"/>
    <xf numFmtId="167" fontId="3" fillId="0" borderId="73" xfId="2" applyNumberFormat="1" applyFont="1" applyFill="1" applyBorder="1"/>
    <xf numFmtId="164" fontId="4" fillId="0" borderId="70" xfId="2" applyNumberFormat="1" applyFont="1" applyFill="1" applyBorder="1" applyAlignment="1">
      <alignment horizontal="right" vertical="center"/>
    </xf>
    <xf numFmtId="164" fontId="4" fillId="0" borderId="66" xfId="2" applyNumberFormat="1" applyFont="1" applyFill="1" applyBorder="1" applyAlignment="1">
      <alignment horizontal="right" vertical="center"/>
    </xf>
    <xf numFmtId="1" fontId="4" fillId="0" borderId="10" xfId="0" applyNumberFormat="1" applyFont="1" applyFill="1" applyBorder="1"/>
    <xf numFmtId="1" fontId="4" fillId="0" borderId="55" xfId="0" applyNumberFormat="1" applyFont="1" applyFill="1" applyBorder="1"/>
    <xf numFmtId="165" fontId="4" fillId="0" borderId="70" xfId="1" applyNumberFormat="1" applyFont="1" applyFill="1" applyBorder="1"/>
    <xf numFmtId="164" fontId="19" fillId="0" borderId="21" xfId="27" applyNumberFormat="1" applyFont="1" applyBorder="1" applyAlignment="1">
      <alignment horizontal="center" vertical="center" wrapText="1"/>
    </xf>
    <xf numFmtId="164" fontId="17" fillId="0" borderId="21" xfId="27" applyNumberFormat="1" applyFont="1" applyBorder="1" applyAlignment="1">
      <alignment vertical="center"/>
    </xf>
    <xf numFmtId="164" fontId="17" fillId="0" borderId="54" xfId="27" applyNumberFormat="1" applyFont="1" applyBorder="1" applyAlignment="1">
      <alignment vertical="center"/>
    </xf>
    <xf numFmtId="164" fontId="19" fillId="0" borderId="71" xfId="27" applyNumberFormat="1" applyFont="1" applyBorder="1" applyAlignment="1">
      <alignment horizontal="center" vertical="center" wrapText="1"/>
    </xf>
    <xf numFmtId="164" fontId="12" fillId="4" borderId="68" xfId="27" applyNumberFormat="1" applyFont="1" applyFill="1" applyBorder="1" applyAlignment="1"/>
    <xf numFmtId="0" fontId="4" fillId="0" borderId="7" xfId="0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38" fillId="0" borderId="45" xfId="0" applyFont="1" applyFill="1" applyBorder="1" applyAlignment="1">
      <alignment horizontal="center"/>
    </xf>
    <xf numFmtId="0" fontId="38" fillId="0" borderId="14" xfId="0" applyFont="1" applyFill="1" applyBorder="1" applyAlignment="1">
      <alignment horizontal="center"/>
    </xf>
    <xf numFmtId="0" fontId="20" fillId="0" borderId="9" xfId="0" applyFont="1" applyFill="1" applyBorder="1" applyAlignment="1">
      <alignment horizontal="center" vertical="center" wrapText="1"/>
    </xf>
    <xf numFmtId="0" fontId="38" fillId="0" borderId="29" xfId="0" applyFont="1" applyFill="1" applyBorder="1" applyAlignment="1">
      <alignment horizontal="center"/>
    </xf>
    <xf numFmtId="0" fontId="38" fillId="0" borderId="8" xfId="0" applyFont="1" applyBorder="1" applyAlignment="1">
      <alignment horizontal="center" vertical="center" wrapText="1"/>
    </xf>
    <xf numFmtId="0" fontId="4" fillId="0" borderId="60" xfId="0" applyFont="1" applyFill="1" applyBorder="1" applyAlignment="1">
      <alignment horizontal="center" vertical="center" wrapText="1"/>
    </xf>
    <xf numFmtId="0" fontId="13" fillId="0" borderId="0" xfId="12" applyFont="1" applyFill="1" applyAlignment="1">
      <alignment horizontal="right"/>
    </xf>
    <xf numFmtId="164" fontId="4" fillId="0" borderId="35" xfId="2" applyNumberFormat="1" applyFont="1" applyFill="1" applyBorder="1" applyAlignment="1">
      <alignment horizontal="right" vertical="center"/>
    </xf>
    <xf numFmtId="164" fontId="3" fillId="0" borderId="43" xfId="2" applyNumberFormat="1" applyFont="1" applyFill="1" applyBorder="1" applyAlignment="1">
      <alignment horizontal="center"/>
    </xf>
    <xf numFmtId="0" fontId="3" fillId="0" borderId="35" xfId="0" applyFont="1" applyFill="1" applyBorder="1"/>
    <xf numFmtId="164" fontId="3" fillId="0" borderId="44" xfId="2" applyNumberFormat="1" applyFont="1" applyFill="1" applyBorder="1" applyAlignment="1">
      <alignment horizontal="center"/>
    </xf>
    <xf numFmtId="0" fontId="3" fillId="0" borderId="73" xfId="0" applyFont="1" applyFill="1" applyBorder="1"/>
    <xf numFmtId="164" fontId="4" fillId="0" borderId="73" xfId="2" applyNumberFormat="1" applyFont="1" applyFill="1" applyBorder="1" applyAlignment="1">
      <alignment horizontal="right" vertical="center"/>
    </xf>
    <xf numFmtId="164" fontId="4" fillId="0" borderId="66" xfId="2" applyNumberFormat="1" applyFont="1" applyFill="1" applyBorder="1" applyAlignment="1">
      <alignment horizontal="center"/>
    </xf>
    <xf numFmtId="0" fontId="20" fillId="0" borderId="62" xfId="0" applyFont="1" applyFill="1" applyBorder="1" applyAlignment="1">
      <alignment horizontal="center"/>
    </xf>
    <xf numFmtId="164" fontId="42" fillId="0" borderId="26" xfId="0" applyNumberFormat="1" applyFont="1" applyFill="1" applyBorder="1"/>
    <xf numFmtId="164" fontId="42" fillId="0" borderId="0" xfId="46" applyNumberFormat="1" applyFont="1" applyFill="1"/>
    <xf numFmtId="0" fontId="45" fillId="0" borderId="0" xfId="0" applyFont="1" applyAlignment="1">
      <alignment vertical="center"/>
    </xf>
    <xf numFmtId="164" fontId="42" fillId="0" borderId="0" xfId="47" applyNumberFormat="1" applyFont="1"/>
    <xf numFmtId="0" fontId="15" fillId="0" borderId="68" xfId="0" applyFont="1" applyBorder="1" applyAlignment="1">
      <alignment horizontal="center" vertical="center" wrapText="1"/>
    </xf>
    <xf numFmtId="164" fontId="51" fillId="0" borderId="28" xfId="47" applyNumberFormat="1" applyFont="1" applyBorder="1"/>
    <xf numFmtId="164" fontId="51" fillId="0" borderId="71" xfId="47" applyNumberFormat="1" applyFont="1" applyBorder="1"/>
    <xf numFmtId="0" fontId="28" fillId="0" borderId="62" xfId="0" applyFont="1" applyFill="1" applyBorder="1" applyAlignment="1">
      <alignment horizontal="center" vertical="center" wrapText="1"/>
    </xf>
    <xf numFmtId="1" fontId="70" fillId="0" borderId="7" xfId="42" applyNumberFormat="1" applyFont="1" applyFill="1" applyBorder="1" applyAlignment="1">
      <alignment vertical="top"/>
    </xf>
    <xf numFmtId="165" fontId="65" fillId="0" borderId="7" xfId="44" applyNumberFormat="1" applyFont="1" applyFill="1" applyBorder="1" applyAlignment="1">
      <alignment horizontal="center" vertical="center"/>
    </xf>
    <xf numFmtId="0" fontId="72" fillId="0" borderId="7" xfId="13" applyFont="1" applyFill="1" applyBorder="1" applyAlignment="1">
      <alignment horizontal="center" vertical="center"/>
    </xf>
    <xf numFmtId="171" fontId="70" fillId="0" borderId="7" xfId="42" applyNumberFormat="1" applyFont="1" applyFill="1" applyBorder="1" applyAlignment="1">
      <alignment vertical="top"/>
    </xf>
    <xf numFmtId="164" fontId="70" fillId="0" borderId="7" xfId="43" applyNumberFormat="1" applyFont="1" applyFill="1" applyBorder="1" applyAlignment="1" applyProtection="1">
      <alignment vertical="top"/>
    </xf>
    <xf numFmtId="0" fontId="71" fillId="0" borderId="8" xfId="0" applyFont="1" applyFill="1" applyBorder="1" applyAlignment="1"/>
    <xf numFmtId="164" fontId="71" fillId="0" borderId="7" xfId="0" applyNumberFormat="1" applyFont="1" applyFill="1" applyBorder="1" applyAlignment="1"/>
    <xf numFmtId="0" fontId="65" fillId="0" borderId="0" xfId="0" applyFont="1"/>
    <xf numFmtId="0" fontId="15" fillId="0" borderId="77" xfId="0" applyFont="1" applyBorder="1" applyAlignment="1">
      <alignment horizontal="center" vertical="center" wrapText="1"/>
    </xf>
    <xf numFmtId="0" fontId="60" fillId="0" borderId="32" xfId="0" applyFont="1" applyBorder="1" applyAlignment="1">
      <alignment horizontal="center" vertical="center" wrapText="1"/>
    </xf>
    <xf numFmtId="0" fontId="15" fillId="0" borderId="0" xfId="0" applyFont="1" applyAlignment="1"/>
    <xf numFmtId="0" fontId="38" fillId="0" borderId="0" xfId="0" applyFont="1" applyFill="1" applyAlignment="1">
      <alignment horizontal="left"/>
    </xf>
    <xf numFmtId="0" fontId="45" fillId="0" borderId="0" xfId="0" applyFont="1" applyFill="1" applyAlignment="1">
      <alignment horizontal="left" vertical="center"/>
    </xf>
    <xf numFmtId="165" fontId="38" fillId="0" borderId="0" xfId="1" applyNumberFormat="1" applyFont="1" applyFill="1" applyAlignment="1">
      <alignment horizontal="left"/>
    </xf>
    <xf numFmtId="0" fontId="38" fillId="0" borderId="0" xfId="0" applyFont="1" applyFill="1" applyAlignment="1">
      <alignment horizontal="left" vertical="center"/>
    </xf>
    <xf numFmtId="0" fontId="42" fillId="0" borderId="0" xfId="0" applyFont="1" applyFill="1" applyAlignment="1">
      <alignment horizontal="left"/>
    </xf>
    <xf numFmtId="0" fontId="42" fillId="0" borderId="0" xfId="0" applyFont="1" applyFill="1" applyAlignment="1">
      <alignment horizontal="left" vertical="center"/>
    </xf>
    <xf numFmtId="165" fontId="42" fillId="0" borderId="0" xfId="1" applyNumberFormat="1" applyFont="1" applyFill="1" applyAlignment="1">
      <alignment horizontal="left"/>
    </xf>
    <xf numFmtId="165" fontId="20" fillId="0" borderId="40" xfId="1" applyNumberFormat="1" applyFont="1" applyFill="1" applyBorder="1" applyAlignment="1">
      <alignment horizontal="left" vertical="center" wrapText="1"/>
    </xf>
    <xf numFmtId="165" fontId="20" fillId="0" borderId="41" xfId="1" applyNumberFormat="1" applyFont="1" applyFill="1" applyBorder="1" applyAlignment="1">
      <alignment horizontal="left" vertical="center" wrapText="1"/>
    </xf>
    <xf numFmtId="165" fontId="20" fillId="0" borderId="14" xfId="1" applyNumberFormat="1" applyFont="1" applyFill="1" applyBorder="1" applyAlignment="1">
      <alignment horizontal="left"/>
    </xf>
    <xf numFmtId="165" fontId="15" fillId="0" borderId="37" xfId="1" applyNumberFormat="1" applyFont="1" applyFill="1" applyBorder="1" applyAlignment="1">
      <alignment horizontal="left"/>
    </xf>
    <xf numFmtId="0" fontId="12" fillId="0" borderId="40" xfId="0" applyFont="1" applyFill="1" applyBorder="1" applyAlignment="1">
      <alignment horizontal="left" wrapText="1"/>
    </xf>
    <xf numFmtId="0" fontId="12" fillId="0" borderId="40" xfId="0" applyFont="1" applyFill="1" applyBorder="1" applyAlignment="1">
      <alignment horizontal="left" vertical="center" wrapText="1"/>
    </xf>
    <xf numFmtId="165" fontId="12" fillId="0" borderId="40" xfId="1" applyNumberFormat="1" applyFont="1" applyFill="1" applyBorder="1" applyAlignment="1">
      <alignment horizontal="left" vertical="center" wrapText="1"/>
    </xf>
    <xf numFmtId="165" fontId="12" fillId="0" borderId="41" xfId="1" applyNumberFormat="1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wrapText="1"/>
    </xf>
    <xf numFmtId="0" fontId="11" fillId="0" borderId="7" xfId="0" applyFont="1" applyFill="1" applyBorder="1" applyAlignment="1">
      <alignment horizontal="left" vertical="center" wrapText="1"/>
    </xf>
    <xf numFmtId="165" fontId="12" fillId="0" borderId="7" xfId="1" applyNumberFormat="1" applyFont="1" applyFill="1" applyBorder="1" applyAlignment="1">
      <alignment horizontal="left" vertical="center" wrapText="1"/>
    </xf>
    <xf numFmtId="165" fontId="12" fillId="0" borderId="60" xfId="1" applyNumberFormat="1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165" fontId="20" fillId="0" borderId="14" xfId="1" applyNumberFormat="1" applyFont="1" applyFill="1" applyBorder="1" applyAlignment="1">
      <alignment horizontal="left" vertical="center"/>
    </xf>
    <xf numFmtId="165" fontId="20" fillId="0" borderId="37" xfId="1" applyNumberFormat="1" applyFont="1" applyFill="1" applyBorder="1" applyAlignment="1">
      <alignment horizontal="left" vertical="center"/>
    </xf>
    <xf numFmtId="165" fontId="11" fillId="0" borderId="7" xfId="1" applyNumberFormat="1" applyFont="1" applyFill="1" applyBorder="1" applyAlignment="1">
      <alignment horizontal="left" vertical="center" wrapText="1"/>
    </xf>
    <xf numFmtId="165" fontId="11" fillId="0" borderId="60" xfId="1" applyNumberFormat="1" applyFont="1" applyFill="1" applyBorder="1" applyAlignment="1">
      <alignment horizontal="left" vertical="center" wrapText="1"/>
    </xf>
    <xf numFmtId="0" fontId="45" fillId="0" borderId="0" xfId="0" applyFont="1" applyFill="1" applyAlignment="1">
      <alignment horizontal="left"/>
    </xf>
    <xf numFmtId="0" fontId="12" fillId="0" borderId="7" xfId="0" applyFont="1" applyFill="1" applyBorder="1" applyAlignment="1">
      <alignment horizontal="left" vertical="top" wrapText="1"/>
    </xf>
    <xf numFmtId="165" fontId="12" fillId="0" borderId="7" xfId="1" applyNumberFormat="1" applyFont="1" applyFill="1" applyBorder="1" applyAlignment="1">
      <alignment horizontal="left" vertical="top" wrapText="1"/>
    </xf>
    <xf numFmtId="165" fontId="12" fillId="0" borderId="41" xfId="1" applyNumberFormat="1" applyFont="1" applyFill="1" applyBorder="1" applyAlignment="1">
      <alignment horizontal="left" vertical="top" wrapText="1"/>
    </xf>
    <xf numFmtId="165" fontId="12" fillId="0" borderId="60" xfId="1" applyNumberFormat="1" applyFont="1" applyFill="1" applyBorder="1" applyAlignment="1">
      <alignment horizontal="left" vertical="top" wrapText="1"/>
    </xf>
    <xf numFmtId="165" fontId="11" fillId="0" borderId="41" xfId="1" applyNumberFormat="1" applyFont="1" applyFill="1" applyBorder="1" applyAlignment="1">
      <alignment horizontal="left" vertical="center" wrapText="1"/>
    </xf>
    <xf numFmtId="0" fontId="42" fillId="0" borderId="51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/>
    </xf>
    <xf numFmtId="14" fontId="42" fillId="0" borderId="97" xfId="0" applyNumberFormat="1" applyFont="1" applyBorder="1" applyAlignment="1">
      <alignment horizontal="center" vertical="center"/>
    </xf>
    <xf numFmtId="14" fontId="15" fillId="0" borderId="97" xfId="0" quotePrefix="1" applyNumberFormat="1" applyFont="1" applyBorder="1" applyAlignment="1">
      <alignment horizontal="center" vertical="center" wrapText="1"/>
    </xf>
    <xf numFmtId="164" fontId="38" fillId="0" borderId="55" xfId="51" applyNumberFormat="1" applyFont="1" applyBorder="1"/>
    <xf numFmtId="164" fontId="42" fillId="0" borderId="55" xfId="51" applyNumberFormat="1" applyFont="1" applyBorder="1"/>
    <xf numFmtId="164" fontId="42" fillId="0" borderId="53" xfId="51" applyNumberFormat="1" applyFont="1" applyBorder="1"/>
    <xf numFmtId="164" fontId="38" fillId="0" borderId="53" xfId="51" applyNumberFormat="1" applyFont="1" applyBorder="1"/>
    <xf numFmtId="165" fontId="38" fillId="0" borderId="7" xfId="0" applyNumberFormat="1" applyFont="1" applyBorder="1"/>
    <xf numFmtId="165" fontId="38" fillId="0" borderId="29" xfId="0" applyNumberFormat="1" applyFont="1" applyBorder="1"/>
    <xf numFmtId="165" fontId="42" fillId="0" borderId="7" xfId="0" applyNumberFormat="1" applyFont="1" applyBorder="1" applyAlignment="1">
      <alignment vertical="center"/>
    </xf>
    <xf numFmtId="165" fontId="38" fillId="0" borderId="0" xfId="0" applyNumberFormat="1" applyFont="1"/>
    <xf numFmtId="0" fontId="38" fillId="0" borderId="7" xfId="0" applyFont="1" applyBorder="1" applyAlignment="1">
      <alignment horizontal="center" vertical="center" wrapText="1"/>
    </xf>
    <xf numFmtId="14" fontId="38" fillId="0" borderId="12" xfId="0" applyNumberFormat="1" applyFont="1" applyBorder="1"/>
    <xf numFmtId="43" fontId="42" fillId="0" borderId="7" xfId="1" applyFont="1" applyBorder="1"/>
    <xf numFmtId="43" fontId="27" fillId="0" borderId="7" xfId="1" applyFont="1" applyBorder="1"/>
    <xf numFmtId="0" fontId="42" fillId="0" borderId="34" xfId="0" applyFont="1" applyBorder="1"/>
    <xf numFmtId="0" fontId="42" fillId="0" borderId="5" xfId="0" applyFont="1" applyBorder="1"/>
    <xf numFmtId="43" fontId="42" fillId="0" borderId="5" xfId="1" applyFont="1" applyBorder="1"/>
    <xf numFmtId="169" fontId="33" fillId="0" borderId="0" xfId="0" applyNumberFormat="1" applyFont="1"/>
    <xf numFmtId="169" fontId="38" fillId="0" borderId="0" xfId="0" applyNumberFormat="1" applyFont="1"/>
    <xf numFmtId="169" fontId="42" fillId="0" borderId="7" xfId="0" applyNumberFormat="1" applyFont="1" applyBorder="1" applyAlignment="1">
      <alignment horizontal="center" vertical="center" wrapText="1"/>
    </xf>
    <xf numFmtId="169" fontId="11" fillId="0" borderId="7" xfId="31" applyNumberFormat="1" applyFont="1" applyFill="1" applyBorder="1" applyAlignment="1">
      <alignment horizontal="center"/>
    </xf>
    <xf numFmtId="169" fontId="42" fillId="0" borderId="7" xfId="0" applyNumberFormat="1" applyFont="1" applyBorder="1" applyAlignment="1">
      <alignment horizontal="center" vertical="center"/>
    </xf>
    <xf numFmtId="169" fontId="42" fillId="0" borderId="5" xfId="0" applyNumberFormat="1" applyFont="1" applyBorder="1"/>
    <xf numFmtId="169" fontId="42" fillId="0" borderId="7" xfId="0" applyNumberFormat="1" applyFont="1" applyBorder="1"/>
    <xf numFmtId="0" fontId="4" fillId="0" borderId="3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64" fontId="11" fillId="0" borderId="66" xfId="52" applyNumberFormat="1" applyFont="1" applyFill="1" applyBorder="1"/>
    <xf numFmtId="0" fontId="11" fillId="0" borderId="0" xfId="12" applyFill="1" applyBorder="1"/>
    <xf numFmtId="164" fontId="57" fillId="0" borderId="66" xfId="52" applyNumberFormat="1" applyFont="1" applyFill="1" applyBorder="1"/>
    <xf numFmtId="164" fontId="20" fillId="0" borderId="37" xfId="52" applyNumberFormat="1" applyFont="1" applyFill="1" applyBorder="1"/>
    <xf numFmtId="164" fontId="11" fillId="0" borderId="73" xfId="52" applyNumberFormat="1" applyFont="1" applyFill="1" applyBorder="1"/>
    <xf numFmtId="164" fontId="19" fillId="0" borderId="70" xfId="9" applyNumberFormat="1" applyFont="1" applyBorder="1" applyAlignment="1">
      <alignment horizontal="center" vertical="center" wrapText="1"/>
    </xf>
    <xf numFmtId="164" fontId="12" fillId="0" borderId="66" xfId="9" applyNumberFormat="1" applyFont="1" applyBorder="1"/>
    <xf numFmtId="164" fontId="12" fillId="0" borderId="37" xfId="9" applyNumberFormat="1" applyFont="1" applyBorder="1"/>
    <xf numFmtId="164" fontId="64" fillId="0" borderId="0" xfId="60" applyNumberFormat="1" applyFont="1" applyAlignment="1">
      <alignment vertical="center" wrapText="1"/>
    </xf>
    <xf numFmtId="0" fontId="0" fillId="0" borderId="0" xfId="0" applyFill="1" applyBorder="1"/>
    <xf numFmtId="164" fontId="17" fillId="0" borderId="21" xfId="27" applyNumberFormat="1" applyFont="1" applyFill="1" applyBorder="1" applyAlignment="1">
      <alignment vertical="center"/>
    </xf>
    <xf numFmtId="164" fontId="17" fillId="0" borderId="54" xfId="27" applyNumberFormat="1" applyFont="1" applyFill="1" applyBorder="1" applyAlignment="1">
      <alignment vertical="center"/>
    </xf>
    <xf numFmtId="164" fontId="11" fillId="0" borderId="10" xfId="27" applyNumberFormat="1" applyFont="1" applyFill="1" applyBorder="1" applyAlignment="1">
      <alignment horizontal="left"/>
    </xf>
    <xf numFmtId="164" fontId="11" fillId="0" borderId="11" xfId="27" applyNumberFormat="1" applyFont="1" applyFill="1" applyBorder="1" applyAlignment="1">
      <alignment horizontal="left"/>
    </xf>
    <xf numFmtId="164" fontId="11" fillId="0" borderId="0" xfId="27" applyNumberFormat="1" applyFont="1" applyFill="1" applyBorder="1" applyAlignment="1">
      <alignment horizontal="left"/>
    </xf>
    <xf numFmtId="164" fontId="12" fillId="0" borderId="0" xfId="27" applyNumberFormat="1" applyFont="1" applyFill="1" applyBorder="1"/>
    <xf numFmtId="164" fontId="15" fillId="0" borderId="97" xfId="27" applyNumberFormat="1" applyFont="1" applyFill="1" applyBorder="1" applyAlignment="1">
      <alignment horizontal="center"/>
    </xf>
    <xf numFmtId="164" fontId="59" fillId="0" borderId="10" xfId="27" applyNumberFormat="1" applyFont="1" applyFill="1" applyBorder="1" applyAlignment="1">
      <alignment horizontal="left"/>
    </xf>
    <xf numFmtId="164" fontId="20" fillId="0" borderId="11" xfId="27" applyNumberFormat="1" applyFont="1" applyFill="1" applyBorder="1" applyAlignment="1">
      <alignment horizontal="left"/>
    </xf>
    <xf numFmtId="164" fontId="20" fillId="0" borderId="0" xfId="27" applyNumberFormat="1" applyFont="1" applyFill="1" applyBorder="1" applyAlignment="1">
      <alignment horizontal="left"/>
    </xf>
    <xf numFmtId="164" fontId="12" fillId="0" borderId="55" xfId="27" applyNumberFormat="1" applyFont="1" applyFill="1" applyBorder="1" applyAlignment="1"/>
    <xf numFmtId="164" fontId="12" fillId="0" borderId="77" xfId="27" applyNumberFormat="1" applyFont="1" applyFill="1" applyBorder="1" applyAlignment="1"/>
    <xf numFmtId="164" fontId="20" fillId="0" borderId="10" xfId="27" applyNumberFormat="1" applyFont="1" applyFill="1" applyBorder="1" applyAlignment="1">
      <alignment horizontal="left"/>
    </xf>
    <xf numFmtId="164" fontId="15" fillId="0" borderId="55" xfId="27" applyNumberFormat="1" applyFont="1" applyFill="1" applyBorder="1" applyAlignment="1"/>
    <xf numFmtId="164" fontId="12" fillId="0" borderId="10" xfId="27" applyNumberFormat="1" applyFont="1" applyFill="1" applyBorder="1"/>
    <xf numFmtId="164" fontId="15" fillId="0" borderId="68" xfId="27" applyNumberFormat="1" applyFont="1" applyFill="1" applyBorder="1"/>
    <xf numFmtId="164" fontId="12" fillId="0" borderId="21" xfId="27" applyNumberFormat="1" applyFont="1" applyFill="1" applyBorder="1"/>
    <xf numFmtId="164" fontId="12" fillId="0" borderId="2" xfId="27" applyNumberFormat="1" applyFont="1" applyFill="1" applyBorder="1"/>
    <xf numFmtId="164" fontId="59" fillId="0" borderId="22" xfId="27" applyNumberFormat="1" applyFont="1" applyFill="1" applyBorder="1"/>
    <xf numFmtId="164" fontId="20" fillId="0" borderId="33" xfId="27" applyNumberFormat="1" applyFont="1" applyFill="1" applyBorder="1"/>
    <xf numFmtId="164" fontId="20" fillId="0" borderId="2" xfId="27" applyNumberFormat="1" applyFont="1" applyFill="1" applyBorder="1"/>
    <xf numFmtId="164" fontId="12" fillId="0" borderId="48" xfId="27" applyNumberFormat="1" applyFont="1" applyFill="1" applyBorder="1"/>
    <xf numFmtId="164" fontId="20" fillId="0" borderId="62" xfId="27" applyNumberFormat="1" applyFont="1" applyFill="1" applyBorder="1"/>
    <xf numFmtId="164" fontId="15" fillId="0" borderId="18" xfId="27" applyNumberFormat="1" applyFont="1" applyFill="1" applyBorder="1"/>
    <xf numFmtId="164" fontId="12" fillId="0" borderId="19" xfId="27" applyNumberFormat="1" applyFont="1" applyFill="1" applyBorder="1"/>
    <xf numFmtId="164" fontId="12" fillId="0" borderId="78" xfId="27" applyNumberFormat="1" applyFont="1" applyFill="1" applyBorder="1"/>
    <xf numFmtId="164" fontId="20" fillId="0" borderId="10" xfId="27" applyNumberFormat="1" applyFont="1" applyFill="1" applyBorder="1"/>
    <xf numFmtId="164" fontId="15" fillId="0" borderId="11" xfId="27" applyNumberFormat="1" applyFont="1" applyFill="1" applyBorder="1"/>
    <xf numFmtId="164" fontId="15" fillId="0" borderId="0" xfId="27" applyNumberFormat="1" applyFont="1" applyFill="1" applyBorder="1"/>
    <xf numFmtId="164" fontId="11" fillId="0" borderId="11" xfId="27" applyNumberFormat="1" applyFont="1" applyFill="1" applyBorder="1"/>
    <xf numFmtId="164" fontId="11" fillId="0" borderId="0" xfId="27" applyNumberFormat="1" applyFont="1" applyFill="1" applyBorder="1"/>
    <xf numFmtId="164" fontId="0" fillId="0" borderId="0" xfId="0" applyNumberFormat="1" applyFill="1"/>
    <xf numFmtId="164" fontId="12" fillId="0" borderId="11" xfId="27" applyNumberFormat="1" applyFont="1" applyFill="1" applyBorder="1"/>
    <xf numFmtId="164" fontId="59" fillId="0" borderId="26" xfId="27" applyNumberFormat="1" applyFont="1" applyFill="1" applyBorder="1"/>
    <xf numFmtId="164" fontId="12" fillId="0" borderId="27" xfId="27" applyNumberFormat="1" applyFont="1" applyFill="1" applyBorder="1"/>
    <xf numFmtId="164" fontId="12" fillId="0" borderId="38" xfId="27" applyNumberFormat="1" applyFont="1" applyFill="1" applyBorder="1"/>
    <xf numFmtId="164" fontId="15" fillId="0" borderId="46" xfId="27" applyNumberFormat="1" applyFont="1" applyFill="1" applyBorder="1" applyAlignment="1"/>
    <xf numFmtId="164" fontId="15" fillId="0" borderId="68" xfId="27" applyNumberFormat="1" applyFont="1" applyFill="1" applyBorder="1" applyAlignment="1"/>
    <xf numFmtId="164" fontId="20" fillId="0" borderId="15" xfId="27" applyNumberFormat="1" applyFont="1" applyFill="1" applyBorder="1"/>
    <xf numFmtId="164" fontId="20" fillId="0" borderId="17" xfId="27" applyNumberFormat="1" applyFont="1" applyFill="1" applyBorder="1"/>
    <xf numFmtId="164" fontId="20" fillId="0" borderId="54" xfId="27" applyNumberFormat="1" applyFont="1" applyFill="1" applyBorder="1"/>
    <xf numFmtId="164" fontId="12" fillId="0" borderId="54" xfId="27" applyNumberFormat="1" applyFont="1" applyFill="1" applyBorder="1"/>
    <xf numFmtId="164" fontId="15" fillId="0" borderId="50" xfId="27" applyNumberFormat="1" applyFont="1" applyFill="1" applyBorder="1" applyAlignment="1">
      <alignment horizontal="center"/>
    </xf>
    <xf numFmtId="164" fontId="12" fillId="0" borderId="29" xfId="27" applyNumberFormat="1" applyFont="1" applyFill="1" applyBorder="1" applyAlignment="1"/>
    <xf numFmtId="164" fontId="15" fillId="0" borderId="29" xfId="27" applyNumberFormat="1" applyFont="1" applyFill="1" applyBorder="1" applyAlignment="1"/>
    <xf numFmtId="164" fontId="15" fillId="0" borderId="0" xfId="27" applyNumberFormat="1" applyFont="1" applyFill="1" applyBorder="1" applyAlignment="1"/>
    <xf numFmtId="164" fontId="12" fillId="0" borderId="54" xfId="27" applyNumberFormat="1" applyFont="1" applyFill="1" applyBorder="1" applyAlignment="1"/>
    <xf numFmtId="164" fontId="15" fillId="0" borderId="72" xfId="27" applyNumberFormat="1" applyFont="1" applyFill="1" applyBorder="1" applyAlignment="1">
      <alignment horizontal="center"/>
    </xf>
    <xf numFmtId="167" fontId="12" fillId="0" borderId="71" xfId="55" applyNumberFormat="1" applyFont="1" applyFill="1" applyBorder="1" applyAlignment="1"/>
    <xf numFmtId="164" fontId="15" fillId="0" borderId="25" xfId="27" applyNumberFormat="1" applyFont="1" applyFill="1" applyBorder="1" applyAlignment="1">
      <alignment horizontal="center"/>
    </xf>
    <xf numFmtId="164" fontId="12" fillId="0" borderId="13" xfId="27" applyNumberFormat="1" applyFont="1" applyFill="1" applyBorder="1" applyAlignment="1"/>
    <xf numFmtId="164" fontId="15" fillId="0" borderId="13" xfId="27" applyNumberFormat="1" applyFont="1" applyFill="1" applyBorder="1" applyAlignment="1"/>
    <xf numFmtId="164" fontId="15" fillId="0" borderId="32" xfId="27" applyNumberFormat="1" applyFont="1" applyFill="1" applyBorder="1" applyAlignment="1"/>
    <xf numFmtId="164" fontId="12" fillId="0" borderId="20" xfId="27" applyNumberFormat="1" applyFont="1" applyFill="1" applyBorder="1" applyAlignment="1"/>
    <xf numFmtId="164" fontId="12" fillId="0" borderId="71" xfId="27" applyNumberFormat="1" applyFont="1" applyFill="1" applyBorder="1" applyAlignment="1"/>
    <xf numFmtId="0" fontId="4" fillId="0" borderId="2" xfId="0" applyFont="1" applyFill="1" applyBorder="1"/>
    <xf numFmtId="43" fontId="38" fillId="0" borderId="0" xfId="1" applyFont="1" applyBorder="1"/>
    <xf numFmtId="0" fontId="42" fillId="0" borderId="51" xfId="0" applyFont="1" applyBorder="1" applyAlignment="1">
      <alignment horizontal="center" vertical="center" wrapText="1"/>
    </xf>
    <xf numFmtId="0" fontId="42" fillId="0" borderId="55" xfId="0" applyFont="1" applyBorder="1" applyAlignment="1">
      <alignment horizontal="center" vertical="center" wrapText="1"/>
    </xf>
    <xf numFmtId="0" fontId="42" fillId="0" borderId="53" xfId="0" applyFont="1" applyBorder="1" applyAlignment="1">
      <alignment horizontal="center" vertical="center" wrapText="1"/>
    </xf>
    <xf numFmtId="0" fontId="42" fillId="0" borderId="30" xfId="0" applyFont="1" applyFill="1" applyBorder="1" applyAlignment="1">
      <alignment horizontal="center"/>
    </xf>
    <xf numFmtId="0" fontId="42" fillId="0" borderId="31" xfId="0" applyFont="1" applyFill="1" applyBorder="1" applyAlignment="1">
      <alignment horizontal="center"/>
    </xf>
    <xf numFmtId="0" fontId="38" fillId="0" borderId="51" xfId="0" applyFont="1" applyBorder="1" applyAlignment="1">
      <alignment horizontal="center"/>
    </xf>
    <xf numFmtId="0" fontId="38" fillId="0" borderId="53" xfId="0" applyFont="1" applyBorder="1" applyAlignment="1">
      <alignment horizontal="center"/>
    </xf>
    <xf numFmtId="0" fontId="42" fillId="0" borderId="21" xfId="0" applyFont="1" applyBorder="1" applyAlignment="1">
      <alignment horizontal="left"/>
    </xf>
    <xf numFmtId="0" fontId="42" fillId="0" borderId="54" xfId="0" applyFont="1" applyBorder="1" applyAlignment="1">
      <alignment horizontal="left"/>
    </xf>
    <xf numFmtId="0" fontId="42" fillId="0" borderId="20" xfId="0" applyFont="1" applyBorder="1" applyAlignment="1">
      <alignment horizontal="left"/>
    </xf>
    <xf numFmtId="0" fontId="37" fillId="0" borderId="0" xfId="0" applyFont="1" applyAlignment="1">
      <alignment horizontal="center" wrapText="1"/>
    </xf>
    <xf numFmtId="0" fontId="39" fillId="0" borderId="0" xfId="0" applyFont="1" applyBorder="1" applyAlignment="1">
      <alignment horizontal="center"/>
    </xf>
    <xf numFmtId="0" fontId="40" fillId="0" borderId="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/>
    </xf>
    <xf numFmtId="0" fontId="42" fillId="0" borderId="0" xfId="0" applyFont="1" applyBorder="1" applyAlignment="1">
      <alignment horizontal="center"/>
    </xf>
    <xf numFmtId="0" fontId="42" fillId="0" borderId="0" xfId="0" applyFont="1" applyBorder="1" applyAlignment="1">
      <alignment horizontal="left"/>
    </xf>
    <xf numFmtId="0" fontId="42" fillId="0" borderId="49" xfId="0" applyFont="1" applyBorder="1" applyAlignment="1">
      <alignment horizontal="center" vertical="center"/>
    </xf>
    <xf numFmtId="0" fontId="42" fillId="0" borderId="45" xfId="0" applyFont="1" applyBorder="1" applyAlignment="1">
      <alignment horizontal="center" vertical="center"/>
    </xf>
    <xf numFmtId="0" fontId="42" fillId="0" borderId="36" xfId="0" applyFont="1" applyBorder="1" applyAlignment="1">
      <alignment horizontal="center"/>
    </xf>
    <xf numFmtId="0" fontId="42" fillId="0" borderId="24" xfId="0" applyFont="1" applyBorder="1" applyAlignment="1">
      <alignment horizontal="center"/>
    </xf>
    <xf numFmtId="0" fontId="42" fillId="0" borderId="50" xfId="0" applyFont="1" applyBorder="1" applyAlignment="1">
      <alignment horizontal="center"/>
    </xf>
    <xf numFmtId="0" fontId="43" fillId="0" borderId="51" xfId="0" applyFont="1" applyBorder="1" applyAlignment="1">
      <alignment horizontal="center" wrapText="1"/>
    </xf>
    <xf numFmtId="0" fontId="43" fillId="0" borderId="53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 wrapText="1"/>
    </xf>
    <xf numFmtId="0" fontId="4" fillId="0" borderId="50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8" xfId="0" applyFont="1" applyFill="1" applyBorder="1" applyAlignment="1">
      <alignment horizontal="center" vertical="center" wrapText="1"/>
    </xf>
    <xf numFmtId="0" fontId="38" fillId="0" borderId="45" xfId="0" applyFont="1" applyFill="1" applyBorder="1" applyAlignment="1">
      <alignment horizontal="center"/>
    </xf>
    <xf numFmtId="0" fontId="38" fillId="0" borderId="14" xfId="0" applyFont="1" applyFill="1" applyBorder="1" applyAlignment="1">
      <alignment horizontal="center"/>
    </xf>
    <xf numFmtId="0" fontId="47" fillId="0" borderId="21" xfId="0" applyFont="1" applyFill="1" applyBorder="1" applyAlignment="1">
      <alignment horizontal="center" vertical="center"/>
    </xf>
    <xf numFmtId="0" fontId="47" fillId="0" borderId="69" xfId="0" applyFont="1" applyFill="1" applyBorder="1" applyAlignment="1">
      <alignment horizontal="center" vertical="center"/>
    </xf>
    <xf numFmtId="0" fontId="38" fillId="0" borderId="17" xfId="0" applyFont="1" applyFill="1" applyBorder="1" applyAlignment="1">
      <alignment horizontal="center"/>
    </xf>
    <xf numFmtId="0" fontId="38" fillId="0" borderId="69" xfId="0" applyFont="1" applyFill="1" applyBorder="1" applyAlignment="1">
      <alignment horizontal="center"/>
    </xf>
    <xf numFmtId="0" fontId="11" fillId="0" borderId="16" xfId="0" applyFont="1" applyFill="1" applyBorder="1" applyAlignment="1">
      <alignment horizontal="center"/>
    </xf>
    <xf numFmtId="164" fontId="42" fillId="0" borderId="44" xfId="45" applyNumberFormat="1" applyFont="1" applyFill="1" applyBorder="1" applyAlignment="1">
      <alignment horizontal="center" vertical="center"/>
    </xf>
    <xf numFmtId="164" fontId="42" fillId="0" borderId="64" xfId="45" applyNumberFormat="1" applyFont="1" applyFill="1" applyBorder="1" applyAlignment="1">
      <alignment horizontal="center" vertical="center"/>
    </xf>
    <xf numFmtId="0" fontId="42" fillId="0" borderId="3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42" fillId="0" borderId="29" xfId="0" applyFont="1" applyFill="1" applyBorder="1" applyAlignment="1">
      <alignment horizontal="center" vertical="center"/>
    </xf>
    <xf numFmtId="0" fontId="42" fillId="0" borderId="58" xfId="0" applyFont="1" applyFill="1" applyBorder="1" applyAlignment="1">
      <alignment horizontal="center" vertical="center"/>
    </xf>
    <xf numFmtId="0" fontId="42" fillId="0" borderId="38" xfId="0" applyFont="1" applyFill="1" applyBorder="1" applyAlignment="1">
      <alignment horizontal="center" vertical="center"/>
    </xf>
    <xf numFmtId="0" fontId="42" fillId="0" borderId="56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/>
    </xf>
    <xf numFmtId="0" fontId="11" fillId="0" borderId="35" xfId="0" applyFont="1" applyFill="1" applyBorder="1" applyAlignment="1">
      <alignment horizontal="center"/>
    </xf>
    <xf numFmtId="0" fontId="20" fillId="0" borderId="43" xfId="0" applyFont="1" applyFill="1" applyBorder="1" applyAlignment="1">
      <alignment horizontal="center" vertical="center" wrapText="1"/>
    </xf>
    <xf numFmtId="0" fontId="20" fillId="0" borderId="42" xfId="0" applyFont="1" applyFill="1" applyBorder="1" applyAlignment="1">
      <alignment horizontal="center" vertical="center" wrapText="1"/>
    </xf>
    <xf numFmtId="164" fontId="20" fillId="0" borderId="43" xfId="45" applyNumberFormat="1" applyFont="1" applyFill="1" applyBorder="1" applyAlignment="1">
      <alignment horizontal="center" vertical="center"/>
    </xf>
    <xf numFmtId="164" fontId="20" fillId="0" borderId="42" xfId="45" applyNumberFormat="1" applyFont="1" applyFill="1" applyBorder="1" applyAlignment="1">
      <alignment horizontal="center" vertical="center"/>
    </xf>
    <xf numFmtId="0" fontId="20" fillId="0" borderId="43" xfId="0" applyFont="1" applyFill="1" applyBorder="1" applyAlignment="1">
      <alignment horizontal="center" vertical="center"/>
    </xf>
    <xf numFmtId="0" fontId="20" fillId="0" borderId="42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59" xfId="0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20" fillId="0" borderId="60" xfId="0" applyFont="1" applyFill="1" applyBorder="1" applyAlignment="1">
      <alignment horizontal="center" vertical="center" wrapText="1"/>
    </xf>
    <xf numFmtId="0" fontId="20" fillId="0" borderId="61" xfId="0" applyFont="1" applyFill="1" applyBorder="1" applyAlignment="1">
      <alignment horizontal="center" vertical="center"/>
    </xf>
    <xf numFmtId="0" fontId="20" fillId="0" borderId="63" xfId="0" applyFont="1" applyFill="1" applyBorder="1" applyAlignment="1">
      <alignment horizontal="center" vertical="center"/>
    </xf>
    <xf numFmtId="0" fontId="20" fillId="0" borderId="49" xfId="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center"/>
    </xf>
    <xf numFmtId="0" fontId="18" fillId="0" borderId="0" xfId="0" applyFont="1" applyFill="1" applyAlignment="1">
      <alignment horizontal="center" vertical="center" wrapText="1"/>
    </xf>
    <xf numFmtId="0" fontId="27" fillId="0" borderId="0" xfId="0" applyFont="1" applyFill="1" applyAlignment="1">
      <alignment horizontal="center"/>
    </xf>
    <xf numFmtId="0" fontId="42" fillId="0" borderId="49" xfId="0" applyFont="1" applyFill="1" applyBorder="1" applyAlignment="1">
      <alignment horizontal="center" vertical="center"/>
    </xf>
    <xf numFmtId="0" fontId="42" fillId="0" borderId="6" xfId="0" applyFont="1" applyFill="1" applyBorder="1" applyAlignment="1">
      <alignment horizontal="center" vertical="center"/>
    </xf>
    <xf numFmtId="0" fontId="20" fillId="0" borderId="40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57" xfId="0" applyFont="1" applyFill="1" applyBorder="1" applyAlignment="1">
      <alignment horizontal="center" vertical="center" wrapText="1"/>
    </xf>
    <xf numFmtId="0" fontId="50" fillId="0" borderId="54" xfId="0" applyFont="1" applyFill="1" applyBorder="1" applyAlignment="1">
      <alignment horizontal="left"/>
    </xf>
    <xf numFmtId="0" fontId="48" fillId="0" borderId="58" xfId="0" applyFont="1" applyFill="1" applyBorder="1" applyAlignment="1">
      <alignment horizontal="left"/>
    </xf>
    <xf numFmtId="0" fontId="48" fillId="0" borderId="38" xfId="0" applyFont="1" applyFill="1" applyBorder="1" applyAlignment="1">
      <alignment horizontal="left"/>
    </xf>
    <xf numFmtId="0" fontId="50" fillId="0" borderId="8" xfId="0" applyFont="1" applyFill="1" applyBorder="1" applyAlignment="1">
      <alignment horizontal="left"/>
    </xf>
    <xf numFmtId="0" fontId="50" fillId="0" borderId="9" xfId="0" applyFont="1" applyFill="1" applyBorder="1" applyAlignment="1">
      <alignment horizontal="left"/>
    </xf>
    <xf numFmtId="0" fontId="50" fillId="0" borderId="34" xfId="0" applyFont="1" applyFill="1" applyBorder="1" applyAlignment="1">
      <alignment horizontal="left"/>
    </xf>
    <xf numFmtId="0" fontId="50" fillId="0" borderId="5" xfId="0" applyFont="1" applyFill="1" applyBorder="1" applyAlignment="1">
      <alignment horizontal="left"/>
    </xf>
    <xf numFmtId="0" fontId="50" fillId="0" borderId="18" xfId="0" applyFont="1" applyFill="1" applyBorder="1" applyAlignment="1">
      <alignment horizontal="left" vertical="center" wrapText="1"/>
    </xf>
    <xf numFmtId="0" fontId="50" fillId="0" borderId="19" xfId="0" applyFont="1" applyFill="1" applyBorder="1" applyAlignment="1">
      <alignment horizontal="left" vertical="center" wrapText="1"/>
    </xf>
    <xf numFmtId="0" fontId="50" fillId="0" borderId="34" xfId="0" applyFont="1" applyFill="1" applyBorder="1" applyAlignment="1">
      <alignment horizontal="left" wrapText="1"/>
    </xf>
    <xf numFmtId="0" fontId="50" fillId="0" borderId="5" xfId="0" applyFont="1" applyFill="1" applyBorder="1" applyAlignment="1">
      <alignment horizontal="left" wrapText="1"/>
    </xf>
    <xf numFmtId="0" fontId="50" fillId="0" borderId="52" xfId="0" applyFont="1" applyFill="1" applyBorder="1" applyAlignment="1">
      <alignment horizontal="left"/>
    </xf>
    <xf numFmtId="0" fontId="50" fillId="0" borderId="31" xfId="0" applyFont="1" applyFill="1" applyBorder="1" applyAlignment="1">
      <alignment horizontal="left"/>
    </xf>
    <xf numFmtId="0" fontId="50" fillId="0" borderId="33" xfId="0" applyFont="1" applyFill="1" applyBorder="1" applyAlignment="1">
      <alignment horizontal="center"/>
    </xf>
    <xf numFmtId="0" fontId="50" fillId="0" borderId="2" xfId="0" applyFont="1" applyFill="1" applyBorder="1" applyAlignment="1">
      <alignment horizontal="center"/>
    </xf>
    <xf numFmtId="164" fontId="42" fillId="0" borderId="0" xfId="46" applyNumberFormat="1" applyFont="1" applyFill="1" applyAlignment="1">
      <alignment horizontal="right"/>
    </xf>
    <xf numFmtId="0" fontId="48" fillId="0" borderId="8" xfId="0" applyFont="1" applyFill="1" applyBorder="1" applyAlignment="1">
      <alignment horizontal="left"/>
    </xf>
    <xf numFmtId="0" fontId="48" fillId="0" borderId="9" xfId="0" applyFont="1" applyFill="1" applyBorder="1" applyAlignment="1">
      <alignment horizontal="left"/>
    </xf>
    <xf numFmtId="0" fontId="48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8" xfId="0" applyBorder="1" applyAlignment="1">
      <alignment horizontal="center"/>
    </xf>
    <xf numFmtId="0" fontId="48" fillId="0" borderId="3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3" xfId="0" applyBorder="1" applyAlignment="1">
      <alignment horizontal="center"/>
    </xf>
    <xf numFmtId="0" fontId="48" fillId="0" borderId="0" xfId="0" applyFont="1" applyFill="1" applyBorder="1" applyAlignment="1">
      <alignment horizontal="center" vertical="center"/>
    </xf>
    <xf numFmtId="0" fontId="48" fillId="0" borderId="13" xfId="0" applyFont="1" applyFill="1" applyBorder="1" applyAlignment="1">
      <alignment horizontal="center" vertical="center"/>
    </xf>
    <xf numFmtId="0" fontId="0" fillId="0" borderId="58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28" xfId="0" applyBorder="1" applyAlignment="1">
      <alignment horizontal="center"/>
    </xf>
    <xf numFmtId="164" fontId="45" fillId="0" borderId="57" xfId="46" applyNumberFormat="1" applyFont="1" applyFill="1" applyBorder="1" applyAlignment="1">
      <alignment horizontal="center" vertical="center"/>
    </xf>
    <xf numFmtId="164" fontId="45" fillId="0" borderId="24" xfId="46" applyNumberFormat="1" applyFont="1" applyFill="1" applyBorder="1" applyAlignment="1">
      <alignment horizontal="center" vertical="center"/>
    </xf>
    <xf numFmtId="164" fontId="45" fillId="0" borderId="25" xfId="46" applyNumberFormat="1" applyFont="1" applyFill="1" applyBorder="1" applyAlignment="1">
      <alignment horizontal="center" vertical="center"/>
    </xf>
    <xf numFmtId="164" fontId="45" fillId="0" borderId="30" xfId="46" applyNumberFormat="1" applyFont="1" applyFill="1" applyBorder="1" applyAlignment="1">
      <alignment horizontal="center"/>
    </xf>
    <xf numFmtId="164" fontId="45" fillId="0" borderId="31" xfId="46" applyNumberFormat="1" applyFont="1" applyFill="1" applyBorder="1" applyAlignment="1">
      <alignment horizontal="center"/>
    </xf>
    <xf numFmtId="164" fontId="45" fillId="0" borderId="32" xfId="46" applyNumberFormat="1" applyFont="1" applyFill="1" applyBorder="1" applyAlignment="1">
      <alignment horizontal="center"/>
    </xf>
    <xf numFmtId="164" fontId="48" fillId="3" borderId="57" xfId="46" applyNumberFormat="1" applyFont="1" applyFill="1" applyBorder="1" applyAlignment="1">
      <alignment horizontal="center" vertical="center"/>
    </xf>
    <xf numFmtId="164" fontId="48" fillId="3" borderId="25" xfId="46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center"/>
    </xf>
    <xf numFmtId="0" fontId="48" fillId="0" borderId="30" xfId="0" applyFont="1" applyBorder="1" applyAlignment="1">
      <alignment horizontal="center"/>
    </xf>
    <xf numFmtId="0" fontId="48" fillId="0" borderId="31" xfId="0" applyFont="1" applyBorder="1" applyAlignment="1">
      <alignment horizontal="center"/>
    </xf>
    <xf numFmtId="0" fontId="48" fillId="0" borderId="51" xfId="0" applyFont="1" applyBorder="1" applyAlignment="1">
      <alignment horizontal="center" vertical="center"/>
    </xf>
    <xf numFmtId="0" fontId="48" fillId="0" borderId="55" xfId="0" applyFont="1" applyBorder="1" applyAlignment="1">
      <alignment horizontal="center" vertical="center"/>
    </xf>
    <xf numFmtId="0" fontId="48" fillId="0" borderId="53" xfId="0" applyFont="1" applyBorder="1" applyAlignment="1">
      <alignment horizontal="center" vertical="center"/>
    </xf>
    <xf numFmtId="164" fontId="45" fillId="0" borderId="21" xfId="47" applyNumberFormat="1" applyFont="1" applyBorder="1" applyAlignment="1">
      <alignment horizontal="center" vertical="center" wrapText="1"/>
    </xf>
    <xf numFmtId="164" fontId="45" fillId="0" borderId="20" xfId="47" applyNumberFormat="1" applyFont="1" applyBorder="1" applyAlignment="1">
      <alignment horizontal="center" vertical="center" wrapText="1"/>
    </xf>
    <xf numFmtId="164" fontId="45" fillId="0" borderId="30" xfId="47" applyNumberFormat="1" applyFont="1" applyFill="1" applyBorder="1" applyAlignment="1">
      <alignment horizontal="center"/>
    </xf>
    <xf numFmtId="164" fontId="45" fillId="0" borderId="31" xfId="47" applyNumberFormat="1" applyFont="1" applyFill="1" applyBorder="1" applyAlignment="1">
      <alignment horizontal="center"/>
    </xf>
    <xf numFmtId="164" fontId="45" fillId="0" borderId="32" xfId="47" applyNumberFormat="1" applyFont="1" applyFill="1" applyBorder="1" applyAlignment="1">
      <alignment horizontal="center"/>
    </xf>
    <xf numFmtId="164" fontId="48" fillId="3" borderId="57" xfId="47" applyNumberFormat="1" applyFont="1" applyFill="1" applyBorder="1" applyAlignment="1">
      <alignment horizontal="center" vertical="center"/>
    </xf>
    <xf numFmtId="164" fontId="48" fillId="3" borderId="25" xfId="47" applyNumberFormat="1" applyFont="1" applyFill="1" applyBorder="1" applyAlignment="1">
      <alignment horizontal="center" vertical="center"/>
    </xf>
    <xf numFmtId="0" fontId="28" fillId="0" borderId="23" xfId="0" applyFont="1" applyFill="1" applyBorder="1" applyAlignment="1">
      <alignment horizontal="center" vertical="center" wrapText="1"/>
    </xf>
    <xf numFmtId="0" fontId="28" fillId="0" borderId="12" xfId="0" applyFont="1" applyFill="1" applyBorder="1" applyAlignment="1">
      <alignment horizontal="center" vertical="center" wrapText="1"/>
    </xf>
    <xf numFmtId="0" fontId="28" fillId="0" borderId="40" xfId="0" applyFont="1" applyFill="1" applyBorder="1" applyAlignment="1">
      <alignment horizontal="center" wrapText="1"/>
    </xf>
    <xf numFmtId="0" fontId="28" fillId="0" borderId="41" xfId="0" applyFont="1" applyFill="1" applyBorder="1" applyAlignment="1">
      <alignment horizontal="center" wrapText="1"/>
    </xf>
    <xf numFmtId="0" fontId="28" fillId="0" borderId="30" xfId="0" applyFont="1" applyFill="1" applyBorder="1" applyAlignment="1">
      <alignment horizontal="left" wrapText="1"/>
    </xf>
    <xf numFmtId="0" fontId="28" fillId="0" borderId="31" xfId="0" applyFont="1" applyFill="1" applyBorder="1" applyAlignment="1">
      <alignment horizontal="left" wrapText="1"/>
    </xf>
    <xf numFmtId="0" fontId="28" fillId="0" borderId="46" xfId="0" applyFont="1" applyFill="1" applyBorder="1" applyAlignment="1">
      <alignment horizontal="left" wrapText="1"/>
    </xf>
    <xf numFmtId="0" fontId="22" fillId="0" borderId="0" xfId="0" applyFont="1" applyFill="1" applyBorder="1" applyAlignment="1">
      <alignment horizontal="left" vertical="center" wrapText="1"/>
    </xf>
    <xf numFmtId="0" fontId="28" fillId="0" borderId="42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left" vertical="center" wrapText="1"/>
    </xf>
    <xf numFmtId="0" fontId="28" fillId="0" borderId="40" xfId="0" applyFont="1" applyFill="1" applyBorder="1" applyAlignment="1">
      <alignment horizontal="center"/>
    </xf>
    <xf numFmtId="0" fontId="28" fillId="0" borderId="42" xfId="0" applyFont="1" applyFill="1" applyBorder="1" applyAlignment="1">
      <alignment horizontal="center" vertical="center"/>
    </xf>
    <xf numFmtId="0" fontId="28" fillId="0" borderId="33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39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24" fillId="0" borderId="38" xfId="0" applyFont="1" applyFill="1" applyBorder="1" applyAlignment="1">
      <alignment horizontal="left" wrapText="1"/>
    </xf>
    <xf numFmtId="0" fontId="28" fillId="0" borderId="22" xfId="0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 wrapText="1"/>
    </xf>
    <xf numFmtId="0" fontId="28" fillId="0" borderId="23" xfId="0" applyFont="1" applyFill="1" applyBorder="1" applyAlignment="1">
      <alignment horizontal="center" vertical="center"/>
    </xf>
    <xf numFmtId="0" fontId="28" fillId="0" borderId="12" xfId="0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wrapText="1"/>
    </xf>
    <xf numFmtId="0" fontId="28" fillId="0" borderId="7" xfId="0" applyFont="1" applyFill="1" applyBorder="1" applyAlignment="1">
      <alignment horizontal="left" wrapText="1"/>
    </xf>
    <xf numFmtId="0" fontId="28" fillId="0" borderId="7" xfId="0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/>
    </xf>
    <xf numFmtId="0" fontId="22" fillId="0" borderId="0" xfId="0" applyFont="1" applyFill="1" applyAlignment="1">
      <alignment horizontal="left"/>
    </xf>
    <xf numFmtId="0" fontId="23" fillId="0" borderId="0" xfId="0" applyFont="1" applyFill="1" applyAlignment="1">
      <alignment horizontal="left"/>
    </xf>
    <xf numFmtId="0" fontId="25" fillId="0" borderId="0" xfId="0" applyFont="1" applyFill="1" applyAlignment="1">
      <alignment horizontal="center"/>
    </xf>
    <xf numFmtId="0" fontId="24" fillId="0" borderId="0" xfId="0" applyFont="1" applyFill="1" applyAlignment="1">
      <alignment horizontal="left" wrapText="1"/>
    </xf>
    <xf numFmtId="0" fontId="33" fillId="0" borderId="0" xfId="0" applyFont="1" applyFill="1" applyAlignment="1">
      <alignment horizontal="left" vertical="center"/>
    </xf>
    <xf numFmtId="0" fontId="33" fillId="0" borderId="0" xfId="0" applyFont="1" applyFill="1" applyAlignment="1">
      <alignment horizontal="left"/>
    </xf>
    <xf numFmtId="0" fontId="24" fillId="0" borderId="7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/>
    </xf>
    <xf numFmtId="0" fontId="24" fillId="0" borderId="47" xfId="0" applyFont="1" applyFill="1" applyBorder="1" applyAlignment="1">
      <alignment horizontal="center" vertical="center"/>
    </xf>
    <xf numFmtId="164" fontId="28" fillId="0" borderId="0" xfId="43" applyNumberFormat="1" applyFont="1" applyFill="1" applyBorder="1" applyAlignment="1">
      <alignment horizontal="right" wrapText="1"/>
    </xf>
    <xf numFmtId="164" fontId="28" fillId="0" borderId="0" xfId="43" applyNumberFormat="1" applyFont="1" applyFill="1" applyBorder="1" applyAlignment="1">
      <alignment horizontal="center" vertical="top" wrapText="1"/>
    </xf>
    <xf numFmtId="0" fontId="65" fillId="0" borderId="7" xfId="0" applyFont="1" applyBorder="1" applyAlignment="1">
      <alignment horizontal="center"/>
    </xf>
    <xf numFmtId="0" fontId="71" fillId="0" borderId="7" xfId="0" applyFont="1" applyFill="1" applyBorder="1" applyAlignment="1">
      <alignment horizontal="center" vertical="center"/>
    </xf>
    <xf numFmtId="0" fontId="71" fillId="0" borderId="8" xfId="0" applyFont="1" applyFill="1" applyBorder="1" applyAlignment="1">
      <alignment horizontal="center" vertical="center"/>
    </xf>
    <xf numFmtId="0" fontId="71" fillId="0" borderId="47" xfId="0" applyFont="1" applyFill="1" applyBorder="1" applyAlignment="1">
      <alignment horizontal="center" vertical="center"/>
    </xf>
    <xf numFmtId="164" fontId="42" fillId="0" borderId="0" xfId="48" applyNumberFormat="1" applyFont="1" applyAlignment="1">
      <alignment horizontal="right"/>
    </xf>
    <xf numFmtId="164" fontId="45" fillId="0" borderId="0" xfId="48" applyNumberFormat="1" applyFont="1" applyAlignment="1">
      <alignment horizontal="center"/>
    </xf>
    <xf numFmtId="0" fontId="38" fillId="0" borderId="11" xfId="0" applyFont="1" applyBorder="1" applyAlignment="1">
      <alignment horizontal="left" wrapText="1"/>
    </xf>
    <xf numFmtId="0" fontId="38" fillId="0" borderId="0" xfId="0" applyFont="1" applyBorder="1" applyAlignment="1">
      <alignment horizontal="left" wrapText="1"/>
    </xf>
    <xf numFmtId="0" fontId="20" fillId="0" borderId="30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45" fillId="0" borderId="0" xfId="0" applyFont="1" applyAlignment="1">
      <alignment horizontal="center" wrapText="1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5" fillId="0" borderId="21" xfId="0" applyFont="1" applyBorder="1" applyAlignment="1">
      <alignment horizontal="center" vertical="center" wrapText="1"/>
    </xf>
    <xf numFmtId="0" fontId="45" fillId="0" borderId="54" xfId="0" applyFont="1" applyBorder="1" applyAlignment="1">
      <alignment horizontal="center" vertical="center" wrapText="1"/>
    </xf>
    <xf numFmtId="0" fontId="45" fillId="0" borderId="20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/>
    </xf>
    <xf numFmtId="0" fontId="37" fillId="0" borderId="2" xfId="0" applyFont="1" applyBorder="1" applyAlignment="1">
      <alignment horizontal="center"/>
    </xf>
    <xf numFmtId="0" fontId="37" fillId="0" borderId="48" xfId="0" applyFont="1" applyBorder="1" applyAlignment="1">
      <alignment horizontal="center"/>
    </xf>
    <xf numFmtId="164" fontId="49" fillId="3" borderId="1" xfId="48" applyNumberFormat="1" applyFont="1" applyFill="1" applyBorder="1" applyAlignment="1">
      <alignment horizontal="center" vertical="center" wrapText="1"/>
    </xf>
    <xf numFmtId="164" fontId="49" fillId="3" borderId="2" xfId="48" applyNumberFormat="1" applyFont="1" applyFill="1" applyBorder="1" applyAlignment="1">
      <alignment horizontal="center" vertical="center" wrapText="1"/>
    </xf>
    <xf numFmtId="164" fontId="49" fillId="3" borderId="57" xfId="48" applyNumberFormat="1" applyFont="1" applyFill="1" applyBorder="1" applyAlignment="1">
      <alignment horizontal="center" vertical="center" wrapText="1"/>
    </xf>
    <xf numFmtId="164" fontId="49" fillId="3" borderId="25" xfId="48" applyNumberFormat="1" applyFont="1" applyFill="1" applyBorder="1" applyAlignment="1">
      <alignment horizontal="center" vertical="center" wrapText="1"/>
    </xf>
    <xf numFmtId="164" fontId="42" fillId="0" borderId="38" xfId="49" applyNumberFormat="1" applyFont="1" applyBorder="1" applyAlignment="1">
      <alignment horizontal="center"/>
    </xf>
    <xf numFmtId="0" fontId="20" fillId="0" borderId="32" xfId="0" applyFont="1" applyBorder="1" applyAlignment="1">
      <alignment horizontal="center" vertical="center"/>
    </xf>
    <xf numFmtId="164" fontId="45" fillId="0" borderId="21" xfId="49" applyNumberFormat="1" applyFont="1" applyBorder="1" applyAlignment="1">
      <alignment horizontal="center" vertical="center" wrapText="1"/>
    </xf>
    <xf numFmtId="164" fontId="45" fillId="0" borderId="54" xfId="49" applyNumberFormat="1" applyFont="1" applyBorder="1" applyAlignment="1">
      <alignment horizontal="center" vertical="center" wrapText="1"/>
    </xf>
    <xf numFmtId="164" fontId="45" fillId="0" borderId="20" xfId="49" applyNumberFormat="1" applyFont="1" applyBorder="1" applyAlignment="1">
      <alignment horizontal="center" vertical="center" wrapText="1"/>
    </xf>
    <xf numFmtId="164" fontId="37" fillId="0" borderId="1" xfId="49" applyNumberFormat="1" applyFont="1" applyBorder="1" applyAlignment="1">
      <alignment horizontal="center"/>
    </xf>
    <xf numFmtId="164" fontId="37" fillId="0" borderId="2" xfId="49" applyNumberFormat="1" applyFont="1" applyBorder="1" applyAlignment="1">
      <alignment horizontal="center"/>
    </xf>
    <xf numFmtId="164" fontId="37" fillId="0" borderId="48" xfId="49" applyNumberFormat="1" applyFont="1" applyBorder="1" applyAlignment="1">
      <alignment horizontal="center"/>
    </xf>
    <xf numFmtId="164" fontId="49" fillId="3" borderId="57" xfId="49" applyNumberFormat="1" applyFont="1" applyFill="1" applyBorder="1" applyAlignment="1">
      <alignment horizontal="center" vertical="center"/>
    </xf>
    <xf numFmtId="164" fontId="49" fillId="3" borderId="25" xfId="49" applyNumberFormat="1" applyFont="1" applyFill="1" applyBorder="1" applyAlignment="1">
      <alignment horizontal="center" vertical="center"/>
    </xf>
    <xf numFmtId="164" fontId="49" fillId="3" borderId="57" xfId="49" applyNumberFormat="1" applyFont="1" applyFill="1" applyBorder="1" applyAlignment="1">
      <alignment horizontal="center" vertical="center" wrapText="1"/>
    </xf>
    <xf numFmtId="164" fontId="49" fillId="3" borderId="25" xfId="49" applyNumberFormat="1" applyFont="1" applyFill="1" applyBorder="1" applyAlignment="1">
      <alignment horizontal="center" vertical="center" wrapText="1"/>
    </xf>
    <xf numFmtId="0" fontId="59" fillId="0" borderId="0" xfId="11" applyFont="1" applyAlignment="1">
      <alignment horizontal="left"/>
    </xf>
    <xf numFmtId="0" fontId="48" fillId="0" borderId="0" xfId="12" applyFont="1" applyAlignment="1">
      <alignment horizontal="left"/>
    </xf>
    <xf numFmtId="165" fontId="20" fillId="0" borderId="23" xfId="1" applyNumberFormat="1" applyFont="1" applyBorder="1" applyAlignment="1">
      <alignment horizontal="center" vertical="center"/>
    </xf>
    <xf numFmtId="165" fontId="20" fillId="0" borderId="12" xfId="1" applyNumberFormat="1" applyFont="1" applyBorder="1" applyAlignment="1">
      <alignment horizontal="center" vertical="center"/>
    </xf>
    <xf numFmtId="165" fontId="20" fillId="0" borderId="42" xfId="1" applyNumberFormat="1" applyFont="1" applyBorder="1" applyAlignment="1">
      <alignment horizontal="center" vertical="center"/>
    </xf>
    <xf numFmtId="165" fontId="20" fillId="0" borderId="23" xfId="1" applyNumberFormat="1" applyFont="1" applyBorder="1" applyAlignment="1">
      <alignment horizontal="center" vertical="center" wrapText="1"/>
    </xf>
    <xf numFmtId="165" fontId="20" fillId="0" borderId="12" xfId="1" applyNumberFormat="1" applyFont="1" applyBorder="1" applyAlignment="1">
      <alignment horizontal="center" vertical="center" wrapText="1"/>
    </xf>
    <xf numFmtId="165" fontId="20" fillId="0" borderId="42" xfId="1" applyNumberFormat="1" applyFont="1" applyBorder="1" applyAlignment="1">
      <alignment horizontal="center" vertical="center" wrapText="1"/>
    </xf>
    <xf numFmtId="165" fontId="20" fillId="0" borderId="74" xfId="1" applyNumberFormat="1" applyFont="1" applyBorder="1" applyAlignment="1">
      <alignment horizontal="center" vertical="center" wrapText="1"/>
    </xf>
    <xf numFmtId="165" fontId="20" fillId="0" borderId="66" xfId="1" applyNumberFormat="1" applyFont="1" applyBorder="1" applyAlignment="1">
      <alignment horizontal="center" vertical="center" wrapText="1"/>
    </xf>
    <xf numFmtId="165" fontId="20" fillId="0" borderId="64" xfId="1" applyNumberFormat="1" applyFont="1" applyBorder="1" applyAlignment="1">
      <alignment horizontal="center" vertical="center" wrapText="1"/>
    </xf>
    <xf numFmtId="165" fontId="20" fillId="0" borderId="43" xfId="1" applyNumberFormat="1" applyFont="1" applyBorder="1" applyAlignment="1">
      <alignment horizontal="center" vertical="center" wrapText="1"/>
    </xf>
    <xf numFmtId="0" fontId="62" fillId="0" borderId="0" xfId="12" applyFont="1" applyAlignment="1">
      <alignment horizontal="left"/>
    </xf>
    <xf numFmtId="0" fontId="20" fillId="0" borderId="22" xfId="12" applyFont="1" applyBorder="1" applyAlignment="1">
      <alignment horizontal="center" vertical="center"/>
    </xf>
    <xf numFmtId="0" fontId="20" fillId="0" borderId="10" xfId="12" applyFont="1" applyBorder="1" applyAlignment="1">
      <alignment horizontal="center" vertical="center"/>
    </xf>
    <xf numFmtId="0" fontId="20" fillId="0" borderId="75" xfId="12" applyFont="1" applyBorder="1" applyAlignment="1">
      <alignment horizontal="center" vertical="center"/>
    </xf>
    <xf numFmtId="0" fontId="20" fillId="0" borderId="23" xfId="12" applyFont="1" applyBorder="1" applyAlignment="1">
      <alignment horizontal="center" vertical="center" wrapText="1"/>
    </xf>
    <xf numFmtId="0" fontId="20" fillId="0" borderId="12" xfId="12" applyFont="1" applyBorder="1" applyAlignment="1">
      <alignment horizontal="center" vertical="center" wrapText="1"/>
    </xf>
    <xf numFmtId="0" fontId="20" fillId="0" borderId="42" xfId="12" applyFont="1" applyBorder="1" applyAlignment="1">
      <alignment horizontal="center" vertical="center" wrapText="1"/>
    </xf>
    <xf numFmtId="165" fontId="20" fillId="0" borderId="33" xfId="1" applyNumberFormat="1" applyFont="1" applyBorder="1" applyAlignment="1">
      <alignment horizontal="center" vertical="center" wrapText="1"/>
    </xf>
    <xf numFmtId="165" fontId="20" fillId="0" borderId="11" xfId="1" applyNumberFormat="1" applyFont="1" applyBorder="1" applyAlignment="1">
      <alignment horizontal="center" vertical="center" wrapText="1"/>
    </xf>
    <xf numFmtId="165" fontId="20" fillId="0" borderId="34" xfId="1" applyNumberFormat="1" applyFont="1" applyBorder="1" applyAlignment="1">
      <alignment horizontal="center" vertical="center" wrapText="1"/>
    </xf>
    <xf numFmtId="165" fontId="20" fillId="0" borderId="36" xfId="1" applyNumberFormat="1" applyFont="1" applyBorder="1" applyAlignment="1">
      <alignment horizontal="center" vertical="center"/>
    </xf>
    <xf numFmtId="165" fontId="20" fillId="0" borderId="50" xfId="1" applyNumberFormat="1" applyFont="1" applyBorder="1" applyAlignment="1">
      <alignment horizontal="center" vertical="center"/>
    </xf>
    <xf numFmtId="165" fontId="62" fillId="0" borderId="0" xfId="1" applyNumberFormat="1" applyFont="1" applyAlignment="1">
      <alignment horizontal="center"/>
    </xf>
    <xf numFmtId="0" fontId="62" fillId="0" borderId="0" xfId="12" applyFont="1" applyAlignment="1">
      <alignment horizontal="center"/>
    </xf>
    <xf numFmtId="0" fontId="13" fillId="4" borderId="0" xfId="0" applyFont="1" applyFill="1" applyBorder="1" applyAlignment="1">
      <alignment horizontal="center" vertical="center" wrapText="1"/>
    </xf>
    <xf numFmtId="0" fontId="62" fillId="0" borderId="0" xfId="29" applyFont="1" applyAlignment="1">
      <alignment horizontal="left"/>
    </xf>
    <xf numFmtId="0" fontId="20" fillId="0" borderId="22" xfId="29" applyFont="1" applyBorder="1" applyAlignment="1">
      <alignment horizontal="center" vertical="center"/>
    </xf>
    <xf numFmtId="0" fontId="20" fillId="0" borderId="10" xfId="29" applyFont="1" applyBorder="1" applyAlignment="1">
      <alignment horizontal="center" vertical="center"/>
    </xf>
    <xf numFmtId="0" fontId="20" fillId="0" borderId="75" xfId="29" applyFont="1" applyBorder="1" applyAlignment="1">
      <alignment horizontal="center" vertical="center"/>
    </xf>
    <xf numFmtId="0" fontId="20" fillId="0" borderId="23" xfId="29" applyFont="1" applyBorder="1" applyAlignment="1">
      <alignment horizontal="center" vertical="center" wrapText="1"/>
    </xf>
    <xf numFmtId="0" fontId="20" fillId="0" borderId="12" xfId="29" applyFont="1" applyBorder="1" applyAlignment="1">
      <alignment horizontal="center" vertical="center" wrapText="1"/>
    </xf>
    <xf numFmtId="0" fontId="20" fillId="0" borderId="42" xfId="29" applyFont="1" applyBorder="1" applyAlignment="1">
      <alignment horizontal="center" vertical="center" wrapText="1"/>
    </xf>
    <xf numFmtId="0" fontId="62" fillId="0" borderId="0" xfId="29" applyFont="1" applyAlignment="1">
      <alignment horizontal="center"/>
    </xf>
    <xf numFmtId="0" fontId="12" fillId="0" borderId="71" xfId="0" applyFont="1" applyFill="1" applyBorder="1" applyAlignment="1">
      <alignment horizontal="center"/>
    </xf>
    <xf numFmtId="0" fontId="20" fillId="0" borderId="30" xfId="0" applyFont="1" applyFill="1" applyBorder="1" applyAlignment="1">
      <alignment horizontal="left"/>
    </xf>
    <xf numFmtId="0" fontId="20" fillId="0" borderId="31" xfId="0" applyFont="1" applyFill="1" applyBorder="1" applyAlignment="1">
      <alignment horizontal="left"/>
    </xf>
    <xf numFmtId="0" fontId="20" fillId="0" borderId="32" xfId="0" applyFont="1" applyFill="1" applyBorder="1" applyAlignment="1">
      <alignment horizontal="left"/>
    </xf>
    <xf numFmtId="0" fontId="12" fillId="0" borderId="71" xfId="0" applyFont="1" applyBorder="1" applyAlignment="1">
      <alignment horizontal="center"/>
    </xf>
    <xf numFmtId="0" fontId="20" fillId="0" borderId="30" xfId="0" applyFont="1" applyBorder="1" applyAlignment="1">
      <alignment horizontal="left"/>
    </xf>
    <xf numFmtId="0" fontId="20" fillId="0" borderId="31" xfId="0" applyFont="1" applyBorder="1" applyAlignment="1">
      <alignment horizontal="left"/>
    </xf>
    <xf numFmtId="0" fontId="20" fillId="0" borderId="32" xfId="0" applyFont="1" applyBorder="1" applyAlignment="1">
      <alignment horizontal="left"/>
    </xf>
    <xf numFmtId="0" fontId="15" fillId="0" borderId="21" xfId="0" applyFont="1" applyBorder="1" applyAlignment="1">
      <alignment horizontal="left"/>
    </xf>
    <xf numFmtId="0" fontId="15" fillId="0" borderId="54" xfId="0" applyFont="1" applyBorder="1" applyAlignment="1">
      <alignment horizontal="left"/>
    </xf>
    <xf numFmtId="0" fontId="15" fillId="0" borderId="20" xfId="0" applyFont="1" applyBorder="1" applyAlignment="1">
      <alignment horizontal="left"/>
    </xf>
    <xf numFmtId="0" fontId="18" fillId="0" borderId="0" xfId="0" applyFont="1" applyAlignment="1">
      <alignment horizontal="center" wrapText="1"/>
    </xf>
    <xf numFmtId="0" fontId="56" fillId="0" borderId="1" xfId="0" applyFont="1" applyBorder="1" applyAlignment="1">
      <alignment horizontal="center"/>
    </xf>
    <xf numFmtId="0" fontId="56" fillId="0" borderId="2" xfId="0" applyFont="1" applyBorder="1" applyAlignment="1">
      <alignment horizontal="center"/>
    </xf>
    <xf numFmtId="0" fontId="56" fillId="0" borderId="48" xfId="0" applyFont="1" applyBorder="1" applyAlignment="1">
      <alignment horizontal="center"/>
    </xf>
    <xf numFmtId="0" fontId="19" fillId="3" borderId="72" xfId="0" applyFont="1" applyFill="1" applyBorder="1" applyAlignment="1">
      <alignment horizontal="center"/>
    </xf>
    <xf numFmtId="0" fontId="19" fillId="3" borderId="72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42" fillId="0" borderId="49" xfId="0" applyFont="1" applyBorder="1" applyAlignment="1">
      <alignment horizontal="center" vertical="center" wrapText="1"/>
    </xf>
    <xf numFmtId="0" fontId="42" fillId="0" borderId="36" xfId="0" applyFont="1" applyBorder="1" applyAlignment="1">
      <alignment horizontal="center" vertical="center" wrapText="1"/>
    </xf>
    <xf numFmtId="0" fontId="42" fillId="0" borderId="6" xfId="0" applyFont="1" applyBorder="1" applyAlignment="1">
      <alignment horizontal="center" vertical="center" wrapText="1"/>
    </xf>
    <xf numFmtId="0" fontId="42" fillId="0" borderId="8" xfId="0" applyFont="1" applyBorder="1" applyAlignment="1">
      <alignment horizontal="center" vertical="center" wrapText="1"/>
    </xf>
    <xf numFmtId="0" fontId="42" fillId="0" borderId="45" xfId="0" applyFont="1" applyBorder="1" applyAlignment="1">
      <alignment horizontal="center" vertical="center" wrapText="1"/>
    </xf>
    <xf numFmtId="0" fontId="42" fillId="0" borderId="52" xfId="0" applyFont="1" applyBorder="1" applyAlignment="1">
      <alignment horizontal="center" vertical="center" wrapText="1"/>
    </xf>
    <xf numFmtId="0" fontId="42" fillId="0" borderId="57" xfId="0" applyFont="1" applyBorder="1" applyAlignment="1">
      <alignment horizontal="center" vertical="center" wrapText="1"/>
    </xf>
    <xf numFmtId="0" fontId="42" fillId="0" borderId="30" xfId="0" applyFont="1" applyBorder="1" applyAlignment="1">
      <alignment horizontal="center" vertical="center" wrapText="1"/>
    </xf>
    <xf numFmtId="0" fontId="42" fillId="0" borderId="72" xfId="0" applyFont="1" applyBorder="1" applyAlignment="1">
      <alignment horizontal="center" vertical="center" wrapText="1"/>
    </xf>
    <xf numFmtId="0" fontId="42" fillId="0" borderId="68" xfId="0" applyFont="1" applyBorder="1" applyAlignment="1">
      <alignment horizontal="center" vertical="center" wrapText="1"/>
    </xf>
    <xf numFmtId="0" fontId="67" fillId="0" borderId="3" xfId="0" applyFont="1" applyBorder="1" applyAlignment="1">
      <alignment horizontal="left" vertical="center" wrapText="1"/>
    </xf>
    <xf numFmtId="0" fontId="67" fillId="0" borderId="0" xfId="0" applyFont="1" applyBorder="1" applyAlignment="1">
      <alignment horizontal="left" vertical="center"/>
    </xf>
    <xf numFmtId="0" fontId="67" fillId="0" borderId="51" xfId="0" applyFont="1" applyBorder="1" applyAlignment="1">
      <alignment horizontal="center" vertical="center"/>
    </xf>
    <xf numFmtId="0" fontId="67" fillId="0" borderId="55" xfId="0" applyFont="1" applyBorder="1" applyAlignment="1">
      <alignment horizontal="center" vertical="center"/>
    </xf>
    <xf numFmtId="0" fontId="67" fillId="0" borderId="53" xfId="0" applyFont="1" applyBorder="1" applyAlignment="1">
      <alignment horizontal="center" vertical="center"/>
    </xf>
    <xf numFmtId="0" fontId="67" fillId="0" borderId="48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center"/>
    </xf>
    <xf numFmtId="0" fontId="67" fillId="0" borderId="28" xfId="0" applyFont="1" applyBorder="1" applyAlignment="1">
      <alignment horizontal="center" vertical="center"/>
    </xf>
    <xf numFmtId="0" fontId="67" fillId="0" borderId="1" xfId="0" applyFont="1" applyBorder="1" applyAlignment="1">
      <alignment horizontal="left" vertical="center" wrapText="1"/>
    </xf>
    <xf numFmtId="0" fontId="67" fillId="0" borderId="2" xfId="0" applyFont="1" applyBorder="1" applyAlignment="1">
      <alignment horizontal="left" vertical="center"/>
    </xf>
    <xf numFmtId="0" fontId="56" fillId="0" borderId="0" xfId="0" applyFont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0" fontId="42" fillId="0" borderId="1" xfId="0" applyFont="1" applyBorder="1" applyAlignment="1">
      <alignment horizontal="center" vertical="center" wrapText="1"/>
    </xf>
    <xf numFmtId="0" fontId="42" fillId="0" borderId="2" xfId="0" applyFont="1" applyBorder="1" applyAlignment="1">
      <alignment horizontal="center" vertical="center" wrapText="1"/>
    </xf>
    <xf numFmtId="0" fontId="42" fillId="0" borderId="3" xfId="0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0" fontId="42" fillId="0" borderId="48" xfId="0" applyFont="1" applyBorder="1" applyAlignment="1">
      <alignment horizontal="center" vertical="center" wrapText="1"/>
    </xf>
    <xf numFmtId="0" fontId="42" fillId="0" borderId="28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54" fillId="0" borderId="0" xfId="0" applyFont="1" applyFill="1" applyAlignment="1">
      <alignment horizontal="center"/>
    </xf>
    <xf numFmtId="0" fontId="2" fillId="0" borderId="49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14" xfId="0" applyFont="1" applyFill="1" applyBorder="1" applyAlignment="1">
      <alignment horizontal="left" vertical="center" wrapText="1"/>
    </xf>
    <xf numFmtId="165" fontId="27" fillId="0" borderId="0" xfId="1" applyNumberFormat="1" applyFont="1" applyFill="1" applyAlignment="1">
      <alignment horizontal="left"/>
    </xf>
    <xf numFmtId="165" fontId="33" fillId="0" borderId="0" xfId="1" applyNumberFormat="1" applyFont="1" applyFill="1" applyAlignment="1">
      <alignment horizontal="left"/>
    </xf>
    <xf numFmtId="0" fontId="56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20" fillId="0" borderId="45" xfId="0" applyFont="1" applyBorder="1" applyAlignment="1">
      <alignment horizontal="center"/>
    </xf>
    <xf numFmtId="0" fontId="20" fillId="0" borderId="1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42" fillId="0" borderId="1" xfId="0" applyFont="1" applyBorder="1" applyAlignment="1">
      <alignment horizontal="center" vertical="center"/>
    </xf>
    <xf numFmtId="0" fontId="42" fillId="0" borderId="2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42" fillId="0" borderId="5" xfId="0" applyFont="1" applyBorder="1" applyAlignment="1">
      <alignment horizontal="center" vertical="center"/>
    </xf>
    <xf numFmtId="0" fontId="15" fillId="0" borderId="33" xfId="0" applyFont="1" applyBorder="1" applyAlignment="1">
      <alignment horizontal="left"/>
    </xf>
    <xf numFmtId="0" fontId="15" fillId="0" borderId="2" xfId="0" applyFont="1" applyBorder="1" applyAlignment="1">
      <alignment horizontal="left"/>
    </xf>
    <xf numFmtId="0" fontId="15" fillId="0" borderId="48" xfId="0" applyFont="1" applyBorder="1" applyAlignment="1">
      <alignment horizontal="left"/>
    </xf>
    <xf numFmtId="0" fontId="19" fillId="0" borderId="11" xfId="0" applyFont="1" applyBorder="1" applyAlignment="1">
      <alignment horizontal="center" vertical="center" wrapText="1"/>
    </xf>
    <xf numFmtId="0" fontId="19" fillId="0" borderId="74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59" xfId="0" applyFont="1" applyBorder="1" applyAlignment="1">
      <alignment horizontal="center"/>
    </xf>
    <xf numFmtId="0" fontId="20" fillId="0" borderId="45" xfId="0" applyFont="1" applyBorder="1" applyAlignment="1">
      <alignment horizontal="left"/>
    </xf>
    <xf numFmtId="0" fontId="20" fillId="0" borderId="14" xfId="0" applyFont="1" applyBorder="1" applyAlignment="1">
      <alignment horizontal="left"/>
    </xf>
    <xf numFmtId="0" fontId="18" fillId="0" borderId="0" xfId="0" applyFont="1" applyAlignment="1">
      <alignment horizontal="center"/>
    </xf>
    <xf numFmtId="0" fontId="17" fillId="0" borderId="39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74" xfId="0" applyFont="1" applyBorder="1" applyAlignment="1">
      <alignment horizontal="center" vertical="center" wrapText="1"/>
    </xf>
    <xf numFmtId="0" fontId="17" fillId="0" borderId="66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42" fillId="0" borderId="8" xfId="0" applyFont="1" applyBorder="1" applyAlignment="1">
      <alignment horizontal="center"/>
    </xf>
    <xf numFmtId="0" fontId="42" fillId="0" borderId="9" xfId="0" applyFont="1" applyBorder="1" applyAlignment="1">
      <alignment horizontal="center"/>
    </xf>
    <xf numFmtId="0" fontId="42" fillId="0" borderId="47" xfId="0" applyFont="1" applyBorder="1" applyAlignment="1">
      <alignment horizontal="center"/>
    </xf>
    <xf numFmtId="0" fontId="38" fillId="0" borderId="8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/>
    </xf>
    <xf numFmtId="0" fontId="38" fillId="0" borderId="0" xfId="0" applyFont="1" applyBorder="1" applyAlignment="1">
      <alignment horizontal="center"/>
    </xf>
    <xf numFmtId="0" fontId="38" fillId="0" borderId="29" xfId="0" applyFont="1" applyBorder="1" applyAlignment="1">
      <alignment horizontal="center"/>
    </xf>
    <xf numFmtId="0" fontId="27" fillId="0" borderId="0" xfId="0" applyFont="1" applyAlignment="1">
      <alignment horizontal="center"/>
    </xf>
    <xf numFmtId="0" fontId="45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/>
    </xf>
    <xf numFmtId="0" fontId="45" fillId="0" borderId="7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58" fillId="0" borderId="0" xfId="0" applyFont="1" applyAlignment="1">
      <alignment horizontal="center" vertical="center"/>
    </xf>
    <xf numFmtId="0" fontId="52" fillId="0" borderId="0" xfId="0" applyFont="1" applyBorder="1" applyAlignment="1">
      <alignment horizontal="center"/>
    </xf>
    <xf numFmtId="0" fontId="52" fillId="0" borderId="0" xfId="0" applyFont="1" applyAlignment="1">
      <alignment horizontal="center"/>
    </xf>
    <xf numFmtId="164" fontId="16" fillId="0" borderId="38" xfId="27" applyNumberFormat="1" applyFont="1" applyBorder="1" applyAlignment="1">
      <alignment horizontal="center"/>
    </xf>
    <xf numFmtId="0" fontId="13" fillId="0" borderId="0" xfId="12" applyFont="1" applyFill="1" applyAlignment="1">
      <alignment horizontal="right"/>
    </xf>
    <xf numFmtId="0" fontId="16" fillId="0" borderId="0" xfId="0" applyFont="1" applyFill="1" applyAlignment="1">
      <alignment horizontal="center"/>
    </xf>
    <xf numFmtId="0" fontId="48" fillId="0" borderId="0" xfId="12" applyFont="1" applyFill="1" applyAlignment="1">
      <alignment horizontal="center" vertical="center"/>
    </xf>
    <xf numFmtId="0" fontId="20" fillId="0" borderId="22" xfId="12" applyFont="1" applyFill="1" applyBorder="1" applyAlignment="1">
      <alignment horizontal="center" vertical="center"/>
    </xf>
    <xf numFmtId="0" fontId="20" fillId="0" borderId="75" xfId="12" applyFont="1" applyFill="1" applyBorder="1" applyAlignment="1">
      <alignment horizontal="center" vertical="center"/>
    </xf>
    <xf numFmtId="164" fontId="19" fillId="0" borderId="23" xfId="8" applyNumberFormat="1" applyFont="1" applyBorder="1" applyAlignment="1">
      <alignment horizontal="center" vertical="center" wrapText="1"/>
    </xf>
    <xf numFmtId="164" fontId="19" fillId="0" borderId="42" xfId="8" applyNumberFormat="1" applyFont="1" applyBorder="1" applyAlignment="1">
      <alignment horizontal="center" vertical="center" wrapText="1"/>
    </xf>
    <xf numFmtId="0" fontId="20" fillId="0" borderId="23" xfId="12" applyFont="1" applyFill="1" applyBorder="1" applyAlignment="1">
      <alignment horizontal="center" vertical="center"/>
    </xf>
    <xf numFmtId="0" fontId="20" fillId="0" borderId="42" xfId="12" applyFont="1" applyFill="1" applyBorder="1" applyAlignment="1">
      <alignment horizontal="center" vertical="center"/>
    </xf>
    <xf numFmtId="164" fontId="19" fillId="0" borderId="74" xfId="8" applyNumberFormat="1" applyFont="1" applyBorder="1" applyAlignment="1">
      <alignment horizontal="center" vertical="center" wrapText="1"/>
    </xf>
    <xf numFmtId="164" fontId="19" fillId="0" borderId="64" xfId="8" applyNumberFormat="1" applyFont="1" applyBorder="1" applyAlignment="1">
      <alignment horizontal="center" vertical="center" wrapText="1"/>
    </xf>
    <xf numFmtId="164" fontId="12" fillId="0" borderId="8" xfId="9" applyNumberFormat="1" applyFont="1" applyBorder="1" applyAlignment="1">
      <alignment horizontal="center"/>
    </xf>
    <xf numFmtId="164" fontId="12" fillId="0" borderId="9" xfId="9" applyNumberFormat="1" applyFont="1" applyBorder="1" applyAlignment="1">
      <alignment horizontal="center"/>
    </xf>
    <xf numFmtId="164" fontId="12" fillId="0" borderId="59" xfId="9" applyNumberFormat="1" applyFont="1" applyBorder="1" applyAlignment="1">
      <alignment horizontal="center"/>
    </xf>
    <xf numFmtId="0" fontId="33" fillId="0" borderId="0" xfId="0" applyFont="1" applyBorder="1" applyAlignment="1">
      <alignment horizontal="left" vertical="center" wrapText="1"/>
    </xf>
    <xf numFmtId="164" fontId="64" fillId="0" borderId="0" xfId="9" applyNumberFormat="1" applyFont="1" applyAlignment="1">
      <alignment horizontal="center"/>
    </xf>
    <xf numFmtId="164" fontId="54" fillId="0" borderId="0" xfId="9" applyNumberFormat="1" applyFont="1" applyAlignment="1">
      <alignment horizontal="center"/>
    </xf>
    <xf numFmtId="164" fontId="12" fillId="0" borderId="11" xfId="15" applyNumberFormat="1" applyFont="1" applyBorder="1" applyAlignment="1">
      <alignment horizontal="center"/>
    </xf>
    <xf numFmtId="164" fontId="12" fillId="0" borderId="13" xfId="15" applyNumberFormat="1" applyFont="1" applyBorder="1" applyAlignment="1">
      <alignment horizontal="center"/>
    </xf>
    <xf numFmtId="164" fontId="13" fillId="0" borderId="0" xfId="15" applyNumberFormat="1" applyFont="1" applyAlignment="1">
      <alignment horizontal="left"/>
    </xf>
    <xf numFmtId="164" fontId="14" fillId="0" borderId="0" xfId="15" applyNumberFormat="1" applyFont="1" applyAlignment="1">
      <alignment horizontal="center"/>
    </xf>
    <xf numFmtId="164" fontId="17" fillId="0" borderId="22" xfId="15" applyNumberFormat="1" applyFont="1" applyBorder="1" applyAlignment="1">
      <alignment horizontal="center" vertical="center" wrapText="1"/>
    </xf>
    <xf numFmtId="164" fontId="17" fillId="0" borderId="26" xfId="15" applyNumberFormat="1" applyFont="1" applyBorder="1" applyAlignment="1">
      <alignment horizontal="center" vertical="center" wrapText="1"/>
    </xf>
    <xf numFmtId="164" fontId="17" fillId="0" borderId="23" xfId="15" applyNumberFormat="1" applyFont="1" applyBorder="1" applyAlignment="1">
      <alignment horizontal="center" vertical="center" wrapText="1"/>
    </xf>
    <xf numFmtId="164" fontId="17" fillId="0" borderId="27" xfId="15" applyNumberFormat="1" applyFont="1" applyBorder="1" applyAlignment="1">
      <alignment horizontal="center" vertical="center" wrapText="1"/>
    </xf>
    <xf numFmtId="164" fontId="18" fillId="0" borderId="24" xfId="15" applyNumberFormat="1" applyFont="1" applyBorder="1" applyAlignment="1">
      <alignment horizontal="center"/>
    </xf>
    <xf numFmtId="164" fontId="18" fillId="0" borderId="25" xfId="15" applyNumberFormat="1" applyFont="1" applyBorder="1" applyAlignment="1">
      <alignment horizontal="center"/>
    </xf>
    <xf numFmtId="1" fontId="12" fillId="0" borderId="0" xfId="15" applyNumberFormat="1" applyFont="1" applyBorder="1" applyAlignment="1">
      <alignment horizontal="center"/>
    </xf>
    <xf numFmtId="1" fontId="12" fillId="0" borderId="13" xfId="15" applyNumberFormat="1" applyFont="1" applyBorder="1" applyAlignment="1">
      <alignment horizontal="center"/>
    </xf>
    <xf numFmtId="164" fontId="12" fillId="0" borderId="84" xfId="16" applyNumberFormat="1" applyFont="1" applyBorder="1" applyAlignment="1">
      <alignment horizontal="center" vertical="center"/>
    </xf>
    <xf numFmtId="164" fontId="12" fillId="0" borderId="85" xfId="16" applyNumberFormat="1" applyFont="1" applyBorder="1" applyAlignment="1">
      <alignment horizontal="center" vertical="center"/>
    </xf>
    <xf numFmtId="164" fontId="12" fillId="0" borderId="11" xfId="16" applyNumberFormat="1" applyFont="1" applyBorder="1" applyAlignment="1">
      <alignment horizontal="center" vertical="center"/>
    </xf>
    <xf numFmtId="164" fontId="12" fillId="0" borderId="29" xfId="16" applyNumberFormat="1" applyFont="1" applyBorder="1" applyAlignment="1">
      <alignment horizontal="center" vertical="center"/>
    </xf>
    <xf numFmtId="164" fontId="12" fillId="0" borderId="27" xfId="16" applyNumberFormat="1" applyFont="1" applyBorder="1" applyAlignment="1">
      <alignment horizontal="center" vertical="center"/>
    </xf>
    <xf numFmtId="164" fontId="12" fillId="0" borderId="56" xfId="16" applyNumberFormat="1" applyFont="1" applyBorder="1" applyAlignment="1">
      <alignment horizontal="center" vertical="center"/>
    </xf>
    <xf numFmtId="164" fontId="12" fillId="0" borderId="86" xfId="16" applyNumberFormat="1" applyFont="1" applyBorder="1" applyAlignment="1">
      <alignment horizontal="center" vertical="center"/>
    </xf>
    <xf numFmtId="164" fontId="12" fillId="0" borderId="12" xfId="16" applyNumberFormat="1" applyFont="1" applyBorder="1" applyAlignment="1">
      <alignment horizontal="center" vertical="center"/>
    </xf>
    <xf numFmtId="164" fontId="12" fillId="0" borderId="35" xfId="16" applyNumberFormat="1" applyFont="1" applyBorder="1" applyAlignment="1">
      <alignment horizontal="center" vertical="center"/>
    </xf>
    <xf numFmtId="164" fontId="12" fillId="0" borderId="87" xfId="16" applyNumberFormat="1" applyFont="1" applyBorder="1" applyAlignment="1">
      <alignment horizontal="center" vertical="center"/>
    </xf>
    <xf numFmtId="164" fontId="12" fillId="0" borderId="66" xfId="16" applyNumberFormat="1" applyFont="1" applyBorder="1" applyAlignment="1">
      <alignment horizontal="center" vertical="center"/>
    </xf>
    <xf numFmtId="164" fontId="12" fillId="0" borderId="73" xfId="16" applyNumberFormat="1" applyFont="1" applyBorder="1" applyAlignment="1">
      <alignment horizontal="center" vertical="center"/>
    </xf>
    <xf numFmtId="164" fontId="15" fillId="0" borderId="74" xfId="16" applyNumberFormat="1" applyFont="1" applyBorder="1" applyAlignment="1">
      <alignment horizontal="center" vertical="center" wrapText="1"/>
    </xf>
    <xf numFmtId="164" fontId="15" fillId="0" borderId="82" xfId="16" applyNumberFormat="1" applyFont="1" applyBorder="1" applyAlignment="1">
      <alignment horizontal="center" vertical="center" wrapText="1"/>
    </xf>
    <xf numFmtId="164" fontId="17" fillId="0" borderId="33" xfId="16" applyNumberFormat="1" applyFont="1" applyBorder="1" applyAlignment="1">
      <alignment horizontal="center" vertical="center" wrapText="1"/>
    </xf>
    <xf numFmtId="164" fontId="17" fillId="0" borderId="39" xfId="16" applyNumberFormat="1" applyFont="1" applyBorder="1" applyAlignment="1">
      <alignment horizontal="center" vertical="center" wrapText="1"/>
    </xf>
    <xf numFmtId="164" fontId="17" fillId="0" borderId="79" xfId="16" applyNumberFormat="1" applyFont="1" applyBorder="1" applyAlignment="1">
      <alignment horizontal="center" vertical="center" wrapText="1"/>
    </xf>
    <xf numFmtId="164" fontId="17" fillId="0" borderId="80" xfId="16" applyNumberFormat="1" applyFont="1" applyBorder="1" applyAlignment="1">
      <alignment horizontal="center" vertical="center" wrapText="1"/>
    </xf>
    <xf numFmtId="164" fontId="15" fillId="0" borderId="23" xfId="16" applyNumberFormat="1" applyFont="1" applyBorder="1" applyAlignment="1">
      <alignment horizontal="center" vertical="center" wrapText="1"/>
    </xf>
    <xf numFmtId="164" fontId="15" fillId="0" borderId="81" xfId="16" applyNumberFormat="1" applyFont="1" applyBorder="1" applyAlignment="1">
      <alignment horizontal="center" vertical="center" wrapText="1"/>
    </xf>
    <xf numFmtId="164" fontId="64" fillId="0" borderId="0" xfId="16" applyNumberFormat="1" applyFont="1" applyBorder="1" applyAlignment="1">
      <alignment horizontal="center"/>
    </xf>
    <xf numFmtId="164" fontId="56" fillId="0" borderId="0" xfId="16" applyNumberFormat="1" applyFont="1" applyBorder="1" applyAlignment="1">
      <alignment horizontal="center"/>
    </xf>
    <xf numFmtId="164" fontId="15" fillId="0" borderId="52" xfId="60" applyNumberFormat="1" applyFont="1" applyBorder="1" applyAlignment="1">
      <alignment horizontal="center"/>
    </xf>
    <xf numFmtId="164" fontId="15" fillId="0" borderId="46" xfId="60" applyNumberFormat="1" applyFont="1" applyBorder="1" applyAlignment="1">
      <alignment horizontal="center"/>
    </xf>
    <xf numFmtId="164" fontId="54" fillId="0" borderId="0" xfId="60" applyNumberFormat="1" applyFont="1" applyAlignment="1">
      <alignment horizontal="center"/>
    </xf>
    <xf numFmtId="164" fontId="48" fillId="0" borderId="90" xfId="60" applyNumberFormat="1" applyFont="1" applyBorder="1" applyAlignment="1">
      <alignment horizontal="center" vertical="center" wrapText="1"/>
    </xf>
    <xf numFmtId="164" fontId="48" fillId="0" borderId="91" xfId="60" applyNumberFormat="1" applyFont="1" applyBorder="1" applyAlignment="1">
      <alignment horizontal="center" vertical="center" wrapText="1"/>
    </xf>
    <xf numFmtId="164" fontId="19" fillId="0" borderId="21" xfId="27" applyNumberFormat="1" applyFont="1" applyFill="1" applyBorder="1" applyAlignment="1">
      <alignment horizontal="center" vertical="center" wrapText="1"/>
    </xf>
    <xf numFmtId="164" fontId="19" fillId="0" borderId="54" xfId="27" applyNumberFormat="1" applyFont="1" applyFill="1" applyBorder="1" applyAlignment="1">
      <alignment horizontal="center" vertical="center" wrapText="1"/>
    </xf>
    <xf numFmtId="164" fontId="19" fillId="0" borderId="71" xfId="27" applyNumberFormat="1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58" fillId="0" borderId="0" xfId="0" applyFont="1" applyFill="1" applyAlignment="1">
      <alignment horizontal="center" vertical="center"/>
    </xf>
    <xf numFmtId="0" fontId="52" fillId="0" borderId="0" xfId="0" applyFont="1" applyFill="1" applyBorder="1" applyAlignment="1">
      <alignment horizontal="center"/>
    </xf>
    <xf numFmtId="0" fontId="52" fillId="0" borderId="0" xfId="0" applyFont="1" applyFill="1" applyAlignment="1">
      <alignment horizontal="center"/>
    </xf>
    <xf numFmtId="164" fontId="16" fillId="0" borderId="38" xfId="27" applyNumberFormat="1" applyFont="1" applyFill="1" applyBorder="1" applyAlignment="1">
      <alignment horizontal="center"/>
    </xf>
  </cellXfs>
  <cellStyles count="63">
    <cellStyle name="Comma" xfId="1" builtinId="3"/>
    <cellStyle name="Comma 10" xfId="16"/>
    <cellStyle name="Comma 10 2" xfId="43"/>
    <cellStyle name="Comma 10 2 2" xfId="60"/>
    <cellStyle name="Comma 10 3" xfId="61"/>
    <cellStyle name="Comma 11" xfId="17"/>
    <cellStyle name="Comma 12" xfId="18"/>
    <cellStyle name="Comma 13" xfId="45"/>
    <cellStyle name="Comma 14" xfId="46"/>
    <cellStyle name="Comma 15" xfId="47"/>
    <cellStyle name="Comma 16" xfId="48"/>
    <cellStyle name="Comma 17" xfId="49"/>
    <cellStyle name="Comma 18" xfId="50"/>
    <cellStyle name="Comma 19" xfId="51"/>
    <cellStyle name="Comma 2" xfId="3"/>
    <cellStyle name="Comma 2 2" xfId="4"/>
    <cellStyle name="Comma 2 2 2" xfId="53"/>
    <cellStyle name="Comma 2 3" xfId="19"/>
    <cellStyle name="Comma 2 3 2" xfId="56"/>
    <cellStyle name="Comma 2 3 2 2" xfId="57"/>
    <cellStyle name="Comma 2 4" xfId="44"/>
    <cellStyle name="Comma 20" xfId="52"/>
    <cellStyle name="Comma 21" xfId="54"/>
    <cellStyle name="Comma 22" xfId="55"/>
    <cellStyle name="Comma 3" xfId="5"/>
    <cellStyle name="Comma 3 2" xfId="15"/>
    <cellStyle name="Comma 3 2 2" xfId="20"/>
    <cellStyle name="Comma 3 2 2 2" xfId="58"/>
    <cellStyle name="Comma 3 2 2 2 2" xfId="59"/>
    <cellStyle name="Comma 3 3" xfId="21"/>
    <cellStyle name="Comma 3 4" xfId="22"/>
    <cellStyle name="Comma 3 5" xfId="23"/>
    <cellStyle name="Comma 4" xfId="6"/>
    <cellStyle name="Comma 4 2" xfId="24"/>
    <cellStyle name="Comma 5" xfId="7"/>
    <cellStyle name="Comma 5 2" xfId="25"/>
    <cellStyle name="Comma 5 3" xfId="26"/>
    <cellStyle name="Comma 6" xfId="8"/>
    <cellStyle name="Comma 6 2" xfId="27"/>
    <cellStyle name="Comma 7" xfId="9"/>
    <cellStyle name="Comma 8" xfId="10"/>
    <cellStyle name="Comma 9" xfId="2"/>
    <cellStyle name="Comma 9 2" xfId="28"/>
    <cellStyle name="Normal" xfId="0" builtinId="0"/>
    <cellStyle name="Normal 2" xfId="11"/>
    <cellStyle name="Normal 2 2" xfId="12"/>
    <cellStyle name="Normal 2 2 2" xfId="29"/>
    <cellStyle name="Normal 3" xfId="30"/>
    <cellStyle name="Normal 3 2" xfId="62"/>
    <cellStyle name="Normal 3 7" xfId="31"/>
    <cellStyle name="Normal 4" xfId="32"/>
    <cellStyle name="Normal 5" xfId="33"/>
    <cellStyle name="Normal 6" xfId="34"/>
    <cellStyle name="Normal 7" xfId="13"/>
    <cellStyle name="Normal 8" xfId="14"/>
    <cellStyle name="Normal 9" xfId="35"/>
    <cellStyle name="Normal_PES 0507 2" xfId="42"/>
    <cellStyle name="Percent 2" xfId="36"/>
    <cellStyle name="Percent 2 2" xfId="37"/>
    <cellStyle name="Percent 25" xfId="38"/>
    <cellStyle name="Percent 26" xfId="39"/>
    <cellStyle name="Percent 27" xfId="40"/>
    <cellStyle name="Percent 3" xfId="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3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AFRC%202020-2023%20Final%20Submissions\2023-2026\Annexur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S%2019-10-2025/Others%2019.10.2025/CFFS/AFRC%202023-26%2004.05.23/TAFRC%20FINAL%20for%20Block%20Period%202023-2026%20(30.05.2023)/MBBS%20&amp;%20PG/Annexur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S%2019-10-2025/Others%2019.10.2025/CFFS/AFRC%202026-29/AFRC%20working%20for%20the%20Block%20Period%2026-27%20to%2028-29%20(13.10.2025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Annexures_Schedules1_25forMedicalInstitution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dex"/>
      <sheetName val="GEN INFO"/>
      <sheetName val="I&amp;E - INST"/>
      <sheetName val=" I&amp;E - SOCIETY "/>
      <sheetName val="SCH-1"/>
      <sheetName val="SCH-2"/>
      <sheetName val="SCH-3"/>
      <sheetName val="SCH-4"/>
      <sheetName val="SCH-5"/>
      <sheetName val="SCH-6"/>
      <sheetName val="SCH-7"/>
      <sheetName val="SCH-8"/>
      <sheetName val="SCH-9 &amp;SCH-9S"/>
      <sheetName val="SCH-10"/>
      <sheetName val="SCH-11"/>
      <sheetName val="SCH-12"/>
      <sheetName val="SCH-13"/>
      <sheetName val="SCH-14"/>
      <sheetName val="SCH -15"/>
      <sheetName val="SCH-16"/>
      <sheetName val="SCH-17"/>
      <sheetName val="SCH-18"/>
      <sheetName val="SCH-19"/>
      <sheetName val="SCH-20"/>
      <sheetName val="SCH-21 Inst."/>
      <sheetName val="SCH-22 BS Society"/>
      <sheetName val="SCH-23"/>
      <sheetName val="SCH-24"/>
      <sheetName val="SCH-25"/>
      <sheetName val="SCH-26"/>
    </sheetNames>
    <sheetDataSet>
      <sheetData sheetId="0"/>
      <sheetData sheetId="1">
        <row r="35">
          <cell r="E35" t="str">
            <v>M.B.B.S</v>
          </cell>
        </row>
        <row r="57">
          <cell r="E57" t="str">
            <v>CLINICAL DEGREE</v>
          </cell>
        </row>
        <row r="76">
          <cell r="E76" t="str">
            <v>PARA CLINICAL DEGREE</v>
          </cell>
        </row>
        <row r="95">
          <cell r="E95" t="str">
            <v>NON-CLINICAL DEGREE</v>
          </cell>
        </row>
        <row r="107">
          <cell r="E107" t="str">
            <v>NON-CLINICAL-DIPLOMA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ndex"/>
      <sheetName val="GEN INFO"/>
      <sheetName val="I&amp;E - INST"/>
      <sheetName val=" I&amp;E - SOCIETY "/>
      <sheetName val="SCH-1"/>
      <sheetName val="SCH-2"/>
      <sheetName val="SCH-3"/>
      <sheetName val="SCH-4"/>
      <sheetName val="SCH-5"/>
      <sheetName val="SCH-6"/>
      <sheetName val="SCH-7"/>
      <sheetName val="SCH-8"/>
      <sheetName val="SCH-9 &amp;SCH-9S"/>
      <sheetName val="SCH-10"/>
      <sheetName val="SCH-11"/>
      <sheetName val="SCH-12"/>
      <sheetName val="SCH-13"/>
      <sheetName val="SCH-14"/>
      <sheetName val="SCH -15"/>
      <sheetName val="SCH-16"/>
      <sheetName val="SCH-17"/>
      <sheetName val="SCH-18"/>
      <sheetName val="SCH-19"/>
      <sheetName val="SCH-20"/>
      <sheetName val="SCH-21 Inst."/>
      <sheetName val="SCH-22 BS Society"/>
      <sheetName val="SCH-23"/>
      <sheetName val="SCH-24"/>
      <sheetName val="SCH-25"/>
      <sheetName val="SCH-26"/>
      <sheetName val="Sheet1"/>
    </sheetNames>
    <sheetDataSet>
      <sheetData sheetId="0"/>
      <sheetData sheetId="1"/>
      <sheetData sheetId="2"/>
      <sheetData sheetId="3"/>
      <sheetData sheetId="4">
        <row r="14">
          <cell r="D14" t="str">
            <v>M.B.B.S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DSCR Calculation"/>
      <sheetName val="Dep workings"/>
      <sheetName val="Avg Cost"/>
      <sheetName val="AVG Cost MBBS"/>
      <sheetName val="AVG Cost PG"/>
      <sheetName val="Total Avg Cost "/>
      <sheetName val="Total Avg Cost  (Malladi)"/>
      <sheetName val="INCOME"/>
      <sheetName val="EXPENSES"/>
      <sheetName val="Financials-Prov"/>
      <sheetName val="Schedules-Prov"/>
      <sheetName val="Sub-Schedules-Prov"/>
      <sheetName val="MBBS STUDENTS &amp; FEE"/>
      <sheetName val="Sch1 PG"/>
      <sheetName val="PG STUDENTS &amp; FEE"/>
      <sheetName val="Nursing"/>
      <sheetName val="Term Loan Summary"/>
      <sheetName val="Term Loan(Take Over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E7">
            <v>1158.47027</v>
          </cell>
          <cell r="F7">
            <v>1165.44658</v>
          </cell>
        </row>
        <row r="8">
          <cell r="E8">
            <v>443.64244000000002</v>
          </cell>
          <cell r="F8">
            <v>404.85539</v>
          </cell>
        </row>
        <row r="9">
          <cell r="E9">
            <v>812.87491</v>
          </cell>
          <cell r="F9">
            <v>559.80781000000002</v>
          </cell>
        </row>
        <row r="10">
          <cell r="E10">
            <v>412.93434999999999</v>
          </cell>
          <cell r="F10">
            <v>443.05126000000001</v>
          </cell>
        </row>
        <row r="11">
          <cell r="E11">
            <v>197.53504000000001</v>
          </cell>
          <cell r="F11">
            <v>188.07250999999999</v>
          </cell>
        </row>
        <row r="12">
          <cell r="E12">
            <v>171.64035999999999</v>
          </cell>
          <cell r="F12">
            <v>278.12554</v>
          </cell>
        </row>
        <row r="13">
          <cell r="E13">
            <v>909.60634000000005</v>
          </cell>
          <cell r="F13">
            <v>1051.4405299999999</v>
          </cell>
        </row>
        <row r="57">
          <cell r="O57">
            <v>1041142</v>
          </cell>
          <cell r="P57">
            <v>2417205</v>
          </cell>
        </row>
        <row r="58">
          <cell r="O58">
            <v>2530318</v>
          </cell>
          <cell r="P58">
            <v>2425674</v>
          </cell>
        </row>
        <row r="59">
          <cell r="O59">
            <v>887184</v>
          </cell>
          <cell r="P59">
            <v>1250763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ndex"/>
      <sheetName val="GEN INFO"/>
      <sheetName val="I&amp;E - INST"/>
      <sheetName val=" I&amp;E - SOCIETY "/>
      <sheetName val="SCH-1"/>
      <sheetName val="SCH-2"/>
      <sheetName val="SCH-3"/>
      <sheetName val="SCH-4"/>
      <sheetName val="SCH-5"/>
      <sheetName val="SCH-6"/>
      <sheetName val="SCH-7"/>
      <sheetName val="SCH-8"/>
      <sheetName val="SCH-9 &amp;SCH-9S"/>
      <sheetName val="SCH-10"/>
      <sheetName val="SCH-11"/>
      <sheetName val="SCH-12"/>
      <sheetName val="SCH-13"/>
      <sheetName val="SCH-14"/>
      <sheetName val="SCH -15"/>
      <sheetName val="SCH-16"/>
      <sheetName val="SCH-17"/>
      <sheetName val="SCH-18"/>
      <sheetName val="SCH-19"/>
      <sheetName val="SCH-20"/>
      <sheetName val="SCH-21 Inst."/>
      <sheetName val="SCH-22 BS Society"/>
      <sheetName val="SCH-23"/>
      <sheetName val="SCH-24"/>
      <sheetName val="SCH-25"/>
      <sheetName val="SCH-26"/>
    </sheetNames>
    <sheetDataSet>
      <sheetData sheetId="0"/>
      <sheetData sheetId="1">
        <row r="35">
          <cell r="E35" t="str">
            <v>M.B.B.S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B2" t="str">
            <v>NAME OF THE INSTITUTION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B2:M238"/>
  <sheetViews>
    <sheetView showGridLines="0" view="pageBreakPreview" topLeftCell="A217" zoomScale="60" workbookViewId="0">
      <selection activeCell="U32" sqref="U32"/>
    </sheetView>
  </sheetViews>
  <sheetFormatPr defaultRowHeight="12.75"/>
  <cols>
    <col min="1" max="1" width="1.140625" style="170" customWidth="1"/>
    <col min="2" max="2" width="2.85546875" style="170" customWidth="1"/>
    <col min="3" max="3" width="2.28515625" style="170" customWidth="1"/>
    <col min="4" max="4" width="7.85546875" style="170" customWidth="1"/>
    <col min="5" max="5" width="30.85546875" style="170" customWidth="1"/>
    <col min="6" max="6" width="11" style="170" customWidth="1"/>
    <col min="7" max="7" width="9.85546875" style="170" hidden="1" customWidth="1"/>
    <col min="8" max="8" width="9.28515625" style="170" customWidth="1"/>
    <col min="9" max="9" width="19.7109375" style="170" customWidth="1"/>
    <col min="10" max="10" width="12.28515625" style="170" customWidth="1"/>
    <col min="11" max="11" width="32.7109375" style="170" bestFit="1" customWidth="1"/>
    <col min="12" max="12" width="6" style="170" customWidth="1"/>
    <col min="13" max="13" width="2.28515625" style="170" customWidth="1"/>
    <col min="14" max="14" width="17.85546875" style="170" customWidth="1"/>
    <col min="15" max="16384" width="9.140625" style="170"/>
  </cols>
  <sheetData>
    <row r="2" spans="3:13" ht="15">
      <c r="C2" s="1000" t="s">
        <v>2783</v>
      </c>
      <c r="D2" s="1000"/>
      <c r="E2" s="1000"/>
      <c r="F2" s="1000"/>
      <c r="G2" s="1000"/>
      <c r="H2" s="1000"/>
      <c r="I2" s="1000"/>
      <c r="J2" s="1000"/>
      <c r="K2" s="1000"/>
      <c r="L2" s="1000"/>
    </row>
    <row r="3" spans="3:13">
      <c r="C3" s="1001" t="s">
        <v>2784</v>
      </c>
      <c r="D3" s="1001"/>
      <c r="E3" s="1001"/>
      <c r="F3" s="1001"/>
      <c r="G3" s="1001"/>
      <c r="H3" s="1001"/>
      <c r="I3" s="1001"/>
      <c r="J3" s="1001"/>
      <c r="K3" s="1001"/>
    </row>
    <row r="4" spans="3:13">
      <c r="C4" s="171"/>
      <c r="D4" s="171"/>
      <c r="E4" s="171"/>
      <c r="F4" s="171"/>
      <c r="G4" s="171"/>
      <c r="H4" s="171"/>
      <c r="I4" s="171"/>
      <c r="J4" s="171"/>
      <c r="K4" s="171"/>
    </row>
    <row r="5" spans="3:13" ht="31.5" customHeight="1">
      <c r="D5" s="1002" t="s">
        <v>2785</v>
      </c>
      <c r="E5" s="1002"/>
      <c r="F5" s="1002"/>
      <c r="G5" s="1002"/>
      <c r="H5" s="1002"/>
      <c r="I5" s="1002"/>
      <c r="J5" s="1002"/>
      <c r="K5" s="1002"/>
      <c r="L5" s="1002"/>
      <c r="M5" s="172"/>
    </row>
    <row r="6" spans="3:13" ht="13.5" thickBot="1">
      <c r="D6" s="173"/>
    </row>
    <row r="7" spans="3:13" ht="13.5" thickTop="1">
      <c r="C7" s="174"/>
      <c r="D7" s="175"/>
      <c r="E7" s="175"/>
      <c r="F7" s="175"/>
      <c r="G7" s="175"/>
      <c r="H7" s="175"/>
      <c r="I7" s="175"/>
      <c r="J7" s="175"/>
      <c r="K7" s="175"/>
      <c r="L7" s="176"/>
    </row>
    <row r="8" spans="3:13">
      <c r="C8" s="177"/>
      <c r="D8" s="1003" t="s">
        <v>2786</v>
      </c>
      <c r="E8" s="1003"/>
      <c r="F8" s="1004" t="s">
        <v>2787</v>
      </c>
      <c r="G8" s="1004"/>
      <c r="H8" s="1004"/>
      <c r="I8" s="1004"/>
      <c r="J8" s="1004"/>
      <c r="K8" s="1004"/>
      <c r="L8" s="178"/>
    </row>
    <row r="9" spans="3:13">
      <c r="C9" s="177"/>
      <c r="D9" s="179"/>
      <c r="E9" s="179"/>
      <c r="F9" s="179"/>
      <c r="G9" s="179"/>
      <c r="H9" s="179"/>
      <c r="I9" s="179"/>
      <c r="J9" s="179"/>
      <c r="K9" s="179"/>
      <c r="L9" s="178"/>
    </row>
    <row r="10" spans="3:13">
      <c r="C10" s="177"/>
      <c r="D10" s="1003" t="s">
        <v>2788</v>
      </c>
      <c r="E10" s="1003"/>
      <c r="F10" s="179"/>
      <c r="G10" s="179"/>
      <c r="H10" s="179"/>
      <c r="I10" s="179" t="s">
        <v>2789</v>
      </c>
      <c r="J10" s="179"/>
      <c r="K10" s="179"/>
      <c r="L10" s="178"/>
    </row>
    <row r="11" spans="3:13">
      <c r="C11" s="177"/>
      <c r="D11" s="179"/>
      <c r="E11" s="179"/>
      <c r="F11" s="179"/>
      <c r="G11" s="179"/>
      <c r="H11" s="179"/>
      <c r="I11" s="179"/>
      <c r="J11" s="179"/>
      <c r="K11" s="179"/>
      <c r="L11" s="178"/>
    </row>
    <row r="12" spans="3:13">
      <c r="C12" s="177"/>
      <c r="D12" s="179" t="s">
        <v>2790</v>
      </c>
      <c r="E12" s="179"/>
      <c r="F12" s="179"/>
      <c r="G12" s="179"/>
      <c r="H12" s="179"/>
      <c r="I12" s="179">
        <v>3</v>
      </c>
      <c r="J12" s="179"/>
      <c r="K12" s="179"/>
      <c r="L12" s="178"/>
    </row>
    <row r="13" spans="3:13">
      <c r="C13" s="177"/>
      <c r="D13" s="179"/>
      <c r="E13" s="179"/>
      <c r="F13" s="179"/>
      <c r="G13" s="179"/>
      <c r="H13" s="179"/>
      <c r="I13" s="179"/>
      <c r="J13" s="179"/>
      <c r="K13" s="179"/>
      <c r="L13" s="178"/>
    </row>
    <row r="14" spans="3:13">
      <c r="C14" s="177"/>
      <c r="D14" s="180" t="s">
        <v>2791</v>
      </c>
      <c r="E14" s="180"/>
      <c r="F14" s="180"/>
      <c r="G14" s="180"/>
      <c r="H14" s="180"/>
      <c r="I14" s="180"/>
      <c r="J14" s="180"/>
      <c r="K14" s="180"/>
      <c r="L14" s="178"/>
    </row>
    <row r="15" spans="3:13">
      <c r="C15" s="177"/>
      <c r="D15" s="180"/>
      <c r="E15" s="180"/>
      <c r="F15" s="180"/>
      <c r="G15" s="180"/>
      <c r="H15" s="180"/>
      <c r="I15" s="180"/>
      <c r="J15" s="180"/>
      <c r="K15" s="180"/>
      <c r="L15" s="178"/>
    </row>
    <row r="16" spans="3:13">
      <c r="C16" s="177"/>
      <c r="D16" s="181" t="s">
        <v>2792</v>
      </c>
      <c r="E16" s="1005" t="s">
        <v>2793</v>
      </c>
      <c r="F16" s="1005"/>
      <c r="G16" s="180"/>
      <c r="H16" s="180"/>
      <c r="I16" s="181" t="s">
        <v>2794</v>
      </c>
      <c r="J16" s="181"/>
      <c r="K16" s="180"/>
      <c r="L16" s="178"/>
    </row>
    <row r="17" spans="2:12">
      <c r="C17" s="177"/>
      <c r="D17" s="180"/>
      <c r="E17" s="180"/>
      <c r="F17" s="180"/>
      <c r="G17" s="180"/>
      <c r="H17" s="180"/>
      <c r="I17" s="180"/>
      <c r="J17" s="180"/>
      <c r="K17" s="180"/>
      <c r="L17" s="178"/>
    </row>
    <row r="18" spans="2:12">
      <c r="C18" s="177"/>
      <c r="D18" s="182" t="s">
        <v>2795</v>
      </c>
      <c r="E18" s="180" t="s">
        <v>0</v>
      </c>
      <c r="F18" s="180"/>
      <c r="G18" s="180"/>
      <c r="H18" s="180"/>
      <c r="I18" s="180" t="s">
        <v>2796</v>
      </c>
      <c r="J18" s="180"/>
      <c r="K18" s="180"/>
      <c r="L18" s="178"/>
    </row>
    <row r="19" spans="2:12">
      <c r="C19" s="177"/>
      <c r="D19" s="182" t="s">
        <v>2797</v>
      </c>
      <c r="E19" s="180" t="s">
        <v>2798</v>
      </c>
      <c r="F19" s="180"/>
      <c r="G19" s="180"/>
      <c r="H19" s="180"/>
      <c r="I19" s="180" t="s">
        <v>2799</v>
      </c>
      <c r="J19" s="180"/>
      <c r="K19" s="180"/>
      <c r="L19" s="178"/>
    </row>
    <row r="20" spans="2:12">
      <c r="C20" s="177"/>
      <c r="D20" s="182" t="s">
        <v>2800</v>
      </c>
      <c r="E20" s="180" t="s">
        <v>0</v>
      </c>
      <c r="F20" s="180"/>
      <c r="G20" s="180"/>
      <c r="H20" s="180"/>
      <c r="I20" s="180" t="s">
        <v>2801</v>
      </c>
      <c r="J20" s="180"/>
      <c r="K20" s="180"/>
      <c r="L20" s="178"/>
    </row>
    <row r="21" spans="2:12">
      <c r="B21" s="183"/>
      <c r="C21" s="184"/>
      <c r="D21" s="179"/>
      <c r="E21" s="179"/>
      <c r="F21" s="179"/>
      <c r="G21" s="179"/>
      <c r="H21" s="179"/>
      <c r="I21" s="179"/>
      <c r="J21" s="179"/>
      <c r="K21" s="179"/>
      <c r="L21" s="178"/>
    </row>
    <row r="22" spans="2:12">
      <c r="B22" s="183"/>
      <c r="C22" s="184"/>
      <c r="D22" s="179" t="s">
        <v>2802</v>
      </c>
      <c r="E22" s="179"/>
      <c r="F22" s="179"/>
      <c r="G22" s="179"/>
      <c r="H22" s="179"/>
      <c r="I22" s="179" t="s">
        <v>2803</v>
      </c>
      <c r="J22" s="179"/>
      <c r="K22" s="179"/>
      <c r="L22" s="178"/>
    </row>
    <row r="23" spans="2:12">
      <c r="B23" s="183"/>
      <c r="C23" s="184"/>
      <c r="D23" s="179"/>
      <c r="E23" s="179"/>
      <c r="F23" s="179"/>
      <c r="G23" s="179"/>
      <c r="H23" s="179"/>
      <c r="I23" s="179"/>
      <c r="J23" s="179"/>
      <c r="K23" s="179"/>
      <c r="L23" s="178"/>
    </row>
    <row r="24" spans="2:12">
      <c r="B24" s="183"/>
      <c r="C24" s="184"/>
      <c r="D24" s="185" t="s">
        <v>2804</v>
      </c>
      <c r="E24" s="179"/>
      <c r="F24" s="179"/>
      <c r="G24" s="179"/>
      <c r="H24" s="179"/>
      <c r="I24" s="179"/>
      <c r="J24" s="179"/>
      <c r="K24" s="179"/>
      <c r="L24" s="178"/>
    </row>
    <row r="25" spans="2:12" ht="13.5" thickBot="1">
      <c r="B25" s="183"/>
      <c r="C25" s="184"/>
      <c r="D25" s="179"/>
      <c r="E25" s="179"/>
      <c r="F25" s="179"/>
      <c r="G25" s="179"/>
      <c r="H25" s="179"/>
      <c r="I25" s="179"/>
      <c r="J25" s="179"/>
      <c r="K25" s="179"/>
      <c r="L25" s="178"/>
    </row>
    <row r="26" spans="2:12" ht="13.5" thickTop="1">
      <c r="B26" s="183"/>
      <c r="C26" s="184"/>
      <c r="D26" s="1006" t="s">
        <v>2805</v>
      </c>
      <c r="E26" s="1008" t="s">
        <v>2806</v>
      </c>
      <c r="F26" s="1009"/>
      <c r="G26" s="1009"/>
      <c r="H26" s="1010"/>
      <c r="I26" s="1008" t="s">
        <v>2807</v>
      </c>
      <c r="J26" s="1009"/>
      <c r="K26" s="1011" t="s">
        <v>2808</v>
      </c>
      <c r="L26" s="178"/>
    </row>
    <row r="27" spans="2:12" ht="13.5" thickBot="1">
      <c r="B27" s="183"/>
      <c r="C27" s="184"/>
      <c r="D27" s="1007"/>
      <c r="E27" s="186" t="s">
        <v>2809</v>
      </c>
      <c r="F27" s="187" t="s">
        <v>2810</v>
      </c>
      <c r="G27" s="187" t="s">
        <v>77</v>
      </c>
      <c r="H27" s="186" t="s">
        <v>2811</v>
      </c>
      <c r="I27" s="187" t="s">
        <v>2812</v>
      </c>
      <c r="J27" s="188" t="s">
        <v>2811</v>
      </c>
      <c r="K27" s="1012"/>
      <c r="L27" s="178"/>
    </row>
    <row r="28" spans="2:12" ht="14.25" thickTop="1" thickBot="1">
      <c r="B28" s="183"/>
      <c r="C28" s="184"/>
      <c r="D28" s="997" t="s">
        <v>2813</v>
      </c>
      <c r="E28" s="998"/>
      <c r="F28" s="998"/>
      <c r="G28" s="998"/>
      <c r="H28" s="998"/>
      <c r="I28" s="998"/>
      <c r="J28" s="998"/>
      <c r="K28" s="999"/>
      <c r="L28" s="178"/>
    </row>
    <row r="29" spans="2:12" ht="13.5" thickTop="1">
      <c r="B29" s="183"/>
      <c r="C29" s="184"/>
      <c r="D29" s="189">
        <v>1</v>
      </c>
      <c r="E29" s="190" t="s">
        <v>49</v>
      </c>
      <c r="F29" s="191" t="s">
        <v>2814</v>
      </c>
      <c r="G29" s="192" t="s">
        <v>2815</v>
      </c>
      <c r="H29" s="191">
        <v>125</v>
      </c>
      <c r="I29" s="192" t="s">
        <v>2795</v>
      </c>
      <c r="J29" s="191">
        <v>125</v>
      </c>
      <c r="K29" s="990" t="s">
        <v>2816</v>
      </c>
      <c r="L29" s="178"/>
    </row>
    <row r="30" spans="2:12">
      <c r="B30" s="183"/>
      <c r="C30" s="184"/>
      <c r="D30" s="193"/>
      <c r="E30" s="194"/>
      <c r="F30" s="194"/>
      <c r="G30" s="195"/>
      <c r="H30" s="194">
        <v>87</v>
      </c>
      <c r="I30" s="195" t="s">
        <v>2797</v>
      </c>
      <c r="J30" s="194">
        <v>87</v>
      </c>
      <c r="K30" s="991"/>
      <c r="L30" s="178"/>
    </row>
    <row r="31" spans="2:12">
      <c r="B31" s="183"/>
      <c r="C31" s="184"/>
      <c r="D31" s="193"/>
      <c r="E31" s="194"/>
      <c r="F31" s="194"/>
      <c r="G31" s="195"/>
      <c r="H31" s="194">
        <v>38</v>
      </c>
      <c r="I31" s="195" t="s">
        <v>2800</v>
      </c>
      <c r="J31" s="194">
        <v>38</v>
      </c>
      <c r="K31" s="991"/>
      <c r="L31" s="178"/>
    </row>
    <row r="32" spans="2:12" ht="13.5" thickBot="1">
      <c r="B32" s="183"/>
      <c r="C32" s="184"/>
      <c r="D32" s="193"/>
      <c r="E32" s="196"/>
      <c r="F32" s="197" t="s">
        <v>2817</v>
      </c>
      <c r="G32" s="198"/>
      <c r="H32" s="186">
        <f>SUM(H29:H31)</f>
        <v>250</v>
      </c>
      <c r="I32" s="199"/>
      <c r="J32" s="200">
        <f>SUM(J29:J31)</f>
        <v>250</v>
      </c>
      <c r="K32" s="991"/>
      <c r="L32" s="178"/>
    </row>
    <row r="33" spans="2:12" ht="13.5" thickTop="1">
      <c r="B33" s="183"/>
      <c r="C33" s="184"/>
      <c r="D33" s="193"/>
      <c r="E33" s="194"/>
      <c r="F33" s="194" t="s">
        <v>2818</v>
      </c>
      <c r="G33" s="195" t="s">
        <v>2819</v>
      </c>
      <c r="H33" s="191">
        <v>125</v>
      </c>
      <c r="I33" s="192" t="s">
        <v>2795</v>
      </c>
      <c r="J33" s="191">
        <v>125</v>
      </c>
      <c r="K33" s="991"/>
      <c r="L33" s="178"/>
    </row>
    <row r="34" spans="2:12">
      <c r="B34" s="183"/>
      <c r="C34" s="184"/>
      <c r="D34" s="193"/>
      <c r="E34" s="194"/>
      <c r="F34" s="194"/>
      <c r="G34" s="195"/>
      <c r="H34" s="194">
        <v>87</v>
      </c>
      <c r="I34" s="195" t="s">
        <v>2797</v>
      </c>
      <c r="J34" s="194">
        <v>87</v>
      </c>
      <c r="K34" s="991"/>
      <c r="L34" s="178"/>
    </row>
    <row r="35" spans="2:12">
      <c r="B35" s="183"/>
      <c r="C35" s="184"/>
      <c r="D35" s="193"/>
      <c r="E35" s="194"/>
      <c r="F35" s="194"/>
      <c r="G35" s="195"/>
      <c r="H35" s="194">
        <v>38</v>
      </c>
      <c r="I35" s="195" t="s">
        <v>2800</v>
      </c>
      <c r="J35" s="194">
        <v>38</v>
      </c>
      <c r="K35" s="991"/>
      <c r="L35" s="178"/>
    </row>
    <row r="36" spans="2:12" ht="13.5" thickBot="1">
      <c r="B36" s="183"/>
      <c r="C36" s="184"/>
      <c r="D36" s="193"/>
      <c r="E36" s="194"/>
      <c r="F36" s="197" t="s">
        <v>2817</v>
      </c>
      <c r="G36" s="198"/>
      <c r="H36" s="186">
        <f>SUM(H33:H35)</f>
        <v>250</v>
      </c>
      <c r="I36" s="199"/>
      <c r="J36" s="186">
        <f>SUM(J33:J35)</f>
        <v>250</v>
      </c>
      <c r="K36" s="991"/>
      <c r="L36" s="178"/>
    </row>
    <row r="37" spans="2:12" ht="13.5" thickTop="1">
      <c r="B37" s="183"/>
      <c r="C37" s="184"/>
      <c r="D37" s="193"/>
      <c r="E37" s="194"/>
      <c r="F37" s="194" t="s">
        <v>2820</v>
      </c>
      <c r="G37" s="201" t="s">
        <v>2821</v>
      </c>
      <c r="H37" s="191">
        <v>100</v>
      </c>
      <c r="I37" s="192" t="s">
        <v>2795</v>
      </c>
      <c r="J37" s="191">
        <v>100</v>
      </c>
      <c r="K37" s="991"/>
      <c r="L37" s="178"/>
    </row>
    <row r="38" spans="2:12">
      <c r="B38" s="183"/>
      <c r="C38" s="184"/>
      <c r="D38" s="193"/>
      <c r="E38" s="194"/>
      <c r="F38" s="194"/>
      <c r="G38" s="201"/>
      <c r="H38" s="194">
        <v>70</v>
      </c>
      <c r="I38" s="195" t="s">
        <v>2797</v>
      </c>
      <c r="J38" s="194">
        <v>69</v>
      </c>
      <c r="K38" s="991"/>
      <c r="L38" s="178"/>
    </row>
    <row r="39" spans="2:12">
      <c r="B39" s="183"/>
      <c r="C39" s="184"/>
      <c r="D39" s="193"/>
      <c r="E39" s="194"/>
      <c r="F39" s="194"/>
      <c r="G39" s="201"/>
      <c r="H39" s="194">
        <v>30</v>
      </c>
      <c r="I39" s="195" t="s">
        <v>2800</v>
      </c>
      <c r="J39" s="194">
        <v>30</v>
      </c>
      <c r="K39" s="991"/>
      <c r="L39" s="178"/>
    </row>
    <row r="40" spans="2:12" ht="13.5" thickBot="1">
      <c r="B40" s="183"/>
      <c r="C40" s="184"/>
      <c r="D40" s="193"/>
      <c r="E40" s="194"/>
      <c r="F40" s="197" t="s">
        <v>2817</v>
      </c>
      <c r="G40" s="198"/>
      <c r="H40" s="186">
        <f>SUM(H37:H39)</f>
        <v>200</v>
      </c>
      <c r="I40" s="199"/>
      <c r="J40" s="200">
        <f>SUM(J37:J39)</f>
        <v>199</v>
      </c>
      <c r="K40" s="991"/>
      <c r="L40" s="178"/>
    </row>
    <row r="41" spans="2:12" ht="13.5" thickTop="1">
      <c r="B41" s="183"/>
      <c r="C41" s="184"/>
      <c r="D41" s="193"/>
      <c r="E41" s="194"/>
      <c r="F41" s="194" t="s">
        <v>2822</v>
      </c>
      <c r="G41" s="201" t="s">
        <v>2823</v>
      </c>
      <c r="H41" s="191">
        <v>113</v>
      </c>
      <c r="I41" s="192" t="s">
        <v>2795</v>
      </c>
      <c r="J41" s="191">
        <v>113</v>
      </c>
      <c r="K41" s="991"/>
      <c r="L41" s="178"/>
    </row>
    <row r="42" spans="2:12">
      <c r="B42" s="183"/>
      <c r="C42" s="184"/>
      <c r="D42" s="193"/>
      <c r="E42" s="194"/>
      <c r="F42" s="194"/>
      <c r="G42" s="201"/>
      <c r="H42" s="194">
        <v>77</v>
      </c>
      <c r="I42" s="195" t="s">
        <v>2797</v>
      </c>
      <c r="J42" s="194">
        <v>77</v>
      </c>
      <c r="K42" s="991"/>
      <c r="L42" s="178"/>
    </row>
    <row r="43" spans="2:12">
      <c r="B43" s="183"/>
      <c r="C43" s="184"/>
      <c r="D43" s="193"/>
      <c r="E43" s="194"/>
      <c r="F43" s="194"/>
      <c r="G43" s="201"/>
      <c r="H43" s="194">
        <v>38</v>
      </c>
      <c r="I43" s="195" t="s">
        <v>2800</v>
      </c>
      <c r="J43" s="194">
        <v>38</v>
      </c>
      <c r="K43" s="991"/>
      <c r="L43" s="178"/>
    </row>
    <row r="44" spans="2:12" ht="13.5" thickBot="1">
      <c r="B44" s="183"/>
      <c r="C44" s="184"/>
      <c r="D44" s="193"/>
      <c r="E44" s="194"/>
      <c r="F44" s="197" t="s">
        <v>2817</v>
      </c>
      <c r="G44" s="198"/>
      <c r="H44" s="186">
        <f>SUM(H41:H43)</f>
        <v>228</v>
      </c>
      <c r="I44" s="199"/>
      <c r="J44" s="200">
        <f>SUM(J41:J43)</f>
        <v>228</v>
      </c>
      <c r="K44" s="991"/>
      <c r="L44" s="178"/>
    </row>
    <row r="45" spans="2:12" ht="13.5" thickTop="1">
      <c r="B45" s="183"/>
      <c r="C45" s="184"/>
      <c r="D45" s="193"/>
      <c r="E45" s="194"/>
      <c r="F45" s="194" t="s">
        <v>2824</v>
      </c>
      <c r="G45" s="201" t="s">
        <v>2823</v>
      </c>
      <c r="H45" s="191">
        <v>100</v>
      </c>
      <c r="I45" s="192" t="s">
        <v>2795</v>
      </c>
      <c r="J45" s="191">
        <v>100</v>
      </c>
      <c r="K45" s="991"/>
      <c r="L45" s="178"/>
    </row>
    <row r="46" spans="2:12">
      <c r="B46" s="183"/>
      <c r="C46" s="184"/>
      <c r="D46" s="193"/>
      <c r="E46" s="194"/>
      <c r="F46" s="194"/>
      <c r="G46" s="201"/>
      <c r="H46" s="194">
        <v>70</v>
      </c>
      <c r="I46" s="195" t="s">
        <v>2797</v>
      </c>
      <c r="J46" s="194">
        <v>69</v>
      </c>
      <c r="K46" s="991"/>
      <c r="L46" s="178"/>
    </row>
    <row r="47" spans="2:12">
      <c r="B47" s="183"/>
      <c r="C47" s="184"/>
      <c r="D47" s="193"/>
      <c r="E47" s="194"/>
      <c r="F47" s="194"/>
      <c r="G47" s="201"/>
      <c r="H47" s="194">
        <v>30</v>
      </c>
      <c r="I47" s="195" t="s">
        <v>2800</v>
      </c>
      <c r="J47" s="194">
        <v>30</v>
      </c>
      <c r="K47" s="991"/>
      <c r="L47" s="178"/>
    </row>
    <row r="48" spans="2:12" ht="13.5" thickBot="1">
      <c r="B48" s="183"/>
      <c r="C48" s="184"/>
      <c r="D48" s="193"/>
      <c r="E48" s="194"/>
      <c r="F48" s="197" t="s">
        <v>2817</v>
      </c>
      <c r="G48" s="198"/>
      <c r="H48" s="186">
        <f>SUM(H45:H47)</f>
        <v>200</v>
      </c>
      <c r="I48" s="199"/>
      <c r="J48" s="200">
        <f>SUM(J45:J47)</f>
        <v>199</v>
      </c>
      <c r="K48" s="991"/>
      <c r="L48" s="178"/>
    </row>
    <row r="49" spans="2:12" ht="14.25" thickTop="1" thickBot="1">
      <c r="B49" s="183"/>
      <c r="C49" s="184"/>
      <c r="D49" s="993" t="s">
        <v>2825</v>
      </c>
      <c r="E49" s="994"/>
      <c r="F49" s="202"/>
      <c r="G49" s="202"/>
      <c r="H49" s="186">
        <f>+H44+H40+H36+H32+H48</f>
        <v>1128</v>
      </c>
      <c r="I49" s="203"/>
      <c r="J49" s="186">
        <f>+J44+J40+J36+J32+J48</f>
        <v>1126</v>
      </c>
      <c r="K49" s="992"/>
      <c r="L49" s="178"/>
    </row>
    <row r="50" spans="2:12" ht="14.25" thickTop="1" thickBot="1">
      <c r="B50" s="183"/>
      <c r="C50" s="184"/>
      <c r="D50" s="997" t="s">
        <v>2826</v>
      </c>
      <c r="E50" s="998"/>
      <c r="F50" s="998"/>
      <c r="G50" s="998"/>
      <c r="H50" s="998"/>
      <c r="I50" s="998"/>
      <c r="J50" s="998"/>
      <c r="K50" s="999"/>
      <c r="L50" s="178"/>
    </row>
    <row r="51" spans="2:12" ht="14.25" thickTop="1" thickBot="1">
      <c r="B51" s="183"/>
      <c r="C51" s="184"/>
      <c r="D51" s="193">
        <v>2</v>
      </c>
      <c r="E51" s="204" t="s">
        <v>2827</v>
      </c>
      <c r="F51" s="205" t="s">
        <v>2810</v>
      </c>
      <c r="G51" s="205" t="s">
        <v>2811</v>
      </c>
      <c r="H51" s="205" t="s">
        <v>2811</v>
      </c>
      <c r="I51" s="205" t="s">
        <v>2812</v>
      </c>
      <c r="J51" s="206" t="s">
        <v>2811</v>
      </c>
      <c r="K51" s="990" t="s">
        <v>2828</v>
      </c>
      <c r="L51" s="178"/>
    </row>
    <row r="52" spans="2:12" ht="13.5" thickTop="1">
      <c r="B52" s="183"/>
      <c r="C52" s="184"/>
      <c r="D52" s="193"/>
      <c r="E52" s="207"/>
      <c r="F52" s="182"/>
      <c r="G52" s="208"/>
      <c r="H52" s="191"/>
      <c r="I52" s="209"/>
      <c r="J52" s="191"/>
      <c r="K52" s="991"/>
      <c r="L52" s="178"/>
    </row>
    <row r="53" spans="2:12">
      <c r="B53" s="183"/>
      <c r="C53" s="184"/>
      <c r="D53" s="193"/>
      <c r="E53" s="210" t="s">
        <v>2829</v>
      </c>
      <c r="F53" s="182" t="s">
        <v>2830</v>
      </c>
      <c r="G53" s="208"/>
      <c r="H53" s="194">
        <v>1</v>
      </c>
      <c r="I53" s="201" t="s">
        <v>2831</v>
      </c>
      <c r="J53" s="194">
        <v>1</v>
      </c>
      <c r="K53" s="991"/>
      <c r="L53" s="178"/>
    </row>
    <row r="54" spans="2:12">
      <c r="B54" s="183"/>
      <c r="C54" s="184"/>
      <c r="D54" s="193"/>
      <c r="E54" s="207"/>
      <c r="F54" s="182"/>
      <c r="G54" s="208"/>
      <c r="H54" s="194">
        <v>1</v>
      </c>
      <c r="I54" s="201" t="s">
        <v>2832</v>
      </c>
      <c r="J54" s="194">
        <v>1</v>
      </c>
      <c r="K54" s="991"/>
      <c r="L54" s="178"/>
    </row>
    <row r="55" spans="2:12">
      <c r="B55" s="183"/>
      <c r="C55" s="184"/>
      <c r="D55" s="193"/>
      <c r="E55" s="207"/>
      <c r="F55" s="182"/>
      <c r="G55" s="208"/>
      <c r="H55" s="194"/>
      <c r="I55" s="201"/>
      <c r="J55" s="194"/>
      <c r="K55" s="991"/>
      <c r="L55" s="178"/>
    </row>
    <row r="56" spans="2:12">
      <c r="B56" s="183"/>
      <c r="C56" s="184"/>
      <c r="D56" s="193"/>
      <c r="E56" s="194"/>
      <c r="F56" s="211" t="s">
        <v>2818</v>
      </c>
      <c r="G56" s="208"/>
      <c r="H56" s="194">
        <v>1</v>
      </c>
      <c r="I56" s="201" t="s">
        <v>2831</v>
      </c>
      <c r="J56" s="194">
        <v>1</v>
      </c>
      <c r="K56" s="991"/>
      <c r="L56" s="178"/>
    </row>
    <row r="57" spans="2:12">
      <c r="B57" s="183"/>
      <c r="C57" s="184"/>
      <c r="D57" s="193"/>
      <c r="E57" s="194"/>
      <c r="F57" s="211"/>
      <c r="G57" s="208"/>
      <c r="H57" s="194">
        <v>1</v>
      </c>
      <c r="I57" s="201" t="s">
        <v>2832</v>
      </c>
      <c r="J57" s="194">
        <v>1</v>
      </c>
      <c r="K57" s="991"/>
      <c r="L57" s="178"/>
    </row>
    <row r="58" spans="2:12">
      <c r="B58" s="183"/>
      <c r="C58" s="184"/>
      <c r="D58" s="193"/>
      <c r="E58" s="194"/>
      <c r="F58" s="211"/>
      <c r="G58" s="208"/>
      <c r="H58" s="194"/>
      <c r="I58" s="201"/>
      <c r="J58" s="194"/>
      <c r="K58" s="991"/>
      <c r="L58" s="178"/>
    </row>
    <row r="59" spans="2:12">
      <c r="B59" s="183"/>
      <c r="C59" s="184"/>
      <c r="D59" s="193"/>
      <c r="E59" s="194"/>
      <c r="F59" s="211" t="s">
        <v>2820</v>
      </c>
      <c r="G59" s="208"/>
      <c r="H59" s="194">
        <v>1</v>
      </c>
      <c r="I59" s="201" t="s">
        <v>2831</v>
      </c>
      <c r="J59" s="194">
        <v>1</v>
      </c>
      <c r="K59" s="991"/>
      <c r="L59" s="178"/>
    </row>
    <row r="60" spans="2:12">
      <c r="B60" s="183"/>
      <c r="C60" s="184"/>
      <c r="D60" s="193"/>
      <c r="E60" s="194"/>
      <c r="F60" s="211"/>
      <c r="G60" s="208"/>
      <c r="H60" s="194">
        <v>1</v>
      </c>
      <c r="I60" s="201" t="s">
        <v>2832</v>
      </c>
      <c r="J60" s="194">
        <v>1</v>
      </c>
      <c r="K60" s="991"/>
      <c r="L60" s="178"/>
    </row>
    <row r="61" spans="2:12">
      <c r="B61" s="183"/>
      <c r="C61" s="184"/>
      <c r="D61" s="193"/>
      <c r="E61" s="204"/>
      <c r="F61" s="179"/>
      <c r="G61" s="208"/>
      <c r="H61" s="194"/>
      <c r="I61" s="201"/>
      <c r="J61" s="194"/>
      <c r="K61" s="991"/>
      <c r="L61" s="178"/>
    </row>
    <row r="62" spans="2:12">
      <c r="B62" s="183"/>
      <c r="C62" s="184"/>
      <c r="D62" s="193"/>
      <c r="E62" s="204" t="s">
        <v>2833</v>
      </c>
      <c r="F62" s="182" t="s">
        <v>2830</v>
      </c>
      <c r="G62" s="208"/>
      <c r="H62" s="194">
        <v>3</v>
      </c>
      <c r="I62" s="201" t="s">
        <v>2831</v>
      </c>
      <c r="J62" s="194">
        <v>3</v>
      </c>
      <c r="K62" s="991"/>
      <c r="L62" s="178"/>
    </row>
    <row r="63" spans="2:12">
      <c r="B63" s="183"/>
      <c r="C63" s="184"/>
      <c r="D63" s="193"/>
      <c r="E63" s="204"/>
      <c r="F63" s="182"/>
      <c r="G63" s="208"/>
      <c r="H63" s="194">
        <v>3</v>
      </c>
      <c r="I63" s="201" t="s">
        <v>2832</v>
      </c>
      <c r="J63" s="194">
        <v>3</v>
      </c>
      <c r="K63" s="991"/>
      <c r="L63" s="178"/>
    </row>
    <row r="64" spans="2:12">
      <c r="B64" s="183"/>
      <c r="C64" s="184"/>
      <c r="D64" s="193"/>
      <c r="E64" s="204"/>
      <c r="F64" s="182"/>
      <c r="G64" s="208"/>
      <c r="H64" s="194"/>
      <c r="I64" s="201"/>
      <c r="J64" s="194"/>
      <c r="K64" s="991"/>
      <c r="L64" s="178"/>
    </row>
    <row r="65" spans="2:12">
      <c r="B65" s="183"/>
      <c r="C65" s="184"/>
      <c r="D65" s="193"/>
      <c r="E65" s="204"/>
      <c r="F65" s="211" t="s">
        <v>2818</v>
      </c>
      <c r="G65" s="208"/>
      <c r="H65" s="194">
        <v>3</v>
      </c>
      <c r="I65" s="201" t="s">
        <v>2831</v>
      </c>
      <c r="J65" s="194">
        <v>3</v>
      </c>
      <c r="K65" s="991"/>
      <c r="L65" s="178"/>
    </row>
    <row r="66" spans="2:12">
      <c r="B66" s="183"/>
      <c r="C66" s="184"/>
      <c r="D66" s="193"/>
      <c r="E66" s="204"/>
      <c r="F66" s="211"/>
      <c r="G66" s="208"/>
      <c r="H66" s="194">
        <v>3</v>
      </c>
      <c r="I66" s="201" t="s">
        <v>2832</v>
      </c>
      <c r="J66" s="194">
        <v>3</v>
      </c>
      <c r="K66" s="991"/>
      <c r="L66" s="178"/>
    </row>
    <row r="67" spans="2:12">
      <c r="B67" s="183"/>
      <c r="C67" s="184"/>
      <c r="D67" s="193"/>
      <c r="E67" s="204"/>
      <c r="F67" s="211"/>
      <c r="G67" s="208"/>
      <c r="H67" s="194"/>
      <c r="I67" s="201"/>
      <c r="J67" s="194"/>
      <c r="K67" s="991"/>
      <c r="L67" s="178"/>
    </row>
    <row r="68" spans="2:12">
      <c r="B68" s="183"/>
      <c r="C68" s="184"/>
      <c r="D68" s="193"/>
      <c r="E68" s="204"/>
      <c r="F68" s="211" t="s">
        <v>2820</v>
      </c>
      <c r="G68" s="208"/>
      <c r="H68" s="194">
        <v>3</v>
      </c>
      <c r="I68" s="201" t="s">
        <v>2831</v>
      </c>
      <c r="J68" s="194">
        <v>3</v>
      </c>
      <c r="K68" s="991"/>
      <c r="L68" s="178"/>
    </row>
    <row r="69" spans="2:12">
      <c r="B69" s="183"/>
      <c r="C69" s="184"/>
      <c r="D69" s="193"/>
      <c r="E69" s="204"/>
      <c r="F69" s="211"/>
      <c r="G69" s="208"/>
      <c r="H69" s="194">
        <v>3</v>
      </c>
      <c r="I69" s="201" t="s">
        <v>2832</v>
      </c>
      <c r="J69" s="194">
        <v>3</v>
      </c>
      <c r="K69" s="991"/>
      <c r="L69" s="178"/>
    </row>
    <row r="70" spans="2:12">
      <c r="B70" s="183"/>
      <c r="C70" s="184"/>
      <c r="D70" s="193"/>
      <c r="E70" s="204"/>
      <c r="F70" s="179"/>
      <c r="G70" s="208"/>
      <c r="H70" s="194"/>
      <c r="I70" s="201"/>
      <c r="J70" s="194"/>
      <c r="K70" s="991"/>
      <c r="L70" s="178"/>
    </row>
    <row r="71" spans="2:12">
      <c r="B71" s="183"/>
      <c r="C71" s="184"/>
      <c r="D71" s="193"/>
      <c r="E71" s="204" t="s">
        <v>2834</v>
      </c>
      <c r="F71" s="182" t="s">
        <v>2830</v>
      </c>
      <c r="G71" s="208"/>
      <c r="H71" s="194">
        <v>11</v>
      </c>
      <c r="I71" s="201" t="s">
        <v>2831</v>
      </c>
      <c r="J71" s="194">
        <v>11</v>
      </c>
      <c r="K71" s="991"/>
      <c r="L71" s="178"/>
    </row>
    <row r="72" spans="2:12">
      <c r="B72" s="183"/>
      <c r="C72" s="184"/>
      <c r="D72" s="193"/>
      <c r="E72" s="204"/>
      <c r="F72" s="182"/>
      <c r="G72" s="208"/>
      <c r="H72" s="194">
        <v>10</v>
      </c>
      <c r="I72" s="201" t="s">
        <v>2832</v>
      </c>
      <c r="J72" s="194">
        <v>10</v>
      </c>
      <c r="K72" s="991"/>
      <c r="L72" s="178"/>
    </row>
    <row r="73" spans="2:12">
      <c r="B73" s="183"/>
      <c r="C73" s="184"/>
      <c r="D73" s="193"/>
      <c r="E73" s="204"/>
      <c r="F73" s="182"/>
      <c r="G73" s="208"/>
      <c r="H73" s="194"/>
      <c r="I73" s="201"/>
      <c r="J73" s="194"/>
      <c r="K73" s="991"/>
      <c r="L73" s="178"/>
    </row>
    <row r="74" spans="2:12">
      <c r="B74" s="183"/>
      <c r="C74" s="184"/>
      <c r="D74" s="193"/>
      <c r="E74" s="204"/>
      <c r="F74" s="211" t="s">
        <v>2818</v>
      </c>
      <c r="G74" s="208"/>
      <c r="H74" s="194">
        <v>10</v>
      </c>
      <c r="I74" s="201" t="s">
        <v>2831</v>
      </c>
      <c r="J74" s="194">
        <v>10</v>
      </c>
      <c r="K74" s="991"/>
      <c r="L74" s="178"/>
    </row>
    <row r="75" spans="2:12">
      <c r="B75" s="183"/>
      <c r="C75" s="184"/>
      <c r="D75" s="193"/>
      <c r="E75" s="204"/>
      <c r="F75" s="211"/>
      <c r="G75" s="208"/>
      <c r="H75" s="194">
        <v>11</v>
      </c>
      <c r="I75" s="201" t="s">
        <v>2832</v>
      </c>
      <c r="J75" s="194">
        <v>11</v>
      </c>
      <c r="K75" s="991"/>
      <c r="L75" s="178"/>
    </row>
    <row r="76" spans="2:12">
      <c r="B76" s="183"/>
      <c r="C76" s="184"/>
      <c r="D76" s="193"/>
      <c r="E76" s="204"/>
      <c r="F76" s="211"/>
      <c r="G76" s="208"/>
      <c r="H76" s="194"/>
      <c r="I76" s="201"/>
      <c r="J76" s="194"/>
      <c r="K76" s="991"/>
      <c r="L76" s="178"/>
    </row>
    <row r="77" spans="2:12">
      <c r="B77" s="183"/>
      <c r="C77" s="184"/>
      <c r="D77" s="193"/>
      <c r="E77" s="204"/>
      <c r="F77" s="211" t="s">
        <v>2820</v>
      </c>
      <c r="G77" s="208"/>
      <c r="H77" s="194">
        <v>11</v>
      </c>
      <c r="I77" s="201" t="s">
        <v>2831</v>
      </c>
      <c r="J77" s="194">
        <v>11</v>
      </c>
      <c r="K77" s="991"/>
      <c r="L77" s="178"/>
    </row>
    <row r="78" spans="2:12">
      <c r="B78" s="183"/>
      <c r="C78" s="184"/>
      <c r="D78" s="193"/>
      <c r="E78" s="204"/>
      <c r="F78" s="211"/>
      <c r="G78" s="208"/>
      <c r="H78" s="194">
        <v>10</v>
      </c>
      <c r="I78" s="201" t="s">
        <v>2832</v>
      </c>
      <c r="J78" s="194">
        <v>10</v>
      </c>
      <c r="K78" s="991"/>
      <c r="L78" s="178"/>
    </row>
    <row r="79" spans="2:12">
      <c r="B79" s="183"/>
      <c r="C79" s="184"/>
      <c r="D79" s="193"/>
      <c r="E79" s="204"/>
      <c r="F79" s="179"/>
      <c r="G79" s="208"/>
      <c r="H79" s="194"/>
      <c r="I79" s="201"/>
      <c r="J79" s="194"/>
      <c r="K79" s="991"/>
      <c r="L79" s="178"/>
    </row>
    <row r="80" spans="2:12">
      <c r="B80" s="183"/>
      <c r="C80" s="184"/>
      <c r="D80" s="193"/>
      <c r="E80" s="204" t="s">
        <v>2835</v>
      </c>
      <c r="F80" s="182" t="s">
        <v>2830</v>
      </c>
      <c r="G80" s="208"/>
      <c r="H80" s="194">
        <v>10</v>
      </c>
      <c r="I80" s="201" t="s">
        <v>2831</v>
      </c>
      <c r="J80" s="194">
        <v>10</v>
      </c>
      <c r="K80" s="991"/>
      <c r="L80" s="178"/>
    </row>
    <row r="81" spans="2:12">
      <c r="B81" s="183"/>
      <c r="C81" s="184"/>
      <c r="D81" s="193"/>
      <c r="E81" s="204"/>
      <c r="F81" s="182"/>
      <c r="G81" s="208"/>
      <c r="H81" s="194">
        <v>10</v>
      </c>
      <c r="I81" s="201" t="s">
        <v>2832</v>
      </c>
      <c r="J81" s="194">
        <v>10</v>
      </c>
      <c r="K81" s="991"/>
      <c r="L81" s="178"/>
    </row>
    <row r="82" spans="2:12">
      <c r="B82" s="183"/>
      <c r="C82" s="184"/>
      <c r="D82" s="193"/>
      <c r="E82" s="204"/>
      <c r="F82" s="182"/>
      <c r="G82" s="208"/>
      <c r="H82" s="194"/>
      <c r="I82" s="201"/>
      <c r="J82" s="194"/>
      <c r="K82" s="991"/>
      <c r="L82" s="178"/>
    </row>
    <row r="83" spans="2:12">
      <c r="B83" s="183"/>
      <c r="C83" s="184"/>
      <c r="D83" s="193"/>
      <c r="E83" s="204"/>
      <c r="F83" s="211" t="s">
        <v>2818</v>
      </c>
      <c r="G83" s="208"/>
      <c r="H83" s="194">
        <v>10</v>
      </c>
      <c r="I83" s="201" t="s">
        <v>2831</v>
      </c>
      <c r="J83" s="194">
        <v>10</v>
      </c>
      <c r="K83" s="991"/>
      <c r="L83" s="178"/>
    </row>
    <row r="84" spans="2:12">
      <c r="B84" s="183"/>
      <c r="C84" s="184"/>
      <c r="D84" s="193"/>
      <c r="E84" s="204"/>
      <c r="F84" s="211"/>
      <c r="G84" s="208"/>
      <c r="H84" s="194">
        <v>10</v>
      </c>
      <c r="I84" s="201" t="s">
        <v>2832</v>
      </c>
      <c r="J84" s="194">
        <v>10</v>
      </c>
      <c r="K84" s="991"/>
      <c r="L84" s="178"/>
    </row>
    <row r="85" spans="2:12">
      <c r="B85" s="183"/>
      <c r="C85" s="184"/>
      <c r="D85" s="193"/>
      <c r="E85" s="204"/>
      <c r="F85" s="211"/>
      <c r="G85" s="208"/>
      <c r="H85" s="194"/>
      <c r="I85" s="201"/>
      <c r="J85" s="194"/>
      <c r="K85" s="991"/>
      <c r="L85" s="178"/>
    </row>
    <row r="86" spans="2:12">
      <c r="B86" s="183"/>
      <c r="C86" s="184"/>
      <c r="D86" s="193"/>
      <c r="E86" s="204"/>
      <c r="F86" s="211" t="s">
        <v>2820</v>
      </c>
      <c r="G86" s="208"/>
      <c r="H86" s="194">
        <v>10</v>
      </c>
      <c r="I86" s="201" t="s">
        <v>2831</v>
      </c>
      <c r="J86" s="194">
        <v>10</v>
      </c>
      <c r="K86" s="991"/>
      <c r="L86" s="178"/>
    </row>
    <row r="87" spans="2:12">
      <c r="B87" s="183"/>
      <c r="C87" s="184"/>
      <c r="D87" s="193"/>
      <c r="E87" s="204"/>
      <c r="F87" s="211"/>
      <c r="G87" s="208"/>
      <c r="H87" s="194">
        <v>10</v>
      </c>
      <c r="I87" s="201" t="s">
        <v>2832</v>
      </c>
      <c r="J87" s="194">
        <v>10</v>
      </c>
      <c r="K87" s="991"/>
      <c r="L87" s="178"/>
    </row>
    <row r="88" spans="2:12">
      <c r="B88" s="183"/>
      <c r="C88" s="184"/>
      <c r="D88" s="193"/>
      <c r="E88" s="204"/>
      <c r="F88" s="179"/>
      <c r="G88" s="208"/>
      <c r="H88" s="194"/>
      <c r="I88" s="201"/>
      <c r="J88" s="194"/>
      <c r="K88" s="991"/>
      <c r="L88" s="178"/>
    </row>
    <row r="89" spans="2:12">
      <c r="B89" s="183"/>
      <c r="C89" s="184"/>
      <c r="D89" s="193"/>
      <c r="E89" s="204" t="s">
        <v>2836</v>
      </c>
      <c r="F89" s="182" t="s">
        <v>2830</v>
      </c>
      <c r="G89" s="208"/>
      <c r="H89" s="194">
        <v>6</v>
      </c>
      <c r="I89" s="201" t="s">
        <v>2831</v>
      </c>
      <c r="J89" s="194">
        <v>6</v>
      </c>
      <c r="K89" s="991"/>
      <c r="L89" s="178"/>
    </row>
    <row r="90" spans="2:12">
      <c r="B90" s="183"/>
      <c r="C90" s="184"/>
      <c r="D90" s="193"/>
      <c r="E90" s="204"/>
      <c r="F90" s="182"/>
      <c r="G90" s="208"/>
      <c r="H90" s="194">
        <v>6</v>
      </c>
      <c r="I90" s="201" t="s">
        <v>2832</v>
      </c>
      <c r="J90" s="194">
        <v>6</v>
      </c>
      <c r="K90" s="991"/>
      <c r="L90" s="178"/>
    </row>
    <row r="91" spans="2:12">
      <c r="B91" s="183"/>
      <c r="C91" s="184"/>
      <c r="D91" s="193"/>
      <c r="E91" s="204"/>
      <c r="F91" s="182"/>
      <c r="G91" s="208"/>
      <c r="H91" s="194"/>
      <c r="I91" s="201"/>
      <c r="J91" s="194"/>
      <c r="K91" s="991"/>
      <c r="L91" s="178"/>
    </row>
    <row r="92" spans="2:12">
      <c r="B92" s="183"/>
      <c r="C92" s="184"/>
      <c r="D92" s="193"/>
      <c r="E92" s="204"/>
      <c r="F92" s="211" t="s">
        <v>2818</v>
      </c>
      <c r="G92" s="208"/>
      <c r="H92" s="194">
        <v>6</v>
      </c>
      <c r="I92" s="201" t="s">
        <v>2831</v>
      </c>
      <c r="J92" s="194">
        <v>6</v>
      </c>
      <c r="K92" s="991"/>
      <c r="L92" s="178"/>
    </row>
    <row r="93" spans="2:12">
      <c r="B93" s="183"/>
      <c r="C93" s="184"/>
      <c r="D93" s="193"/>
      <c r="E93" s="204"/>
      <c r="F93" s="211"/>
      <c r="G93" s="208"/>
      <c r="H93" s="194">
        <v>6</v>
      </c>
      <c r="I93" s="201" t="s">
        <v>2832</v>
      </c>
      <c r="J93" s="194">
        <v>6</v>
      </c>
      <c r="K93" s="991"/>
      <c r="L93" s="178"/>
    </row>
    <row r="94" spans="2:12">
      <c r="B94" s="183"/>
      <c r="C94" s="184"/>
      <c r="D94" s="193"/>
      <c r="E94" s="204"/>
      <c r="F94" s="211"/>
      <c r="G94" s="208"/>
      <c r="H94" s="194"/>
      <c r="I94" s="201"/>
      <c r="J94" s="194"/>
      <c r="K94" s="991"/>
      <c r="L94" s="178"/>
    </row>
    <row r="95" spans="2:12">
      <c r="B95" s="183"/>
      <c r="C95" s="184"/>
      <c r="D95" s="193"/>
      <c r="E95" s="204"/>
      <c r="F95" s="211" t="s">
        <v>2820</v>
      </c>
      <c r="G95" s="208"/>
      <c r="H95" s="194">
        <v>6</v>
      </c>
      <c r="I95" s="201" t="s">
        <v>2831</v>
      </c>
      <c r="J95" s="194">
        <v>6</v>
      </c>
      <c r="K95" s="991"/>
      <c r="L95" s="178"/>
    </row>
    <row r="96" spans="2:12">
      <c r="B96" s="183"/>
      <c r="C96" s="184"/>
      <c r="D96" s="193"/>
      <c r="E96" s="204"/>
      <c r="F96" s="211"/>
      <c r="G96" s="208"/>
      <c r="H96" s="194">
        <v>6</v>
      </c>
      <c r="I96" s="201" t="s">
        <v>2832</v>
      </c>
      <c r="J96" s="194">
        <v>6</v>
      </c>
      <c r="K96" s="991"/>
      <c r="L96" s="178"/>
    </row>
    <row r="97" spans="2:12">
      <c r="B97" s="183"/>
      <c r="C97" s="184"/>
      <c r="D97" s="193"/>
      <c r="E97" s="204"/>
      <c r="F97" s="211"/>
      <c r="G97" s="208"/>
      <c r="H97" s="194"/>
      <c r="I97" s="201"/>
      <c r="J97" s="194"/>
      <c r="K97" s="991"/>
      <c r="L97" s="178"/>
    </row>
    <row r="98" spans="2:12">
      <c r="B98" s="183"/>
      <c r="C98" s="184"/>
      <c r="D98" s="193"/>
      <c r="E98" s="204" t="s">
        <v>2837</v>
      </c>
      <c r="F98" s="182" t="s">
        <v>2830</v>
      </c>
      <c r="G98" s="208"/>
      <c r="H98" s="194">
        <v>5</v>
      </c>
      <c r="I98" s="201" t="s">
        <v>2831</v>
      </c>
      <c r="J98" s="194">
        <v>5</v>
      </c>
      <c r="K98" s="991"/>
      <c r="L98" s="178"/>
    </row>
    <row r="99" spans="2:12">
      <c r="B99" s="183"/>
      <c r="C99" s="184"/>
      <c r="D99" s="193"/>
      <c r="E99" s="204"/>
      <c r="F99" s="182"/>
      <c r="G99" s="208"/>
      <c r="H99" s="194">
        <v>5</v>
      </c>
      <c r="I99" s="201" t="s">
        <v>2832</v>
      </c>
      <c r="J99" s="194">
        <v>5</v>
      </c>
      <c r="K99" s="991"/>
      <c r="L99" s="178"/>
    </row>
    <row r="100" spans="2:12">
      <c r="B100" s="183"/>
      <c r="C100" s="184"/>
      <c r="D100" s="193"/>
      <c r="E100" s="204"/>
      <c r="F100" s="182"/>
      <c r="G100" s="208"/>
      <c r="H100" s="194"/>
      <c r="I100" s="201"/>
      <c r="J100" s="194"/>
      <c r="K100" s="991"/>
      <c r="L100" s="178"/>
    </row>
    <row r="101" spans="2:12">
      <c r="B101" s="183"/>
      <c r="C101" s="184"/>
      <c r="D101" s="193"/>
      <c r="E101" s="204"/>
      <c r="F101" s="211" t="s">
        <v>2818</v>
      </c>
      <c r="G101" s="208"/>
      <c r="H101" s="194">
        <v>6</v>
      </c>
      <c r="I101" s="201" t="s">
        <v>2831</v>
      </c>
      <c r="J101" s="194">
        <v>6</v>
      </c>
      <c r="K101" s="991"/>
      <c r="L101" s="178"/>
    </row>
    <row r="102" spans="2:12">
      <c r="B102" s="183"/>
      <c r="C102" s="184"/>
      <c r="D102" s="193"/>
      <c r="E102" s="204"/>
      <c r="F102" s="211"/>
      <c r="G102" s="208"/>
      <c r="H102" s="194">
        <v>6</v>
      </c>
      <c r="I102" s="201" t="s">
        <v>2832</v>
      </c>
      <c r="J102" s="194">
        <v>6</v>
      </c>
      <c r="K102" s="991"/>
      <c r="L102" s="178"/>
    </row>
    <row r="103" spans="2:12">
      <c r="B103" s="183"/>
      <c r="C103" s="184"/>
      <c r="D103" s="193"/>
      <c r="E103" s="204"/>
      <c r="F103" s="211"/>
      <c r="G103" s="208"/>
      <c r="H103" s="194"/>
      <c r="I103" s="201"/>
      <c r="J103" s="194"/>
      <c r="K103" s="991"/>
      <c r="L103" s="178"/>
    </row>
    <row r="104" spans="2:12">
      <c r="B104" s="183"/>
      <c r="C104" s="184"/>
      <c r="D104" s="193"/>
      <c r="E104" s="204"/>
      <c r="F104" s="211" t="s">
        <v>2820</v>
      </c>
      <c r="G104" s="208"/>
      <c r="H104" s="194">
        <v>6</v>
      </c>
      <c r="I104" s="201" t="s">
        <v>2831</v>
      </c>
      <c r="J104" s="194">
        <v>6</v>
      </c>
      <c r="K104" s="991"/>
      <c r="L104" s="178"/>
    </row>
    <row r="105" spans="2:12">
      <c r="B105" s="183"/>
      <c r="C105" s="184"/>
      <c r="D105" s="193"/>
      <c r="E105" s="204"/>
      <c r="F105" s="211"/>
      <c r="G105" s="208"/>
      <c r="H105" s="194">
        <v>6</v>
      </c>
      <c r="I105" s="201" t="s">
        <v>2832</v>
      </c>
      <c r="J105" s="194">
        <v>6</v>
      </c>
      <c r="K105" s="991"/>
      <c r="L105" s="178"/>
    </row>
    <row r="106" spans="2:12">
      <c r="B106" s="183"/>
      <c r="C106" s="184"/>
      <c r="D106" s="193"/>
      <c r="E106" s="204"/>
      <c r="F106" s="179"/>
      <c r="G106" s="208"/>
      <c r="H106" s="194"/>
      <c r="I106" s="201"/>
      <c r="J106" s="194"/>
      <c r="K106" s="991"/>
      <c r="L106" s="178"/>
    </row>
    <row r="107" spans="2:12">
      <c r="B107" s="183"/>
      <c r="C107" s="184"/>
      <c r="D107" s="193"/>
      <c r="E107" s="204" t="s">
        <v>2838</v>
      </c>
      <c r="F107" s="182" t="s">
        <v>2830</v>
      </c>
      <c r="G107" s="208"/>
      <c r="H107" s="194">
        <v>6</v>
      </c>
      <c r="I107" s="201" t="s">
        <v>2831</v>
      </c>
      <c r="J107" s="194">
        <v>6</v>
      </c>
      <c r="K107" s="991"/>
      <c r="L107" s="178"/>
    </row>
    <row r="108" spans="2:12">
      <c r="B108" s="183"/>
      <c r="C108" s="184"/>
      <c r="D108" s="193"/>
      <c r="E108" s="204"/>
      <c r="F108" s="182"/>
      <c r="G108" s="208"/>
      <c r="H108" s="194">
        <v>6</v>
      </c>
      <c r="I108" s="201" t="s">
        <v>2832</v>
      </c>
      <c r="J108" s="194">
        <v>6</v>
      </c>
      <c r="K108" s="991"/>
      <c r="L108" s="178"/>
    </row>
    <row r="109" spans="2:12">
      <c r="B109" s="183"/>
      <c r="C109" s="184"/>
      <c r="D109" s="193"/>
      <c r="E109" s="204"/>
      <c r="F109" s="182"/>
      <c r="G109" s="208"/>
      <c r="H109" s="194"/>
      <c r="I109" s="201"/>
      <c r="J109" s="194"/>
      <c r="K109" s="991"/>
      <c r="L109" s="178"/>
    </row>
    <row r="110" spans="2:12">
      <c r="B110" s="183"/>
      <c r="C110" s="184"/>
      <c r="D110" s="193"/>
      <c r="E110" s="204"/>
      <c r="F110" s="211" t="s">
        <v>2818</v>
      </c>
      <c r="G110" s="208"/>
      <c r="H110" s="194">
        <v>6</v>
      </c>
      <c r="I110" s="201" t="s">
        <v>2831</v>
      </c>
      <c r="J110" s="194">
        <v>6</v>
      </c>
      <c r="K110" s="991"/>
      <c r="L110" s="178"/>
    </row>
    <row r="111" spans="2:12">
      <c r="B111" s="183"/>
      <c r="C111" s="184"/>
      <c r="D111" s="193"/>
      <c r="E111" s="204"/>
      <c r="F111" s="211"/>
      <c r="G111" s="208"/>
      <c r="H111" s="194">
        <v>6</v>
      </c>
      <c r="I111" s="201" t="s">
        <v>2832</v>
      </c>
      <c r="J111" s="194">
        <v>6</v>
      </c>
      <c r="K111" s="991"/>
      <c r="L111" s="178"/>
    </row>
    <row r="112" spans="2:12">
      <c r="B112" s="183"/>
      <c r="C112" s="184"/>
      <c r="D112" s="193"/>
      <c r="E112" s="204"/>
      <c r="F112" s="211"/>
      <c r="G112" s="208"/>
      <c r="H112" s="194"/>
      <c r="I112" s="201"/>
      <c r="J112" s="194"/>
      <c r="K112" s="991"/>
      <c r="L112" s="178"/>
    </row>
    <row r="113" spans="2:12">
      <c r="B113" s="183"/>
      <c r="C113" s="184"/>
      <c r="D113" s="193"/>
      <c r="E113" s="204"/>
      <c r="F113" s="211" t="s">
        <v>2820</v>
      </c>
      <c r="G113" s="208"/>
      <c r="H113" s="194">
        <v>6</v>
      </c>
      <c r="I113" s="201" t="s">
        <v>2831</v>
      </c>
      <c r="J113" s="194">
        <v>6</v>
      </c>
      <c r="K113" s="991"/>
      <c r="L113" s="178"/>
    </row>
    <row r="114" spans="2:12">
      <c r="B114" s="183"/>
      <c r="C114" s="184"/>
      <c r="D114" s="193"/>
      <c r="E114" s="204"/>
      <c r="F114" s="211"/>
      <c r="G114" s="208"/>
      <c r="H114" s="194">
        <v>6</v>
      </c>
      <c r="I114" s="201" t="s">
        <v>2832</v>
      </c>
      <c r="J114" s="194">
        <v>6</v>
      </c>
      <c r="K114" s="991"/>
      <c r="L114" s="178"/>
    </row>
    <row r="115" spans="2:12">
      <c r="B115" s="183"/>
      <c r="C115" s="184"/>
      <c r="D115" s="193"/>
      <c r="E115" s="204"/>
      <c r="F115" s="179"/>
      <c r="G115" s="208"/>
      <c r="H115" s="194"/>
      <c r="I115" s="201"/>
      <c r="J115" s="194"/>
      <c r="K115" s="991"/>
      <c r="L115" s="178"/>
    </row>
    <row r="116" spans="2:12">
      <c r="B116" s="183"/>
      <c r="C116" s="184"/>
      <c r="D116" s="193"/>
      <c r="E116" s="204" t="s">
        <v>2839</v>
      </c>
      <c r="F116" s="182" t="s">
        <v>2830</v>
      </c>
      <c r="G116" s="208"/>
      <c r="H116" s="194">
        <v>2</v>
      </c>
      <c r="I116" s="201" t="s">
        <v>2831</v>
      </c>
      <c r="J116" s="194">
        <v>2</v>
      </c>
      <c r="K116" s="991"/>
      <c r="L116" s="178"/>
    </row>
    <row r="117" spans="2:12">
      <c r="B117" s="183"/>
      <c r="C117" s="184"/>
      <c r="D117" s="193"/>
      <c r="E117" s="204"/>
      <c r="F117" s="182"/>
      <c r="G117" s="208"/>
      <c r="H117" s="194">
        <v>1</v>
      </c>
      <c r="I117" s="201" t="s">
        <v>2832</v>
      </c>
      <c r="J117" s="194">
        <v>1</v>
      </c>
      <c r="K117" s="991"/>
      <c r="L117" s="178"/>
    </row>
    <row r="118" spans="2:12">
      <c r="B118" s="183"/>
      <c r="C118" s="184"/>
      <c r="D118" s="193"/>
      <c r="E118" s="204"/>
      <c r="F118" s="182"/>
      <c r="G118" s="208"/>
      <c r="H118" s="194"/>
      <c r="I118" s="201"/>
      <c r="J118" s="194"/>
      <c r="K118" s="991"/>
      <c r="L118" s="178"/>
    </row>
    <row r="119" spans="2:12">
      <c r="B119" s="183"/>
      <c r="C119" s="184"/>
      <c r="D119" s="193"/>
      <c r="E119" s="204"/>
      <c r="F119" s="211" t="s">
        <v>2818</v>
      </c>
      <c r="G119" s="208"/>
      <c r="H119" s="194">
        <v>1</v>
      </c>
      <c r="I119" s="201" t="s">
        <v>2831</v>
      </c>
      <c r="J119" s="194">
        <v>1</v>
      </c>
      <c r="K119" s="991"/>
      <c r="L119" s="178"/>
    </row>
    <row r="120" spans="2:12">
      <c r="B120" s="183"/>
      <c r="C120" s="184"/>
      <c r="D120" s="193"/>
      <c r="E120" s="204"/>
      <c r="F120" s="211"/>
      <c r="G120" s="208"/>
      <c r="H120" s="194">
        <v>2</v>
      </c>
      <c r="I120" s="201" t="s">
        <v>2832</v>
      </c>
      <c r="J120" s="194">
        <v>2</v>
      </c>
      <c r="K120" s="991"/>
      <c r="L120" s="178"/>
    </row>
    <row r="121" spans="2:12">
      <c r="B121" s="183"/>
      <c r="C121" s="184"/>
      <c r="D121" s="193"/>
      <c r="E121" s="204"/>
      <c r="F121" s="211"/>
      <c r="G121" s="208"/>
      <c r="H121" s="194"/>
      <c r="I121" s="201"/>
      <c r="J121" s="194"/>
      <c r="K121" s="991"/>
      <c r="L121" s="178"/>
    </row>
    <row r="122" spans="2:12">
      <c r="B122" s="183"/>
      <c r="C122" s="184"/>
      <c r="D122" s="193"/>
      <c r="E122" s="204"/>
      <c r="F122" s="211" t="s">
        <v>2820</v>
      </c>
      <c r="G122" s="208"/>
      <c r="H122" s="194">
        <v>2</v>
      </c>
      <c r="I122" s="201" t="s">
        <v>2831</v>
      </c>
      <c r="J122" s="194">
        <v>2</v>
      </c>
      <c r="K122" s="991"/>
      <c r="L122" s="178"/>
    </row>
    <row r="123" spans="2:12">
      <c r="B123" s="183"/>
      <c r="C123" s="184"/>
      <c r="D123" s="193"/>
      <c r="E123" s="204"/>
      <c r="F123" s="211"/>
      <c r="G123" s="208"/>
      <c r="H123" s="194">
        <v>1</v>
      </c>
      <c r="I123" s="201" t="s">
        <v>2832</v>
      </c>
      <c r="J123" s="194">
        <v>1</v>
      </c>
      <c r="K123" s="991"/>
      <c r="L123" s="178"/>
    </row>
    <row r="124" spans="2:12">
      <c r="B124" s="183"/>
      <c r="C124" s="184"/>
      <c r="D124" s="193"/>
      <c r="E124" s="204"/>
      <c r="F124" s="179"/>
      <c r="G124" s="208"/>
      <c r="H124" s="194"/>
      <c r="I124" s="201"/>
      <c r="J124" s="194"/>
      <c r="K124" s="991"/>
      <c r="L124" s="178"/>
    </row>
    <row r="125" spans="2:12">
      <c r="B125" s="183"/>
      <c r="C125" s="184"/>
      <c r="D125" s="193"/>
      <c r="E125" s="204" t="s">
        <v>2840</v>
      </c>
      <c r="F125" s="182" t="s">
        <v>2830</v>
      </c>
      <c r="G125" s="208"/>
      <c r="H125" s="194">
        <v>2</v>
      </c>
      <c r="I125" s="201" t="s">
        <v>2831</v>
      </c>
      <c r="J125" s="194">
        <v>2</v>
      </c>
      <c r="K125" s="991"/>
      <c r="L125" s="178"/>
    </row>
    <row r="126" spans="2:12">
      <c r="B126" s="183"/>
      <c r="C126" s="184"/>
      <c r="D126" s="193"/>
      <c r="E126" s="204"/>
      <c r="F126" s="182"/>
      <c r="G126" s="208"/>
      <c r="H126" s="194">
        <v>1</v>
      </c>
      <c r="I126" s="201" t="s">
        <v>2832</v>
      </c>
      <c r="J126" s="194">
        <v>1</v>
      </c>
      <c r="K126" s="991"/>
      <c r="L126" s="178"/>
    </row>
    <row r="127" spans="2:12">
      <c r="B127" s="183"/>
      <c r="C127" s="184"/>
      <c r="D127" s="193"/>
      <c r="E127" s="204"/>
      <c r="F127" s="182"/>
      <c r="G127" s="208"/>
      <c r="H127" s="194"/>
      <c r="I127" s="201"/>
      <c r="J127" s="194"/>
      <c r="K127" s="991"/>
      <c r="L127" s="178"/>
    </row>
    <row r="128" spans="2:12">
      <c r="B128" s="183"/>
      <c r="C128" s="184"/>
      <c r="D128" s="193"/>
      <c r="E128" s="204"/>
      <c r="F128" s="211" t="s">
        <v>2818</v>
      </c>
      <c r="G128" s="208"/>
      <c r="H128" s="194">
        <v>1</v>
      </c>
      <c r="I128" s="201" t="s">
        <v>2831</v>
      </c>
      <c r="J128" s="194">
        <v>1</v>
      </c>
      <c r="K128" s="991"/>
      <c r="L128" s="178"/>
    </row>
    <row r="129" spans="2:12">
      <c r="B129" s="183"/>
      <c r="C129" s="184"/>
      <c r="D129" s="193"/>
      <c r="E129" s="204"/>
      <c r="F129" s="211"/>
      <c r="G129" s="208"/>
      <c r="H129" s="194">
        <v>2</v>
      </c>
      <c r="I129" s="201" t="s">
        <v>2832</v>
      </c>
      <c r="J129" s="194">
        <v>2</v>
      </c>
      <c r="K129" s="991"/>
      <c r="L129" s="178"/>
    </row>
    <row r="130" spans="2:12">
      <c r="B130" s="183"/>
      <c r="C130" s="184"/>
      <c r="D130" s="193"/>
      <c r="E130" s="204"/>
      <c r="F130" s="211"/>
      <c r="G130" s="208"/>
      <c r="H130" s="194"/>
      <c r="I130" s="201"/>
      <c r="J130" s="194"/>
      <c r="K130" s="991"/>
      <c r="L130" s="178"/>
    </row>
    <row r="131" spans="2:12">
      <c r="B131" s="183"/>
      <c r="C131" s="184"/>
      <c r="D131" s="193"/>
      <c r="E131" s="204"/>
      <c r="F131" s="211" t="s">
        <v>2820</v>
      </c>
      <c r="G131" s="208"/>
      <c r="H131" s="194">
        <v>2</v>
      </c>
      <c r="I131" s="201" t="s">
        <v>2831</v>
      </c>
      <c r="J131" s="194">
        <v>2</v>
      </c>
      <c r="K131" s="991"/>
      <c r="L131" s="178"/>
    </row>
    <row r="132" spans="2:12">
      <c r="B132" s="183"/>
      <c r="C132" s="184"/>
      <c r="D132" s="193"/>
      <c r="E132" s="207"/>
      <c r="F132" s="182"/>
      <c r="G132" s="208"/>
      <c r="H132" s="194">
        <v>1</v>
      </c>
      <c r="I132" s="201" t="s">
        <v>2832</v>
      </c>
      <c r="J132" s="194">
        <v>1</v>
      </c>
      <c r="K132" s="991"/>
      <c r="L132" s="178"/>
    </row>
    <row r="133" spans="2:12">
      <c r="B133" s="183"/>
      <c r="C133" s="184"/>
      <c r="D133" s="193"/>
      <c r="E133" s="207"/>
      <c r="F133" s="182"/>
      <c r="G133" s="208"/>
      <c r="H133" s="194"/>
      <c r="I133" s="201"/>
      <c r="J133" s="194"/>
      <c r="K133" s="991"/>
      <c r="L133" s="178"/>
    </row>
    <row r="134" spans="2:12">
      <c r="B134" s="183"/>
      <c r="C134" s="184"/>
      <c r="D134" s="193"/>
      <c r="E134" s="204" t="s">
        <v>2841</v>
      </c>
      <c r="F134" s="182" t="s">
        <v>2830</v>
      </c>
      <c r="G134" s="208"/>
      <c r="H134" s="194">
        <v>5</v>
      </c>
      <c r="I134" s="201" t="s">
        <v>2831</v>
      </c>
      <c r="J134" s="194">
        <v>5</v>
      </c>
      <c r="K134" s="991"/>
      <c r="L134" s="178"/>
    </row>
    <row r="135" spans="2:12">
      <c r="B135" s="183"/>
      <c r="C135" s="184"/>
      <c r="D135" s="193"/>
      <c r="E135" s="204"/>
      <c r="F135" s="182"/>
      <c r="G135" s="208"/>
      <c r="H135" s="194">
        <v>5</v>
      </c>
      <c r="I135" s="201" t="s">
        <v>2832</v>
      </c>
      <c r="J135" s="194">
        <v>5</v>
      </c>
      <c r="K135" s="991"/>
      <c r="L135" s="178"/>
    </row>
    <row r="136" spans="2:12">
      <c r="B136" s="183"/>
      <c r="C136" s="184"/>
      <c r="D136" s="193"/>
      <c r="E136" s="204"/>
      <c r="F136" s="182"/>
      <c r="G136" s="208"/>
      <c r="H136" s="194"/>
      <c r="I136" s="201"/>
      <c r="J136" s="194"/>
      <c r="K136" s="991"/>
      <c r="L136" s="178"/>
    </row>
    <row r="137" spans="2:12">
      <c r="B137" s="183"/>
      <c r="C137" s="184"/>
      <c r="D137" s="193"/>
      <c r="E137" s="204"/>
      <c r="F137" s="211" t="s">
        <v>2818</v>
      </c>
      <c r="G137" s="208"/>
      <c r="H137" s="194">
        <v>5</v>
      </c>
      <c r="I137" s="201" t="s">
        <v>2831</v>
      </c>
      <c r="J137" s="194">
        <v>5</v>
      </c>
      <c r="K137" s="991"/>
      <c r="L137" s="178"/>
    </row>
    <row r="138" spans="2:12">
      <c r="B138" s="183"/>
      <c r="C138" s="184"/>
      <c r="D138" s="193"/>
      <c r="E138" s="204"/>
      <c r="F138" s="211"/>
      <c r="G138" s="208"/>
      <c r="H138" s="194">
        <v>5</v>
      </c>
      <c r="I138" s="201" t="s">
        <v>2832</v>
      </c>
      <c r="J138" s="194">
        <v>5</v>
      </c>
      <c r="K138" s="991"/>
      <c r="L138" s="178"/>
    </row>
    <row r="139" spans="2:12">
      <c r="B139" s="183"/>
      <c r="C139" s="184"/>
      <c r="D139" s="193"/>
      <c r="E139" s="204"/>
      <c r="F139" s="211"/>
      <c r="G139" s="208"/>
      <c r="H139" s="194"/>
      <c r="I139" s="201"/>
      <c r="J139" s="194"/>
      <c r="K139" s="991"/>
      <c r="L139" s="178"/>
    </row>
    <row r="140" spans="2:12">
      <c r="B140" s="183"/>
      <c r="C140" s="184"/>
      <c r="D140" s="193"/>
      <c r="E140" s="204"/>
      <c r="F140" s="211" t="s">
        <v>2820</v>
      </c>
      <c r="G140" s="208"/>
      <c r="H140" s="194">
        <v>5</v>
      </c>
      <c r="I140" s="201" t="s">
        <v>2831</v>
      </c>
      <c r="J140" s="194">
        <v>5</v>
      </c>
      <c r="K140" s="991"/>
      <c r="L140" s="178"/>
    </row>
    <row r="141" spans="2:12">
      <c r="B141" s="183"/>
      <c r="C141" s="184"/>
      <c r="D141" s="193"/>
      <c r="E141" s="204"/>
      <c r="F141" s="211"/>
      <c r="G141" s="208"/>
      <c r="H141" s="194">
        <v>5</v>
      </c>
      <c r="I141" s="201" t="s">
        <v>2832</v>
      </c>
      <c r="J141" s="194">
        <v>5</v>
      </c>
      <c r="K141" s="991"/>
      <c r="L141" s="178"/>
    </row>
    <row r="142" spans="2:12">
      <c r="B142" s="183"/>
      <c r="C142" s="184"/>
      <c r="D142" s="193"/>
      <c r="E142" s="204"/>
      <c r="F142" s="179"/>
      <c r="G142" s="208"/>
      <c r="H142" s="194"/>
      <c r="I142" s="201"/>
      <c r="J142" s="194"/>
      <c r="K142" s="991"/>
      <c r="L142" s="178"/>
    </row>
    <row r="143" spans="2:12">
      <c r="B143" s="183"/>
      <c r="C143" s="184"/>
      <c r="D143" s="193"/>
      <c r="E143" s="210" t="s">
        <v>2842</v>
      </c>
      <c r="F143" s="182" t="s">
        <v>2830</v>
      </c>
      <c r="G143" s="208"/>
      <c r="H143" s="194">
        <v>10</v>
      </c>
      <c r="I143" s="201" t="s">
        <v>2831</v>
      </c>
      <c r="J143" s="194">
        <v>10</v>
      </c>
      <c r="K143" s="991"/>
      <c r="L143" s="178"/>
    </row>
    <row r="144" spans="2:12">
      <c r="B144" s="183"/>
      <c r="C144" s="184"/>
      <c r="D144" s="193"/>
      <c r="E144" s="204"/>
      <c r="F144" s="182"/>
      <c r="G144" s="208"/>
      <c r="H144" s="194">
        <v>9</v>
      </c>
      <c r="I144" s="201" t="s">
        <v>2832</v>
      </c>
      <c r="J144" s="194">
        <v>9</v>
      </c>
      <c r="K144" s="991"/>
      <c r="L144" s="178"/>
    </row>
    <row r="145" spans="2:12">
      <c r="B145" s="183"/>
      <c r="C145" s="184"/>
      <c r="D145" s="193"/>
      <c r="E145" s="204"/>
      <c r="F145" s="182"/>
      <c r="G145" s="208"/>
      <c r="H145" s="194"/>
      <c r="I145" s="201"/>
      <c r="J145" s="194"/>
      <c r="K145" s="991"/>
      <c r="L145" s="178"/>
    </row>
    <row r="146" spans="2:12">
      <c r="B146" s="183"/>
      <c r="C146" s="184"/>
      <c r="D146" s="193"/>
      <c r="E146" s="204"/>
      <c r="F146" s="211" t="s">
        <v>2818</v>
      </c>
      <c r="G146" s="208"/>
      <c r="H146" s="194">
        <v>9</v>
      </c>
      <c r="I146" s="201" t="s">
        <v>2831</v>
      </c>
      <c r="J146" s="194">
        <v>9</v>
      </c>
      <c r="K146" s="991"/>
      <c r="L146" s="178"/>
    </row>
    <row r="147" spans="2:12">
      <c r="B147" s="183"/>
      <c r="C147" s="184"/>
      <c r="D147" s="193"/>
      <c r="E147" s="204"/>
      <c r="F147" s="211"/>
      <c r="G147" s="208"/>
      <c r="H147" s="194">
        <v>10</v>
      </c>
      <c r="I147" s="201" t="s">
        <v>2832</v>
      </c>
      <c r="J147" s="194">
        <v>10</v>
      </c>
      <c r="K147" s="991"/>
      <c r="L147" s="178"/>
    </row>
    <row r="148" spans="2:12">
      <c r="B148" s="183"/>
      <c r="C148" s="184"/>
      <c r="D148" s="193"/>
      <c r="E148" s="204"/>
      <c r="F148" s="211"/>
      <c r="G148" s="208"/>
      <c r="H148" s="194"/>
      <c r="I148" s="201"/>
      <c r="J148" s="194"/>
      <c r="K148" s="991"/>
      <c r="L148" s="178"/>
    </row>
    <row r="149" spans="2:12">
      <c r="B149" s="183"/>
      <c r="C149" s="184"/>
      <c r="D149" s="193"/>
      <c r="E149" s="204"/>
      <c r="F149" s="211" t="s">
        <v>2820</v>
      </c>
      <c r="G149" s="208"/>
      <c r="H149" s="194">
        <v>10</v>
      </c>
      <c r="I149" s="201" t="s">
        <v>2831</v>
      </c>
      <c r="J149" s="194">
        <v>10</v>
      </c>
      <c r="K149" s="991"/>
      <c r="L149" s="178"/>
    </row>
    <row r="150" spans="2:12">
      <c r="B150" s="183"/>
      <c r="C150" s="184"/>
      <c r="D150" s="193"/>
      <c r="E150" s="204"/>
      <c r="F150" s="211"/>
      <c r="G150" s="208"/>
      <c r="H150" s="194">
        <v>9</v>
      </c>
      <c r="I150" s="201" t="s">
        <v>2832</v>
      </c>
      <c r="J150" s="194">
        <v>9</v>
      </c>
      <c r="K150" s="991"/>
      <c r="L150" s="178"/>
    </row>
    <row r="151" spans="2:12">
      <c r="B151" s="183"/>
      <c r="C151" s="184"/>
      <c r="D151" s="193"/>
      <c r="E151" s="204"/>
      <c r="F151" s="179"/>
      <c r="G151" s="208"/>
      <c r="H151" s="194"/>
      <c r="I151" s="201"/>
      <c r="J151" s="194"/>
      <c r="K151" s="991"/>
      <c r="L151" s="178"/>
    </row>
    <row r="152" spans="2:12">
      <c r="B152" s="183"/>
      <c r="C152" s="184"/>
      <c r="D152" s="193"/>
      <c r="E152" s="210" t="s">
        <v>2843</v>
      </c>
      <c r="F152" s="182" t="s">
        <v>2830</v>
      </c>
      <c r="G152" s="208"/>
      <c r="H152" s="194">
        <v>1</v>
      </c>
      <c r="I152" s="201" t="s">
        <v>2831</v>
      </c>
      <c r="J152" s="194">
        <v>1</v>
      </c>
      <c r="K152" s="991"/>
      <c r="L152" s="178"/>
    </row>
    <row r="153" spans="2:12">
      <c r="B153" s="183"/>
      <c r="C153" s="184"/>
      <c r="D153" s="193"/>
      <c r="E153" s="207"/>
      <c r="F153" s="182"/>
      <c r="G153" s="208"/>
      <c r="H153" s="194">
        <v>1</v>
      </c>
      <c r="I153" s="201" t="s">
        <v>2832</v>
      </c>
      <c r="J153" s="194">
        <v>1</v>
      </c>
      <c r="K153" s="991"/>
      <c r="L153" s="178"/>
    </row>
    <row r="154" spans="2:12">
      <c r="B154" s="183"/>
      <c r="C154" s="184"/>
      <c r="D154" s="193"/>
      <c r="E154" s="207"/>
      <c r="F154" s="182"/>
      <c r="G154" s="208"/>
      <c r="H154" s="194"/>
      <c r="I154" s="201"/>
      <c r="J154" s="194"/>
      <c r="K154" s="991"/>
      <c r="L154" s="178"/>
    </row>
    <row r="155" spans="2:12">
      <c r="B155" s="183"/>
      <c r="C155" s="184"/>
      <c r="D155" s="193"/>
      <c r="E155" s="194"/>
      <c r="F155" s="211" t="s">
        <v>2818</v>
      </c>
      <c r="G155" s="208"/>
      <c r="H155" s="194">
        <v>1</v>
      </c>
      <c r="I155" s="201" t="s">
        <v>2831</v>
      </c>
      <c r="J155" s="194">
        <v>1</v>
      </c>
      <c r="K155" s="991"/>
      <c r="L155" s="178"/>
    </row>
    <row r="156" spans="2:12">
      <c r="B156" s="183"/>
      <c r="C156" s="184"/>
      <c r="D156" s="193"/>
      <c r="E156" s="194"/>
      <c r="F156" s="211"/>
      <c r="G156" s="208"/>
      <c r="H156" s="194">
        <v>1</v>
      </c>
      <c r="I156" s="201" t="s">
        <v>2832</v>
      </c>
      <c r="J156" s="194">
        <v>1</v>
      </c>
      <c r="K156" s="991"/>
      <c r="L156" s="178"/>
    </row>
    <row r="157" spans="2:12">
      <c r="B157" s="183"/>
      <c r="C157" s="184"/>
      <c r="D157" s="193"/>
      <c r="E157" s="194"/>
      <c r="F157" s="211"/>
      <c r="G157" s="208"/>
      <c r="H157" s="194"/>
      <c r="I157" s="201"/>
      <c r="J157" s="194"/>
      <c r="K157" s="991"/>
      <c r="L157" s="178"/>
    </row>
    <row r="158" spans="2:12">
      <c r="B158" s="183"/>
      <c r="C158" s="184"/>
      <c r="D158" s="193"/>
      <c r="E158" s="194"/>
      <c r="F158" s="211" t="s">
        <v>2820</v>
      </c>
      <c r="G158" s="208"/>
      <c r="H158" s="194">
        <v>1</v>
      </c>
      <c r="I158" s="201" t="s">
        <v>2831</v>
      </c>
      <c r="J158" s="194">
        <v>1</v>
      </c>
      <c r="K158" s="991"/>
      <c r="L158" s="178"/>
    </row>
    <row r="159" spans="2:12">
      <c r="B159" s="183"/>
      <c r="C159" s="184"/>
      <c r="D159" s="193"/>
      <c r="E159" s="207"/>
      <c r="F159" s="182"/>
      <c r="G159" s="208"/>
      <c r="H159" s="194">
        <v>1</v>
      </c>
      <c r="I159" s="201" t="s">
        <v>2832</v>
      </c>
      <c r="J159" s="194">
        <v>1</v>
      </c>
      <c r="K159" s="991"/>
      <c r="L159" s="178"/>
    </row>
    <row r="160" spans="2:12">
      <c r="B160" s="183"/>
      <c r="C160" s="184"/>
      <c r="D160" s="212"/>
      <c r="E160" s="194"/>
      <c r="F160" s="211"/>
      <c r="G160" s="211"/>
      <c r="H160" s="213"/>
      <c r="I160" s="214"/>
      <c r="J160" s="178"/>
      <c r="K160" s="991"/>
      <c r="L160" s="178"/>
    </row>
    <row r="161" spans="2:12" ht="13.5" thickBot="1">
      <c r="B161" s="183"/>
      <c r="C161" s="184"/>
      <c r="D161" s="993" t="s">
        <v>97</v>
      </c>
      <c r="E161" s="994"/>
      <c r="F161" s="994"/>
      <c r="G161" s="215"/>
      <c r="H161" s="186">
        <f>+SUM(H52:H160)</f>
        <v>364</v>
      </c>
      <c r="I161" s="216"/>
      <c r="J161" s="186">
        <f>+SUM(J52:J160)</f>
        <v>364</v>
      </c>
      <c r="K161" s="992"/>
      <c r="L161" s="178"/>
    </row>
    <row r="162" spans="2:12" ht="14.25" thickTop="1" thickBot="1">
      <c r="B162" s="183"/>
      <c r="C162" s="184"/>
      <c r="D162" s="212">
        <v>3</v>
      </c>
      <c r="E162" s="190" t="s">
        <v>2844</v>
      </c>
      <c r="F162" s="217" t="s">
        <v>2810</v>
      </c>
      <c r="G162" s="217" t="s">
        <v>2811</v>
      </c>
      <c r="H162" s="217" t="s">
        <v>2811</v>
      </c>
      <c r="I162" s="218" t="s">
        <v>2812</v>
      </c>
      <c r="J162" s="206" t="s">
        <v>2811</v>
      </c>
      <c r="K162" s="990" t="s">
        <v>2845</v>
      </c>
      <c r="L162" s="178"/>
    </row>
    <row r="163" spans="2:12" ht="13.5" thickTop="1">
      <c r="B163" s="183"/>
      <c r="C163" s="184"/>
      <c r="D163" s="212"/>
      <c r="E163" s="207" t="s">
        <v>2846</v>
      </c>
      <c r="F163" s="194"/>
      <c r="G163" s="196"/>
      <c r="H163" s="191"/>
      <c r="I163" s="191"/>
      <c r="J163" s="191"/>
      <c r="K163" s="991"/>
      <c r="L163" s="178"/>
    </row>
    <row r="164" spans="2:12">
      <c r="B164" s="183"/>
      <c r="C164" s="184"/>
      <c r="D164" s="212"/>
      <c r="E164" s="207"/>
      <c r="F164" s="194"/>
      <c r="G164" s="196"/>
      <c r="H164" s="194"/>
      <c r="I164" s="194"/>
      <c r="J164" s="194"/>
      <c r="K164" s="991"/>
      <c r="L164" s="178"/>
    </row>
    <row r="165" spans="2:12">
      <c r="B165" s="183"/>
      <c r="C165" s="184"/>
      <c r="D165" s="212"/>
      <c r="E165" s="207"/>
      <c r="F165" s="194" t="s">
        <v>2814</v>
      </c>
      <c r="G165" s="196"/>
      <c r="H165" s="219">
        <v>1</v>
      </c>
      <c r="I165" s="201" t="s">
        <v>2831</v>
      </c>
      <c r="J165" s="219">
        <v>1</v>
      </c>
      <c r="K165" s="991"/>
      <c r="L165" s="178"/>
    </row>
    <row r="166" spans="2:12">
      <c r="B166" s="183"/>
      <c r="C166" s="184"/>
      <c r="D166" s="212"/>
      <c r="E166" s="204" t="s">
        <v>2847</v>
      </c>
      <c r="F166" s="194"/>
      <c r="G166" s="196"/>
      <c r="H166" s="219">
        <v>1</v>
      </c>
      <c r="I166" s="201" t="s">
        <v>2832</v>
      </c>
      <c r="J166" s="219">
        <v>1</v>
      </c>
      <c r="K166" s="991"/>
      <c r="L166" s="178"/>
    </row>
    <row r="167" spans="2:12">
      <c r="B167" s="183"/>
      <c r="C167" s="184"/>
      <c r="D167" s="212"/>
      <c r="E167" s="194"/>
      <c r="F167" s="194"/>
      <c r="G167" s="196"/>
      <c r="H167" s="194"/>
      <c r="I167" s="194"/>
      <c r="J167" s="194"/>
      <c r="K167" s="991"/>
      <c r="L167" s="178"/>
    </row>
    <row r="168" spans="2:12">
      <c r="B168" s="183"/>
      <c r="C168" s="184"/>
      <c r="D168" s="212"/>
      <c r="E168" s="194"/>
      <c r="F168" s="194" t="s">
        <v>2818</v>
      </c>
      <c r="G168" s="196"/>
      <c r="H168" s="219">
        <v>1</v>
      </c>
      <c r="I168" s="201" t="s">
        <v>2831</v>
      </c>
      <c r="J168" s="219">
        <v>0</v>
      </c>
      <c r="K168" s="991"/>
      <c r="L168" s="178"/>
    </row>
    <row r="169" spans="2:12">
      <c r="B169" s="183"/>
      <c r="C169" s="184"/>
      <c r="D169" s="212"/>
      <c r="E169" s="194"/>
      <c r="F169" s="194"/>
      <c r="G169" s="196"/>
      <c r="H169" s="219">
        <v>1</v>
      </c>
      <c r="I169" s="201" t="s">
        <v>2832</v>
      </c>
      <c r="J169" s="219">
        <v>0</v>
      </c>
      <c r="K169" s="991"/>
      <c r="L169" s="178"/>
    </row>
    <row r="170" spans="2:12">
      <c r="B170" s="183"/>
      <c r="C170" s="184"/>
      <c r="D170" s="212"/>
      <c r="E170" s="194"/>
      <c r="F170" s="194"/>
      <c r="G170" s="196"/>
      <c r="H170" s="194"/>
      <c r="I170" s="194"/>
      <c r="J170" s="194"/>
      <c r="K170" s="991"/>
      <c r="L170" s="178"/>
    </row>
    <row r="171" spans="2:12">
      <c r="B171" s="183"/>
      <c r="C171" s="184"/>
      <c r="D171" s="212"/>
      <c r="E171" s="194"/>
      <c r="F171" s="220" t="s">
        <v>2848</v>
      </c>
      <c r="G171" s="196"/>
      <c r="H171" s="219">
        <v>1</v>
      </c>
      <c r="I171" s="201" t="s">
        <v>2831</v>
      </c>
      <c r="J171" s="219">
        <v>0</v>
      </c>
      <c r="K171" s="991"/>
      <c r="L171" s="178"/>
    </row>
    <row r="172" spans="2:12">
      <c r="B172" s="183"/>
      <c r="C172" s="184"/>
      <c r="D172" s="212"/>
      <c r="E172" s="194"/>
      <c r="F172" s="220"/>
      <c r="G172" s="196"/>
      <c r="H172" s="219">
        <v>1</v>
      </c>
      <c r="I172" s="201" t="s">
        <v>2832</v>
      </c>
      <c r="J172" s="219">
        <v>0</v>
      </c>
      <c r="K172" s="991"/>
      <c r="L172" s="178"/>
    </row>
    <row r="173" spans="2:12">
      <c r="B173" s="183"/>
      <c r="C173" s="184"/>
      <c r="D173" s="212"/>
      <c r="E173" s="194"/>
      <c r="F173" s="220"/>
      <c r="G173" s="196"/>
      <c r="H173" s="194"/>
      <c r="I173" s="201"/>
      <c r="J173" s="194"/>
      <c r="K173" s="991"/>
      <c r="L173" s="178"/>
    </row>
    <row r="174" spans="2:12">
      <c r="B174" s="183"/>
      <c r="C174" s="184"/>
      <c r="D174" s="212"/>
      <c r="E174" s="207"/>
      <c r="F174" s="194" t="s">
        <v>2814</v>
      </c>
      <c r="G174" s="196"/>
      <c r="H174" s="219">
        <v>1</v>
      </c>
      <c r="I174" s="201" t="s">
        <v>2831</v>
      </c>
      <c r="J174" s="219">
        <v>1</v>
      </c>
      <c r="K174" s="991"/>
      <c r="L174" s="178"/>
    </row>
    <row r="175" spans="2:12">
      <c r="B175" s="183"/>
      <c r="C175" s="184"/>
      <c r="D175" s="212"/>
      <c r="E175" s="204" t="s">
        <v>2849</v>
      </c>
      <c r="F175" s="194"/>
      <c r="G175" s="196"/>
      <c r="H175" s="219">
        <v>1</v>
      </c>
      <c r="I175" s="201" t="s">
        <v>2832</v>
      </c>
      <c r="J175" s="219">
        <v>1</v>
      </c>
      <c r="K175" s="991"/>
      <c r="L175" s="178"/>
    </row>
    <row r="176" spans="2:12">
      <c r="B176" s="183"/>
      <c r="C176" s="184"/>
      <c r="D176" s="212"/>
      <c r="E176" s="194"/>
      <c r="F176" s="194"/>
      <c r="G176" s="196"/>
      <c r="H176" s="194"/>
      <c r="I176" s="194"/>
      <c r="J176" s="194"/>
      <c r="K176" s="991"/>
      <c r="L176" s="178"/>
    </row>
    <row r="177" spans="2:12">
      <c r="B177" s="183"/>
      <c r="C177" s="184"/>
      <c r="D177" s="212"/>
      <c r="E177" s="194"/>
      <c r="F177" s="194" t="s">
        <v>2818</v>
      </c>
      <c r="G177" s="196"/>
      <c r="H177" s="219">
        <v>1</v>
      </c>
      <c r="I177" s="201" t="s">
        <v>2831</v>
      </c>
      <c r="J177" s="219">
        <v>0</v>
      </c>
      <c r="K177" s="991"/>
      <c r="L177" s="178"/>
    </row>
    <row r="178" spans="2:12">
      <c r="B178" s="183"/>
      <c r="C178" s="184"/>
      <c r="D178" s="212"/>
      <c r="E178" s="194"/>
      <c r="F178" s="194"/>
      <c r="G178" s="196"/>
      <c r="H178" s="219">
        <v>1</v>
      </c>
      <c r="I178" s="201" t="s">
        <v>2832</v>
      </c>
      <c r="J178" s="219">
        <v>0</v>
      </c>
      <c r="K178" s="991"/>
      <c r="L178" s="178"/>
    </row>
    <row r="179" spans="2:12">
      <c r="B179" s="183"/>
      <c r="C179" s="184"/>
      <c r="D179" s="212"/>
      <c r="E179" s="194"/>
      <c r="F179" s="194"/>
      <c r="G179" s="196"/>
      <c r="H179" s="194"/>
      <c r="I179" s="194"/>
      <c r="J179" s="194"/>
      <c r="K179" s="991"/>
      <c r="L179" s="178"/>
    </row>
    <row r="180" spans="2:12">
      <c r="B180" s="183"/>
      <c r="C180" s="184"/>
      <c r="D180" s="212"/>
      <c r="E180" s="194"/>
      <c r="F180" s="220" t="s">
        <v>2848</v>
      </c>
      <c r="G180" s="196"/>
      <c r="H180" s="219">
        <v>1</v>
      </c>
      <c r="I180" s="201" t="s">
        <v>2831</v>
      </c>
      <c r="J180" s="219">
        <v>0</v>
      </c>
      <c r="K180" s="991"/>
      <c r="L180" s="178"/>
    </row>
    <row r="181" spans="2:12">
      <c r="B181" s="183"/>
      <c r="C181" s="184"/>
      <c r="D181" s="212"/>
      <c r="E181" s="194"/>
      <c r="F181" s="220"/>
      <c r="G181" s="196"/>
      <c r="H181" s="219">
        <v>1</v>
      </c>
      <c r="I181" s="201" t="s">
        <v>2832</v>
      </c>
      <c r="J181" s="219">
        <v>0</v>
      </c>
      <c r="K181" s="991"/>
      <c r="L181" s="178"/>
    </row>
    <row r="182" spans="2:12">
      <c r="B182" s="183"/>
      <c r="C182" s="184"/>
      <c r="D182" s="212"/>
      <c r="E182" s="194"/>
      <c r="F182" s="220"/>
      <c r="G182" s="196"/>
      <c r="H182" s="194"/>
      <c r="I182" s="201"/>
      <c r="J182" s="194"/>
      <c r="K182" s="991"/>
      <c r="L182" s="178"/>
    </row>
    <row r="183" spans="2:12">
      <c r="B183" s="183"/>
      <c r="C183" s="184"/>
      <c r="D183" s="212"/>
      <c r="E183" s="207"/>
      <c r="F183" s="194" t="s">
        <v>2814</v>
      </c>
      <c r="G183" s="196"/>
      <c r="H183" s="219">
        <v>1</v>
      </c>
      <c r="I183" s="201" t="s">
        <v>2831</v>
      </c>
      <c r="J183" s="219">
        <v>0</v>
      </c>
      <c r="K183" s="991"/>
      <c r="L183" s="178"/>
    </row>
    <row r="184" spans="2:12">
      <c r="B184" s="183"/>
      <c r="C184" s="184"/>
      <c r="D184" s="212"/>
      <c r="E184" s="204" t="s">
        <v>2850</v>
      </c>
      <c r="F184" s="194"/>
      <c r="G184" s="196"/>
      <c r="H184" s="219">
        <v>1</v>
      </c>
      <c r="I184" s="201" t="s">
        <v>2832</v>
      </c>
      <c r="J184" s="219">
        <v>0</v>
      </c>
      <c r="K184" s="991"/>
      <c r="L184" s="178"/>
    </row>
    <row r="185" spans="2:12">
      <c r="B185" s="183"/>
      <c r="C185" s="184"/>
      <c r="D185" s="212"/>
      <c r="E185" s="194"/>
      <c r="F185" s="194"/>
      <c r="G185" s="196"/>
      <c r="H185" s="194"/>
      <c r="I185" s="194"/>
      <c r="J185" s="194"/>
      <c r="K185" s="991"/>
      <c r="L185" s="178"/>
    </row>
    <row r="186" spans="2:12">
      <c r="B186" s="183"/>
      <c r="C186" s="184"/>
      <c r="D186" s="212"/>
      <c r="E186" s="194"/>
      <c r="F186" s="194" t="s">
        <v>2818</v>
      </c>
      <c r="G186" s="196"/>
      <c r="H186" s="219">
        <v>1</v>
      </c>
      <c r="I186" s="201" t="s">
        <v>2831</v>
      </c>
      <c r="J186" s="219">
        <v>0</v>
      </c>
      <c r="K186" s="991"/>
      <c r="L186" s="178"/>
    </row>
    <row r="187" spans="2:12">
      <c r="B187" s="183"/>
      <c r="C187" s="184"/>
      <c r="D187" s="212"/>
      <c r="E187" s="194"/>
      <c r="F187" s="194"/>
      <c r="G187" s="196"/>
      <c r="H187" s="219">
        <v>1</v>
      </c>
      <c r="I187" s="201" t="s">
        <v>2832</v>
      </c>
      <c r="J187" s="219">
        <v>1</v>
      </c>
      <c r="K187" s="991"/>
      <c r="L187" s="178"/>
    </row>
    <row r="188" spans="2:12">
      <c r="B188" s="183"/>
      <c r="C188" s="184"/>
      <c r="D188" s="212"/>
      <c r="E188" s="194"/>
      <c r="F188" s="194"/>
      <c r="G188" s="196"/>
      <c r="H188" s="194"/>
      <c r="I188" s="194"/>
      <c r="J188" s="194"/>
      <c r="K188" s="991"/>
      <c r="L188" s="178"/>
    </row>
    <row r="189" spans="2:12">
      <c r="B189" s="183"/>
      <c r="C189" s="184"/>
      <c r="D189" s="212"/>
      <c r="E189" s="194"/>
      <c r="F189" s="220" t="s">
        <v>2848</v>
      </c>
      <c r="G189" s="196"/>
      <c r="H189" s="219">
        <v>1</v>
      </c>
      <c r="I189" s="201" t="s">
        <v>2831</v>
      </c>
      <c r="J189" s="219">
        <v>0</v>
      </c>
      <c r="K189" s="991"/>
      <c r="L189" s="178"/>
    </row>
    <row r="190" spans="2:12">
      <c r="B190" s="183"/>
      <c r="C190" s="184"/>
      <c r="D190" s="212"/>
      <c r="E190" s="213"/>
      <c r="F190" s="221"/>
      <c r="G190" s="222"/>
      <c r="H190" s="219">
        <v>1</v>
      </c>
      <c r="I190" s="201" t="s">
        <v>2832</v>
      </c>
      <c r="J190" s="219">
        <v>0</v>
      </c>
      <c r="K190" s="991"/>
      <c r="L190" s="178"/>
    </row>
    <row r="191" spans="2:12" ht="13.5" thickBot="1">
      <c r="B191" s="183"/>
      <c r="C191" s="184"/>
      <c r="D191" s="993" t="s">
        <v>2825</v>
      </c>
      <c r="E191" s="994"/>
      <c r="F191" s="994"/>
      <c r="G191" s="215"/>
      <c r="H191" s="186">
        <f>SUM(H165:H190)</f>
        <v>18</v>
      </c>
      <c r="I191" s="214"/>
      <c r="J191" s="186">
        <f>SUM(J165:J190)</f>
        <v>5</v>
      </c>
      <c r="K191" s="992"/>
      <c r="L191" s="178"/>
    </row>
    <row r="192" spans="2:12" ht="52.5" customHeight="1" thickTop="1" thickBot="1">
      <c r="B192" s="183"/>
      <c r="C192" s="184"/>
      <c r="D192" s="212"/>
      <c r="E192" s="194"/>
      <c r="F192" s="217" t="s">
        <v>2810</v>
      </c>
      <c r="G192" s="217" t="s">
        <v>2811</v>
      </c>
      <c r="H192" s="223" t="s">
        <v>2811</v>
      </c>
      <c r="I192" s="224" t="s">
        <v>2812</v>
      </c>
      <c r="J192" s="206" t="s">
        <v>2811</v>
      </c>
      <c r="K192" s="990" t="s">
        <v>2845</v>
      </c>
      <c r="L192" s="178"/>
    </row>
    <row r="193" spans="2:12" ht="15.75" customHeight="1" thickTop="1">
      <c r="B193" s="183"/>
      <c r="C193" s="184"/>
      <c r="D193" s="212">
        <v>4</v>
      </c>
      <c r="E193" s="204" t="s">
        <v>2851</v>
      </c>
      <c r="F193" s="182"/>
      <c r="G193" s="208"/>
      <c r="H193" s="191"/>
      <c r="I193" s="209"/>
      <c r="J193" s="191"/>
      <c r="K193" s="991"/>
      <c r="L193" s="178"/>
    </row>
    <row r="194" spans="2:12" ht="15" customHeight="1">
      <c r="B194" s="183"/>
      <c r="C194" s="184"/>
      <c r="D194" s="212"/>
      <c r="E194" s="207" t="s">
        <v>2846</v>
      </c>
      <c r="F194" s="182"/>
      <c r="G194" s="208"/>
      <c r="H194" s="194"/>
      <c r="I194" s="201"/>
      <c r="J194" s="194"/>
      <c r="K194" s="991"/>
      <c r="L194" s="178"/>
    </row>
    <row r="195" spans="2:12" ht="15" customHeight="1">
      <c r="B195" s="183"/>
      <c r="C195" s="184"/>
      <c r="D195" s="212"/>
      <c r="E195" s="194"/>
      <c r="F195" s="211"/>
      <c r="G195" s="211"/>
      <c r="H195" s="194"/>
      <c r="I195" s="201"/>
      <c r="J195" s="194"/>
      <c r="K195" s="991"/>
      <c r="L195" s="178"/>
    </row>
    <row r="196" spans="2:12" ht="15" customHeight="1">
      <c r="B196" s="183"/>
      <c r="C196" s="184"/>
      <c r="D196" s="212"/>
      <c r="E196" s="207"/>
      <c r="F196" s="225" t="s">
        <v>2814</v>
      </c>
      <c r="G196" s="196"/>
      <c r="H196" s="226">
        <v>2</v>
      </c>
      <c r="I196" s="201" t="s">
        <v>2831</v>
      </c>
      <c r="J196" s="226">
        <v>2</v>
      </c>
      <c r="K196" s="991"/>
      <c r="L196" s="178"/>
    </row>
    <row r="197" spans="2:12" ht="15" customHeight="1">
      <c r="B197" s="183"/>
      <c r="C197" s="184"/>
      <c r="D197" s="212"/>
      <c r="E197" s="204" t="s">
        <v>2852</v>
      </c>
      <c r="F197" s="225"/>
      <c r="G197" s="196"/>
      <c r="H197" s="226">
        <v>1</v>
      </c>
      <c r="I197" s="201" t="s">
        <v>2832</v>
      </c>
      <c r="J197" s="226">
        <v>1</v>
      </c>
      <c r="K197" s="991"/>
      <c r="L197" s="178"/>
    </row>
    <row r="198" spans="2:12" ht="15" customHeight="1">
      <c r="B198" s="183"/>
      <c r="C198" s="184"/>
      <c r="D198" s="212"/>
      <c r="E198" s="194"/>
      <c r="F198" s="225"/>
      <c r="G198" s="196"/>
      <c r="H198" s="194"/>
      <c r="I198" s="194"/>
      <c r="J198" s="194"/>
      <c r="K198" s="991"/>
      <c r="L198" s="178"/>
    </row>
    <row r="199" spans="2:12" ht="15" customHeight="1">
      <c r="B199" s="183"/>
      <c r="C199" s="184"/>
      <c r="D199" s="212"/>
      <c r="E199" s="194"/>
      <c r="F199" s="225" t="s">
        <v>2818</v>
      </c>
      <c r="G199" s="196"/>
      <c r="H199" s="226">
        <v>1</v>
      </c>
      <c r="I199" s="201" t="s">
        <v>2831</v>
      </c>
      <c r="J199" s="226">
        <v>1</v>
      </c>
      <c r="K199" s="991"/>
      <c r="L199" s="178"/>
    </row>
    <row r="200" spans="2:12" ht="15" customHeight="1">
      <c r="B200" s="183"/>
      <c r="C200" s="184"/>
      <c r="D200" s="212"/>
      <c r="E200" s="194"/>
      <c r="F200" s="225"/>
      <c r="G200" s="196"/>
      <c r="H200" s="226">
        <v>2</v>
      </c>
      <c r="I200" s="201" t="s">
        <v>2832</v>
      </c>
      <c r="J200" s="226">
        <v>1</v>
      </c>
      <c r="K200" s="991"/>
      <c r="L200" s="178"/>
    </row>
    <row r="201" spans="2:12" ht="15" customHeight="1">
      <c r="B201" s="183"/>
      <c r="C201" s="184"/>
      <c r="D201" s="212"/>
      <c r="E201" s="194"/>
      <c r="F201" s="225"/>
      <c r="G201" s="196"/>
      <c r="H201" s="194"/>
      <c r="I201" s="194"/>
      <c r="J201" s="194"/>
      <c r="K201" s="991"/>
      <c r="L201" s="178"/>
    </row>
    <row r="202" spans="2:12" ht="15" customHeight="1">
      <c r="B202" s="183"/>
      <c r="C202" s="184"/>
      <c r="D202" s="212"/>
      <c r="E202" s="194"/>
      <c r="F202" s="227" t="s">
        <v>2848</v>
      </c>
      <c r="G202" s="196"/>
      <c r="H202" s="226">
        <v>2</v>
      </c>
      <c r="I202" s="201" t="s">
        <v>2831</v>
      </c>
      <c r="J202" s="226">
        <v>1</v>
      </c>
      <c r="K202" s="991"/>
      <c r="L202" s="178"/>
    </row>
    <row r="203" spans="2:12" ht="15" customHeight="1">
      <c r="B203" s="183"/>
      <c r="C203" s="184"/>
      <c r="D203" s="212"/>
      <c r="E203" s="194"/>
      <c r="F203" s="227"/>
      <c r="G203" s="196"/>
      <c r="H203" s="226">
        <v>1</v>
      </c>
      <c r="I203" s="201" t="s">
        <v>2832</v>
      </c>
      <c r="J203" s="226">
        <v>0</v>
      </c>
      <c r="K203" s="991"/>
      <c r="L203" s="178"/>
    </row>
    <row r="204" spans="2:12" ht="15" customHeight="1">
      <c r="B204" s="183"/>
      <c r="C204" s="184"/>
      <c r="D204" s="212"/>
      <c r="E204" s="194"/>
      <c r="F204" s="227"/>
      <c r="G204" s="196"/>
      <c r="H204" s="194"/>
      <c r="I204" s="201"/>
      <c r="J204" s="194"/>
      <c r="K204" s="991"/>
      <c r="L204" s="178"/>
    </row>
    <row r="205" spans="2:12" ht="15" customHeight="1">
      <c r="B205" s="183"/>
      <c r="C205" s="184"/>
      <c r="D205" s="212"/>
      <c r="E205" s="207"/>
      <c r="F205" s="225" t="s">
        <v>2814</v>
      </c>
      <c r="G205" s="196"/>
      <c r="H205" s="226">
        <v>2</v>
      </c>
      <c r="I205" s="201" t="s">
        <v>2831</v>
      </c>
      <c r="J205" s="226">
        <v>0</v>
      </c>
      <c r="K205" s="991"/>
      <c r="L205" s="178"/>
    </row>
    <row r="206" spans="2:12" ht="15" customHeight="1">
      <c r="B206" s="183"/>
      <c r="C206" s="184"/>
      <c r="D206" s="212"/>
      <c r="E206" s="204" t="s">
        <v>2853</v>
      </c>
      <c r="F206" s="225"/>
      <c r="G206" s="196"/>
      <c r="H206" s="226">
        <v>1</v>
      </c>
      <c r="I206" s="201" t="s">
        <v>2832</v>
      </c>
      <c r="J206" s="226">
        <v>0</v>
      </c>
      <c r="K206" s="991"/>
      <c r="L206" s="178"/>
    </row>
    <row r="207" spans="2:12" ht="15" customHeight="1">
      <c r="B207" s="183"/>
      <c r="C207" s="184"/>
      <c r="D207" s="212"/>
      <c r="E207" s="194"/>
      <c r="F207" s="225"/>
      <c r="G207" s="196"/>
      <c r="H207" s="194"/>
      <c r="I207" s="194"/>
      <c r="J207" s="194"/>
      <c r="K207" s="991"/>
      <c r="L207" s="178"/>
    </row>
    <row r="208" spans="2:12" ht="15" customHeight="1">
      <c r="B208" s="183"/>
      <c r="C208" s="184"/>
      <c r="D208" s="212"/>
      <c r="E208" s="194"/>
      <c r="F208" s="225" t="s">
        <v>2818</v>
      </c>
      <c r="G208" s="196"/>
      <c r="H208" s="226">
        <v>1</v>
      </c>
      <c r="I208" s="201" t="s">
        <v>2831</v>
      </c>
      <c r="J208" s="226">
        <v>0</v>
      </c>
      <c r="K208" s="991"/>
      <c r="L208" s="178"/>
    </row>
    <row r="209" spans="2:12" ht="15" customHeight="1">
      <c r="B209" s="183"/>
      <c r="C209" s="184"/>
      <c r="D209" s="212"/>
      <c r="E209" s="194"/>
      <c r="F209" s="225"/>
      <c r="G209" s="196"/>
      <c r="H209" s="226">
        <v>2</v>
      </c>
      <c r="I209" s="201" t="s">
        <v>2832</v>
      </c>
      <c r="J209" s="226">
        <v>0</v>
      </c>
      <c r="K209" s="991"/>
      <c r="L209" s="178"/>
    </row>
    <row r="210" spans="2:12" ht="15" customHeight="1">
      <c r="B210" s="183"/>
      <c r="C210" s="184"/>
      <c r="D210" s="212"/>
      <c r="E210" s="194"/>
      <c r="F210" s="225"/>
      <c r="G210" s="196"/>
      <c r="H210" s="194"/>
      <c r="I210" s="194"/>
      <c r="J210" s="194"/>
      <c r="K210" s="991"/>
      <c r="L210" s="178"/>
    </row>
    <row r="211" spans="2:12" ht="15" customHeight="1">
      <c r="B211" s="183"/>
      <c r="C211" s="184"/>
      <c r="D211" s="212"/>
      <c r="E211" s="194"/>
      <c r="F211" s="227" t="s">
        <v>2848</v>
      </c>
      <c r="G211" s="196"/>
      <c r="H211" s="226">
        <v>2</v>
      </c>
      <c r="I211" s="201" t="s">
        <v>2831</v>
      </c>
      <c r="J211" s="226">
        <v>0</v>
      </c>
      <c r="K211" s="991"/>
      <c r="L211" s="178"/>
    </row>
    <row r="212" spans="2:12" ht="15" customHeight="1">
      <c r="B212" s="183"/>
      <c r="C212" s="184"/>
      <c r="D212" s="212"/>
      <c r="E212" s="194"/>
      <c r="F212" s="227"/>
      <c r="G212" s="196"/>
      <c r="H212" s="226">
        <v>1</v>
      </c>
      <c r="I212" s="201" t="s">
        <v>2832</v>
      </c>
      <c r="J212" s="226">
        <v>0</v>
      </c>
      <c r="K212" s="991"/>
      <c r="L212" s="178"/>
    </row>
    <row r="213" spans="2:12" ht="15" customHeight="1">
      <c r="B213" s="183"/>
      <c r="C213" s="184"/>
      <c r="D213" s="212"/>
      <c r="E213" s="194"/>
      <c r="F213" s="227"/>
      <c r="G213" s="196"/>
      <c r="H213" s="194"/>
      <c r="I213" s="201"/>
      <c r="J213" s="194"/>
      <c r="K213" s="991"/>
      <c r="L213" s="178"/>
    </row>
    <row r="214" spans="2:12" ht="15" customHeight="1">
      <c r="B214" s="183"/>
      <c r="C214" s="184"/>
      <c r="D214" s="212"/>
      <c r="E214" s="207"/>
      <c r="F214" s="225" t="s">
        <v>2814</v>
      </c>
      <c r="G214" s="196"/>
      <c r="H214" s="219">
        <v>2</v>
      </c>
      <c r="I214" s="201" t="s">
        <v>2831</v>
      </c>
      <c r="J214" s="219">
        <v>2</v>
      </c>
      <c r="K214" s="991"/>
      <c r="L214" s="178"/>
    </row>
    <row r="215" spans="2:12" ht="15" customHeight="1">
      <c r="B215" s="183"/>
      <c r="C215" s="184"/>
      <c r="D215" s="212"/>
      <c r="E215" s="204" t="s">
        <v>2854</v>
      </c>
      <c r="F215" s="225"/>
      <c r="G215" s="196"/>
      <c r="H215" s="219">
        <v>2</v>
      </c>
      <c r="I215" s="201" t="s">
        <v>2832</v>
      </c>
      <c r="J215" s="219">
        <v>2</v>
      </c>
      <c r="K215" s="991"/>
      <c r="L215" s="178"/>
    </row>
    <row r="216" spans="2:12" ht="15" customHeight="1">
      <c r="B216" s="183"/>
      <c r="C216" s="184"/>
      <c r="D216" s="212"/>
      <c r="E216" s="194"/>
      <c r="F216" s="225"/>
      <c r="G216" s="196"/>
      <c r="H216" s="194"/>
      <c r="I216" s="194"/>
      <c r="J216" s="194"/>
      <c r="K216" s="991"/>
      <c r="L216" s="178"/>
    </row>
    <row r="217" spans="2:12" ht="15" customHeight="1">
      <c r="B217" s="183"/>
      <c r="C217" s="184"/>
      <c r="D217" s="212"/>
      <c r="E217" s="194"/>
      <c r="F217" s="225" t="s">
        <v>2818</v>
      </c>
      <c r="G217" s="196"/>
      <c r="H217" s="219">
        <v>2</v>
      </c>
      <c r="I217" s="201" t="s">
        <v>2831</v>
      </c>
      <c r="J217" s="219">
        <v>2</v>
      </c>
      <c r="K217" s="991"/>
      <c r="L217" s="178"/>
    </row>
    <row r="218" spans="2:12" ht="15" customHeight="1">
      <c r="B218" s="183"/>
      <c r="C218" s="184"/>
      <c r="D218" s="212"/>
      <c r="E218" s="194"/>
      <c r="F218" s="225"/>
      <c r="G218" s="196"/>
      <c r="H218" s="219">
        <v>2</v>
      </c>
      <c r="I218" s="201" t="s">
        <v>2832</v>
      </c>
      <c r="J218" s="219">
        <v>2</v>
      </c>
      <c r="K218" s="991"/>
      <c r="L218" s="178"/>
    </row>
    <row r="219" spans="2:12" ht="15" customHeight="1">
      <c r="B219" s="183"/>
      <c r="C219" s="184"/>
      <c r="D219" s="212"/>
      <c r="E219" s="194"/>
      <c r="F219" s="225"/>
      <c r="G219" s="196"/>
      <c r="H219" s="194"/>
      <c r="I219" s="194"/>
      <c r="J219" s="194"/>
      <c r="K219" s="991"/>
      <c r="L219" s="178"/>
    </row>
    <row r="220" spans="2:12" ht="15" customHeight="1">
      <c r="B220" s="183"/>
      <c r="C220" s="184"/>
      <c r="D220" s="212"/>
      <c r="E220" s="194"/>
      <c r="F220" s="227" t="s">
        <v>2848</v>
      </c>
      <c r="G220" s="196"/>
      <c r="H220" s="219">
        <v>2</v>
      </c>
      <c r="I220" s="201" t="s">
        <v>2831</v>
      </c>
      <c r="J220" s="219">
        <v>2</v>
      </c>
      <c r="K220" s="991"/>
      <c r="L220" s="178"/>
    </row>
    <row r="221" spans="2:12" ht="15" customHeight="1">
      <c r="B221" s="183"/>
      <c r="C221" s="184"/>
      <c r="D221" s="212"/>
      <c r="E221" s="194"/>
      <c r="F221" s="227"/>
      <c r="G221" s="196"/>
      <c r="H221" s="219">
        <v>2</v>
      </c>
      <c r="I221" s="201" t="s">
        <v>2832</v>
      </c>
      <c r="J221" s="219">
        <v>2</v>
      </c>
      <c r="K221" s="991"/>
      <c r="L221" s="178"/>
    </row>
    <row r="222" spans="2:12" ht="15" customHeight="1">
      <c r="B222" s="183"/>
      <c r="C222" s="184"/>
      <c r="D222" s="212"/>
      <c r="E222" s="194"/>
      <c r="F222" s="227"/>
      <c r="G222" s="196"/>
      <c r="H222" s="219"/>
      <c r="I222" s="201"/>
      <c r="J222" s="219"/>
      <c r="K222" s="991"/>
      <c r="L222" s="178"/>
    </row>
    <row r="223" spans="2:12" ht="15" customHeight="1">
      <c r="B223" s="183"/>
      <c r="C223" s="184"/>
      <c r="D223" s="212"/>
      <c r="E223" s="207"/>
      <c r="F223" s="225" t="s">
        <v>2814</v>
      </c>
      <c r="G223" s="196"/>
      <c r="H223" s="219">
        <v>1</v>
      </c>
      <c r="I223" s="201" t="s">
        <v>2831</v>
      </c>
      <c r="J223" s="219">
        <v>0</v>
      </c>
      <c r="K223" s="991"/>
      <c r="L223" s="178"/>
    </row>
    <row r="224" spans="2:12" ht="15" customHeight="1">
      <c r="B224" s="183"/>
      <c r="C224" s="184"/>
      <c r="D224" s="212"/>
      <c r="E224" s="204" t="s">
        <v>2855</v>
      </c>
      <c r="F224" s="225"/>
      <c r="G224" s="196"/>
      <c r="H224" s="219">
        <v>0</v>
      </c>
      <c r="I224" s="201" t="s">
        <v>2832</v>
      </c>
      <c r="J224" s="219">
        <v>0</v>
      </c>
      <c r="K224" s="991"/>
      <c r="L224" s="178"/>
    </row>
    <row r="225" spans="2:12" ht="15" customHeight="1">
      <c r="B225" s="183"/>
      <c r="C225" s="184"/>
      <c r="D225" s="212"/>
      <c r="E225" s="194"/>
      <c r="F225" s="225"/>
      <c r="G225" s="196"/>
      <c r="H225" s="194"/>
      <c r="I225" s="194"/>
      <c r="J225" s="194"/>
      <c r="K225" s="991"/>
      <c r="L225" s="178"/>
    </row>
    <row r="226" spans="2:12" ht="15" customHeight="1">
      <c r="B226" s="183"/>
      <c r="C226" s="184"/>
      <c r="D226" s="212"/>
      <c r="E226" s="194"/>
      <c r="F226" s="225" t="s">
        <v>2818</v>
      </c>
      <c r="G226" s="196"/>
      <c r="H226" s="219">
        <v>0</v>
      </c>
      <c r="I226" s="201" t="s">
        <v>2831</v>
      </c>
      <c r="J226" s="219">
        <v>0</v>
      </c>
      <c r="K226" s="991"/>
      <c r="L226" s="178"/>
    </row>
    <row r="227" spans="2:12" ht="15" customHeight="1">
      <c r="B227" s="183"/>
      <c r="C227" s="184"/>
      <c r="D227" s="212"/>
      <c r="E227" s="194"/>
      <c r="F227" s="225"/>
      <c r="G227" s="196"/>
      <c r="H227" s="219">
        <v>1</v>
      </c>
      <c r="I227" s="201" t="s">
        <v>2832</v>
      </c>
      <c r="J227" s="219">
        <v>0</v>
      </c>
      <c r="K227" s="991"/>
      <c r="L227" s="178"/>
    </row>
    <row r="228" spans="2:12" ht="15" customHeight="1">
      <c r="B228" s="183"/>
      <c r="C228" s="184"/>
      <c r="D228" s="212"/>
      <c r="E228" s="194"/>
      <c r="F228" s="225"/>
      <c r="G228" s="196"/>
      <c r="H228" s="194"/>
      <c r="I228" s="194"/>
      <c r="J228" s="194"/>
      <c r="K228" s="991"/>
      <c r="L228" s="178"/>
    </row>
    <row r="229" spans="2:12" ht="15" customHeight="1">
      <c r="B229" s="183"/>
      <c r="C229" s="184"/>
      <c r="D229" s="212"/>
      <c r="E229" s="194"/>
      <c r="F229" s="227" t="s">
        <v>2848</v>
      </c>
      <c r="G229" s="196"/>
      <c r="H229" s="219">
        <v>1</v>
      </c>
      <c r="I229" s="201" t="s">
        <v>2831</v>
      </c>
      <c r="J229" s="219">
        <v>0</v>
      </c>
      <c r="K229" s="991"/>
      <c r="L229" s="178"/>
    </row>
    <row r="230" spans="2:12" ht="15" customHeight="1">
      <c r="B230" s="183"/>
      <c r="C230" s="184"/>
      <c r="D230" s="212"/>
      <c r="E230" s="194"/>
      <c r="F230" s="227"/>
      <c r="G230" s="196"/>
      <c r="H230" s="228">
        <v>0</v>
      </c>
      <c r="I230" s="214" t="s">
        <v>2832</v>
      </c>
      <c r="J230" s="228">
        <v>0</v>
      </c>
      <c r="K230" s="991"/>
      <c r="L230" s="178"/>
    </row>
    <row r="231" spans="2:12" ht="15.75" customHeight="1" thickBot="1">
      <c r="B231" s="183"/>
      <c r="C231" s="184"/>
      <c r="D231" s="993" t="s">
        <v>2825</v>
      </c>
      <c r="E231" s="994"/>
      <c r="F231" s="994"/>
      <c r="G231" s="202"/>
      <c r="H231" s="186">
        <f>SUM(H196:H230)</f>
        <v>33</v>
      </c>
      <c r="I231" s="203"/>
      <c r="J231" s="186">
        <f>SUM(J196:J230)</f>
        <v>18</v>
      </c>
      <c r="K231" s="992"/>
      <c r="L231" s="178"/>
    </row>
    <row r="232" spans="2:12" ht="13.5" thickTop="1">
      <c r="B232" s="183"/>
      <c r="C232" s="184"/>
      <c r="D232" s="229"/>
      <c r="E232" s="230"/>
      <c r="F232" s="231"/>
      <c r="G232" s="195"/>
      <c r="H232" s="204">
        <f>H231+H191+H161</f>
        <v>415</v>
      </c>
      <c r="I232" s="195"/>
      <c r="J232" s="204">
        <f>J231+J191+J161</f>
        <v>387</v>
      </c>
      <c r="K232" s="995"/>
      <c r="L232" s="178"/>
    </row>
    <row r="233" spans="2:12" ht="13.5" thickBot="1">
      <c r="B233" s="183"/>
      <c r="C233" s="184"/>
      <c r="D233" s="993" t="s">
        <v>2856</v>
      </c>
      <c r="E233" s="994"/>
      <c r="F233" s="202"/>
      <c r="G233" s="202"/>
      <c r="H233" s="186">
        <f>H232+H49</f>
        <v>1543</v>
      </c>
      <c r="I233" s="203"/>
      <c r="J233" s="186">
        <f>J232+J49</f>
        <v>1513</v>
      </c>
      <c r="K233" s="996"/>
      <c r="L233" s="178"/>
    </row>
    <row r="234" spans="2:12" ht="14.25" thickTop="1" thickBot="1">
      <c r="B234" s="183"/>
      <c r="C234" s="232"/>
      <c r="D234" s="233"/>
      <c r="E234" s="233"/>
      <c r="F234" s="233"/>
      <c r="G234" s="233"/>
      <c r="H234" s="233"/>
      <c r="I234" s="233"/>
      <c r="J234" s="233"/>
      <c r="K234" s="233"/>
      <c r="L234" s="234"/>
    </row>
    <row r="235" spans="2:12" ht="13.5" thickTop="1">
      <c r="B235" s="183"/>
      <c r="C235" s="183"/>
    </row>
    <row r="236" spans="2:12">
      <c r="B236" s="183"/>
      <c r="C236" s="183"/>
    </row>
    <row r="237" spans="2:12">
      <c r="B237" s="183"/>
      <c r="C237" s="183"/>
    </row>
    <row r="238" spans="2:12">
      <c r="B238" s="183"/>
      <c r="C238" s="183"/>
    </row>
  </sheetData>
  <mergeCells count="23">
    <mergeCell ref="D28:K28"/>
    <mergeCell ref="C2:L2"/>
    <mergeCell ref="C3:K3"/>
    <mergeCell ref="D5:L5"/>
    <mergeCell ref="D8:E8"/>
    <mergeCell ref="F8:K8"/>
    <mergeCell ref="D10:E10"/>
    <mergeCell ref="E16:F16"/>
    <mergeCell ref="D26:D27"/>
    <mergeCell ref="E26:H26"/>
    <mergeCell ref="I26:J26"/>
    <mergeCell ref="K26:K27"/>
    <mergeCell ref="K192:K231"/>
    <mergeCell ref="D231:F231"/>
    <mergeCell ref="K232:K233"/>
    <mergeCell ref="D233:E233"/>
    <mergeCell ref="K29:K49"/>
    <mergeCell ref="D49:E49"/>
    <mergeCell ref="D50:K50"/>
    <mergeCell ref="K51:K161"/>
    <mergeCell ref="D161:F161"/>
    <mergeCell ref="K162:K191"/>
    <mergeCell ref="D191:F191"/>
  </mergeCells>
  <printOptions horizontalCentered="1"/>
  <pageMargins left="0.15748031496062992" right="0.23622047244094491" top="0.51181102362204722" bottom="0.55118110236220474" header="0.31496062992125984" footer="0.31496062992125984"/>
  <pageSetup paperSize="5" scale="74" orientation="portrait" r:id="rId1"/>
  <rowBreaks count="2" manualBreakCount="2">
    <brk id="97" max="16383" man="1"/>
    <brk id="161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O45"/>
  <sheetViews>
    <sheetView showGridLines="0" topLeftCell="A28" zoomScaleSheetLayoutView="100" workbookViewId="0">
      <selection activeCell="I42" sqref="I42"/>
    </sheetView>
  </sheetViews>
  <sheetFormatPr defaultRowHeight="13.5"/>
  <cols>
    <col min="1" max="1" width="9.140625" style="1"/>
    <col min="2" max="2" width="2.42578125" style="1" customWidth="1"/>
    <col min="3" max="3" width="3.5703125" style="1" customWidth="1"/>
    <col min="4" max="4" width="2.42578125" style="1" customWidth="1"/>
    <col min="5" max="5" width="35.28515625" style="1" customWidth="1"/>
    <col min="6" max="7" width="12.42578125" style="1" customWidth="1"/>
    <col min="8" max="9" width="11.42578125" style="1" customWidth="1"/>
    <col min="10" max="10" width="14.28515625" style="1" bestFit="1" customWidth="1"/>
    <col min="11" max="11" width="12.42578125" style="1" customWidth="1"/>
    <col min="12" max="13" width="17.28515625" style="1" bestFit="1" customWidth="1"/>
    <col min="14" max="14" width="16" style="1" bestFit="1" customWidth="1"/>
    <col min="15" max="15" width="14.28515625" style="1" bestFit="1" customWidth="1"/>
    <col min="16" max="234" width="9.140625" style="1"/>
    <col min="235" max="235" width="3.140625" style="1" customWidth="1"/>
    <col min="236" max="236" width="3" style="1" customWidth="1"/>
    <col min="237" max="237" width="3.5703125" style="1" customWidth="1"/>
    <col min="238" max="238" width="2.42578125" style="1" customWidth="1"/>
    <col min="239" max="239" width="43.85546875" style="1" customWidth="1"/>
    <col min="240" max="240" width="21.28515625" style="1" customWidth="1"/>
    <col min="241" max="241" width="20.42578125" style="1" customWidth="1"/>
    <col min="242" max="242" width="11.28515625" style="1" bestFit="1" customWidth="1"/>
    <col min="243" max="243" width="11.5703125" style="1" bestFit="1" customWidth="1"/>
    <col min="244" max="490" width="9.140625" style="1"/>
    <col min="491" max="491" width="3.140625" style="1" customWidth="1"/>
    <col min="492" max="492" width="3" style="1" customWidth="1"/>
    <col min="493" max="493" width="3.5703125" style="1" customWidth="1"/>
    <col min="494" max="494" width="2.42578125" style="1" customWidth="1"/>
    <col min="495" max="495" width="43.85546875" style="1" customWidth="1"/>
    <col min="496" max="496" width="21.28515625" style="1" customWidth="1"/>
    <col min="497" max="497" width="20.42578125" style="1" customWidth="1"/>
    <col min="498" max="498" width="11.28515625" style="1" bestFit="1" customWidth="1"/>
    <col min="499" max="499" width="11.5703125" style="1" bestFit="1" customWidth="1"/>
    <col min="500" max="746" width="9.140625" style="1"/>
    <col min="747" max="747" width="3.140625" style="1" customWidth="1"/>
    <col min="748" max="748" width="3" style="1" customWidth="1"/>
    <col min="749" max="749" width="3.5703125" style="1" customWidth="1"/>
    <col min="750" max="750" width="2.42578125" style="1" customWidth="1"/>
    <col min="751" max="751" width="43.85546875" style="1" customWidth="1"/>
    <col min="752" max="752" width="21.28515625" style="1" customWidth="1"/>
    <col min="753" max="753" width="20.42578125" style="1" customWidth="1"/>
    <col min="754" max="754" width="11.28515625" style="1" bestFit="1" customWidth="1"/>
    <col min="755" max="755" width="11.5703125" style="1" bestFit="1" customWidth="1"/>
    <col min="756" max="1002" width="9.140625" style="1"/>
    <col min="1003" max="1003" width="3.140625" style="1" customWidth="1"/>
    <col min="1004" max="1004" width="3" style="1" customWidth="1"/>
    <col min="1005" max="1005" width="3.5703125" style="1" customWidth="1"/>
    <col min="1006" max="1006" width="2.42578125" style="1" customWidth="1"/>
    <col min="1007" max="1007" width="43.85546875" style="1" customWidth="1"/>
    <col min="1008" max="1008" width="21.28515625" style="1" customWidth="1"/>
    <col min="1009" max="1009" width="20.42578125" style="1" customWidth="1"/>
    <col min="1010" max="1010" width="11.28515625" style="1" bestFit="1" customWidth="1"/>
    <col min="1011" max="1011" width="11.5703125" style="1" bestFit="1" customWidth="1"/>
    <col min="1012" max="1258" width="9.140625" style="1"/>
    <col min="1259" max="1259" width="3.140625" style="1" customWidth="1"/>
    <col min="1260" max="1260" width="3" style="1" customWidth="1"/>
    <col min="1261" max="1261" width="3.5703125" style="1" customWidth="1"/>
    <col min="1262" max="1262" width="2.42578125" style="1" customWidth="1"/>
    <col min="1263" max="1263" width="43.85546875" style="1" customWidth="1"/>
    <col min="1264" max="1264" width="21.28515625" style="1" customWidth="1"/>
    <col min="1265" max="1265" width="20.42578125" style="1" customWidth="1"/>
    <col min="1266" max="1266" width="11.28515625" style="1" bestFit="1" customWidth="1"/>
    <col min="1267" max="1267" width="11.5703125" style="1" bestFit="1" customWidth="1"/>
    <col min="1268" max="1514" width="9.140625" style="1"/>
    <col min="1515" max="1515" width="3.140625" style="1" customWidth="1"/>
    <col min="1516" max="1516" width="3" style="1" customWidth="1"/>
    <col min="1517" max="1517" width="3.5703125" style="1" customWidth="1"/>
    <col min="1518" max="1518" width="2.42578125" style="1" customWidth="1"/>
    <col min="1519" max="1519" width="43.85546875" style="1" customWidth="1"/>
    <col min="1520" max="1520" width="21.28515625" style="1" customWidth="1"/>
    <col min="1521" max="1521" width="20.42578125" style="1" customWidth="1"/>
    <col min="1522" max="1522" width="11.28515625" style="1" bestFit="1" customWidth="1"/>
    <col min="1523" max="1523" width="11.5703125" style="1" bestFit="1" customWidth="1"/>
    <col min="1524" max="1770" width="9.140625" style="1"/>
    <col min="1771" max="1771" width="3.140625" style="1" customWidth="1"/>
    <col min="1772" max="1772" width="3" style="1" customWidth="1"/>
    <col min="1773" max="1773" width="3.5703125" style="1" customWidth="1"/>
    <col min="1774" max="1774" width="2.42578125" style="1" customWidth="1"/>
    <col min="1775" max="1775" width="43.85546875" style="1" customWidth="1"/>
    <col min="1776" max="1776" width="21.28515625" style="1" customWidth="1"/>
    <col min="1777" max="1777" width="20.42578125" style="1" customWidth="1"/>
    <col min="1778" max="1778" width="11.28515625" style="1" bestFit="1" customWidth="1"/>
    <col min="1779" max="1779" width="11.5703125" style="1" bestFit="1" customWidth="1"/>
    <col min="1780" max="2026" width="9.140625" style="1"/>
    <col min="2027" max="2027" width="3.140625" style="1" customWidth="1"/>
    <col min="2028" max="2028" width="3" style="1" customWidth="1"/>
    <col min="2029" max="2029" width="3.5703125" style="1" customWidth="1"/>
    <col min="2030" max="2030" width="2.42578125" style="1" customWidth="1"/>
    <col min="2031" max="2031" width="43.85546875" style="1" customWidth="1"/>
    <col min="2032" max="2032" width="21.28515625" style="1" customWidth="1"/>
    <col min="2033" max="2033" width="20.42578125" style="1" customWidth="1"/>
    <col min="2034" max="2034" width="11.28515625" style="1" bestFit="1" customWidth="1"/>
    <col min="2035" max="2035" width="11.5703125" style="1" bestFit="1" customWidth="1"/>
    <col min="2036" max="2282" width="9.140625" style="1"/>
    <col min="2283" max="2283" width="3.140625" style="1" customWidth="1"/>
    <col min="2284" max="2284" width="3" style="1" customWidth="1"/>
    <col min="2285" max="2285" width="3.5703125" style="1" customWidth="1"/>
    <col min="2286" max="2286" width="2.42578125" style="1" customWidth="1"/>
    <col min="2287" max="2287" width="43.85546875" style="1" customWidth="1"/>
    <col min="2288" max="2288" width="21.28515625" style="1" customWidth="1"/>
    <col min="2289" max="2289" width="20.42578125" style="1" customWidth="1"/>
    <col min="2290" max="2290" width="11.28515625" style="1" bestFit="1" customWidth="1"/>
    <col min="2291" max="2291" width="11.5703125" style="1" bestFit="1" customWidth="1"/>
    <col min="2292" max="2538" width="9.140625" style="1"/>
    <col min="2539" max="2539" width="3.140625" style="1" customWidth="1"/>
    <col min="2540" max="2540" width="3" style="1" customWidth="1"/>
    <col min="2541" max="2541" width="3.5703125" style="1" customWidth="1"/>
    <col min="2542" max="2542" width="2.42578125" style="1" customWidth="1"/>
    <col min="2543" max="2543" width="43.85546875" style="1" customWidth="1"/>
    <col min="2544" max="2544" width="21.28515625" style="1" customWidth="1"/>
    <col min="2545" max="2545" width="20.42578125" style="1" customWidth="1"/>
    <col min="2546" max="2546" width="11.28515625" style="1" bestFit="1" customWidth="1"/>
    <col min="2547" max="2547" width="11.5703125" style="1" bestFit="1" customWidth="1"/>
    <col min="2548" max="2794" width="9.140625" style="1"/>
    <col min="2795" max="2795" width="3.140625" style="1" customWidth="1"/>
    <col min="2796" max="2796" width="3" style="1" customWidth="1"/>
    <col min="2797" max="2797" width="3.5703125" style="1" customWidth="1"/>
    <col min="2798" max="2798" width="2.42578125" style="1" customWidth="1"/>
    <col min="2799" max="2799" width="43.85546875" style="1" customWidth="1"/>
    <col min="2800" max="2800" width="21.28515625" style="1" customWidth="1"/>
    <col min="2801" max="2801" width="20.42578125" style="1" customWidth="1"/>
    <col min="2802" max="2802" width="11.28515625" style="1" bestFit="1" customWidth="1"/>
    <col min="2803" max="2803" width="11.5703125" style="1" bestFit="1" customWidth="1"/>
    <col min="2804" max="3050" width="9.140625" style="1"/>
    <col min="3051" max="3051" width="3.140625" style="1" customWidth="1"/>
    <col min="3052" max="3052" width="3" style="1" customWidth="1"/>
    <col min="3053" max="3053" width="3.5703125" style="1" customWidth="1"/>
    <col min="3054" max="3054" width="2.42578125" style="1" customWidth="1"/>
    <col min="3055" max="3055" width="43.85546875" style="1" customWidth="1"/>
    <col min="3056" max="3056" width="21.28515625" style="1" customWidth="1"/>
    <col min="3057" max="3057" width="20.42578125" style="1" customWidth="1"/>
    <col min="3058" max="3058" width="11.28515625" style="1" bestFit="1" customWidth="1"/>
    <col min="3059" max="3059" width="11.5703125" style="1" bestFit="1" customWidth="1"/>
    <col min="3060" max="3306" width="9.140625" style="1"/>
    <col min="3307" max="3307" width="3.140625" style="1" customWidth="1"/>
    <col min="3308" max="3308" width="3" style="1" customWidth="1"/>
    <col min="3309" max="3309" width="3.5703125" style="1" customWidth="1"/>
    <col min="3310" max="3310" width="2.42578125" style="1" customWidth="1"/>
    <col min="3311" max="3311" width="43.85546875" style="1" customWidth="1"/>
    <col min="3312" max="3312" width="21.28515625" style="1" customWidth="1"/>
    <col min="3313" max="3313" width="20.42578125" style="1" customWidth="1"/>
    <col min="3314" max="3314" width="11.28515625" style="1" bestFit="1" customWidth="1"/>
    <col min="3315" max="3315" width="11.5703125" style="1" bestFit="1" customWidth="1"/>
    <col min="3316" max="3562" width="9.140625" style="1"/>
    <col min="3563" max="3563" width="3.140625" style="1" customWidth="1"/>
    <col min="3564" max="3564" width="3" style="1" customWidth="1"/>
    <col min="3565" max="3565" width="3.5703125" style="1" customWidth="1"/>
    <col min="3566" max="3566" width="2.42578125" style="1" customWidth="1"/>
    <col min="3567" max="3567" width="43.85546875" style="1" customWidth="1"/>
    <col min="3568" max="3568" width="21.28515625" style="1" customWidth="1"/>
    <col min="3569" max="3569" width="20.42578125" style="1" customWidth="1"/>
    <col min="3570" max="3570" width="11.28515625" style="1" bestFit="1" customWidth="1"/>
    <col min="3571" max="3571" width="11.5703125" style="1" bestFit="1" customWidth="1"/>
    <col min="3572" max="3818" width="9.140625" style="1"/>
    <col min="3819" max="3819" width="3.140625" style="1" customWidth="1"/>
    <col min="3820" max="3820" width="3" style="1" customWidth="1"/>
    <col min="3821" max="3821" width="3.5703125" style="1" customWidth="1"/>
    <col min="3822" max="3822" width="2.42578125" style="1" customWidth="1"/>
    <col min="3823" max="3823" width="43.85546875" style="1" customWidth="1"/>
    <col min="3824" max="3824" width="21.28515625" style="1" customWidth="1"/>
    <col min="3825" max="3825" width="20.42578125" style="1" customWidth="1"/>
    <col min="3826" max="3826" width="11.28515625" style="1" bestFit="1" customWidth="1"/>
    <col min="3827" max="3827" width="11.5703125" style="1" bestFit="1" customWidth="1"/>
    <col min="3828" max="4074" width="9.140625" style="1"/>
    <col min="4075" max="4075" width="3.140625" style="1" customWidth="1"/>
    <col min="4076" max="4076" width="3" style="1" customWidth="1"/>
    <col min="4077" max="4077" width="3.5703125" style="1" customWidth="1"/>
    <col min="4078" max="4078" width="2.42578125" style="1" customWidth="1"/>
    <col min="4079" max="4079" width="43.85546875" style="1" customWidth="1"/>
    <col min="4080" max="4080" width="21.28515625" style="1" customWidth="1"/>
    <col min="4081" max="4081" width="20.42578125" style="1" customWidth="1"/>
    <col min="4082" max="4082" width="11.28515625" style="1" bestFit="1" customWidth="1"/>
    <col min="4083" max="4083" width="11.5703125" style="1" bestFit="1" customWidth="1"/>
    <col min="4084" max="4330" width="9.140625" style="1"/>
    <col min="4331" max="4331" width="3.140625" style="1" customWidth="1"/>
    <col min="4332" max="4332" width="3" style="1" customWidth="1"/>
    <col min="4333" max="4333" width="3.5703125" style="1" customWidth="1"/>
    <col min="4334" max="4334" width="2.42578125" style="1" customWidth="1"/>
    <col min="4335" max="4335" width="43.85546875" style="1" customWidth="1"/>
    <col min="4336" max="4336" width="21.28515625" style="1" customWidth="1"/>
    <col min="4337" max="4337" width="20.42578125" style="1" customWidth="1"/>
    <col min="4338" max="4338" width="11.28515625" style="1" bestFit="1" customWidth="1"/>
    <col min="4339" max="4339" width="11.5703125" style="1" bestFit="1" customWidth="1"/>
    <col min="4340" max="4586" width="9.140625" style="1"/>
    <col min="4587" max="4587" width="3.140625" style="1" customWidth="1"/>
    <col min="4588" max="4588" width="3" style="1" customWidth="1"/>
    <col min="4589" max="4589" width="3.5703125" style="1" customWidth="1"/>
    <col min="4590" max="4590" width="2.42578125" style="1" customWidth="1"/>
    <col min="4591" max="4591" width="43.85546875" style="1" customWidth="1"/>
    <col min="4592" max="4592" width="21.28515625" style="1" customWidth="1"/>
    <col min="4593" max="4593" width="20.42578125" style="1" customWidth="1"/>
    <col min="4594" max="4594" width="11.28515625" style="1" bestFit="1" customWidth="1"/>
    <col min="4595" max="4595" width="11.5703125" style="1" bestFit="1" customWidth="1"/>
    <col min="4596" max="4842" width="9.140625" style="1"/>
    <col min="4843" max="4843" width="3.140625" style="1" customWidth="1"/>
    <col min="4844" max="4844" width="3" style="1" customWidth="1"/>
    <col min="4845" max="4845" width="3.5703125" style="1" customWidth="1"/>
    <col min="4846" max="4846" width="2.42578125" style="1" customWidth="1"/>
    <col min="4847" max="4847" width="43.85546875" style="1" customWidth="1"/>
    <col min="4848" max="4848" width="21.28515625" style="1" customWidth="1"/>
    <col min="4849" max="4849" width="20.42578125" style="1" customWidth="1"/>
    <col min="4850" max="4850" width="11.28515625" style="1" bestFit="1" customWidth="1"/>
    <col min="4851" max="4851" width="11.5703125" style="1" bestFit="1" customWidth="1"/>
    <col min="4852" max="5098" width="9.140625" style="1"/>
    <col min="5099" max="5099" width="3.140625" style="1" customWidth="1"/>
    <col min="5100" max="5100" width="3" style="1" customWidth="1"/>
    <col min="5101" max="5101" width="3.5703125" style="1" customWidth="1"/>
    <col min="5102" max="5102" width="2.42578125" style="1" customWidth="1"/>
    <col min="5103" max="5103" width="43.85546875" style="1" customWidth="1"/>
    <col min="5104" max="5104" width="21.28515625" style="1" customWidth="1"/>
    <col min="5105" max="5105" width="20.42578125" style="1" customWidth="1"/>
    <col min="5106" max="5106" width="11.28515625" style="1" bestFit="1" customWidth="1"/>
    <col min="5107" max="5107" width="11.5703125" style="1" bestFit="1" customWidth="1"/>
    <col min="5108" max="5354" width="9.140625" style="1"/>
    <col min="5355" max="5355" width="3.140625" style="1" customWidth="1"/>
    <col min="5356" max="5356" width="3" style="1" customWidth="1"/>
    <col min="5357" max="5357" width="3.5703125" style="1" customWidth="1"/>
    <col min="5358" max="5358" width="2.42578125" style="1" customWidth="1"/>
    <col min="5359" max="5359" width="43.85546875" style="1" customWidth="1"/>
    <col min="5360" max="5360" width="21.28515625" style="1" customWidth="1"/>
    <col min="5361" max="5361" width="20.42578125" style="1" customWidth="1"/>
    <col min="5362" max="5362" width="11.28515625" style="1" bestFit="1" customWidth="1"/>
    <col min="5363" max="5363" width="11.5703125" style="1" bestFit="1" customWidth="1"/>
    <col min="5364" max="5610" width="9.140625" style="1"/>
    <col min="5611" max="5611" width="3.140625" style="1" customWidth="1"/>
    <col min="5612" max="5612" width="3" style="1" customWidth="1"/>
    <col min="5613" max="5613" width="3.5703125" style="1" customWidth="1"/>
    <col min="5614" max="5614" width="2.42578125" style="1" customWidth="1"/>
    <col min="5615" max="5615" width="43.85546875" style="1" customWidth="1"/>
    <col min="5616" max="5616" width="21.28515625" style="1" customWidth="1"/>
    <col min="5617" max="5617" width="20.42578125" style="1" customWidth="1"/>
    <col min="5618" max="5618" width="11.28515625" style="1" bestFit="1" customWidth="1"/>
    <col min="5619" max="5619" width="11.5703125" style="1" bestFit="1" customWidth="1"/>
    <col min="5620" max="5866" width="9.140625" style="1"/>
    <col min="5867" max="5867" width="3.140625" style="1" customWidth="1"/>
    <col min="5868" max="5868" width="3" style="1" customWidth="1"/>
    <col min="5869" max="5869" width="3.5703125" style="1" customWidth="1"/>
    <col min="5870" max="5870" width="2.42578125" style="1" customWidth="1"/>
    <col min="5871" max="5871" width="43.85546875" style="1" customWidth="1"/>
    <col min="5872" max="5872" width="21.28515625" style="1" customWidth="1"/>
    <col min="5873" max="5873" width="20.42578125" style="1" customWidth="1"/>
    <col min="5874" max="5874" width="11.28515625" style="1" bestFit="1" customWidth="1"/>
    <col min="5875" max="5875" width="11.5703125" style="1" bestFit="1" customWidth="1"/>
    <col min="5876" max="6122" width="9.140625" style="1"/>
    <col min="6123" max="6123" width="3.140625" style="1" customWidth="1"/>
    <col min="6124" max="6124" width="3" style="1" customWidth="1"/>
    <col min="6125" max="6125" width="3.5703125" style="1" customWidth="1"/>
    <col min="6126" max="6126" width="2.42578125" style="1" customWidth="1"/>
    <col min="6127" max="6127" width="43.85546875" style="1" customWidth="1"/>
    <col min="6128" max="6128" width="21.28515625" style="1" customWidth="1"/>
    <col min="6129" max="6129" width="20.42578125" style="1" customWidth="1"/>
    <col min="6130" max="6130" width="11.28515625" style="1" bestFit="1" customWidth="1"/>
    <col min="6131" max="6131" width="11.5703125" style="1" bestFit="1" customWidth="1"/>
    <col min="6132" max="6378" width="9.140625" style="1"/>
    <col min="6379" max="6379" width="3.140625" style="1" customWidth="1"/>
    <col min="6380" max="6380" width="3" style="1" customWidth="1"/>
    <col min="6381" max="6381" width="3.5703125" style="1" customWidth="1"/>
    <col min="6382" max="6382" width="2.42578125" style="1" customWidth="1"/>
    <col min="6383" max="6383" width="43.85546875" style="1" customWidth="1"/>
    <col min="6384" max="6384" width="21.28515625" style="1" customWidth="1"/>
    <col min="6385" max="6385" width="20.42578125" style="1" customWidth="1"/>
    <col min="6386" max="6386" width="11.28515625" style="1" bestFit="1" customWidth="1"/>
    <col min="6387" max="6387" width="11.5703125" style="1" bestFit="1" customWidth="1"/>
    <col min="6388" max="6634" width="9.140625" style="1"/>
    <col min="6635" max="6635" width="3.140625" style="1" customWidth="1"/>
    <col min="6636" max="6636" width="3" style="1" customWidth="1"/>
    <col min="6637" max="6637" width="3.5703125" style="1" customWidth="1"/>
    <col min="6638" max="6638" width="2.42578125" style="1" customWidth="1"/>
    <col min="6639" max="6639" width="43.85546875" style="1" customWidth="1"/>
    <col min="6640" max="6640" width="21.28515625" style="1" customWidth="1"/>
    <col min="6641" max="6641" width="20.42578125" style="1" customWidth="1"/>
    <col min="6642" max="6642" width="11.28515625" style="1" bestFit="1" customWidth="1"/>
    <col min="6643" max="6643" width="11.5703125" style="1" bestFit="1" customWidth="1"/>
    <col min="6644" max="6890" width="9.140625" style="1"/>
    <col min="6891" max="6891" width="3.140625" style="1" customWidth="1"/>
    <col min="6892" max="6892" width="3" style="1" customWidth="1"/>
    <col min="6893" max="6893" width="3.5703125" style="1" customWidth="1"/>
    <col min="6894" max="6894" width="2.42578125" style="1" customWidth="1"/>
    <col min="6895" max="6895" width="43.85546875" style="1" customWidth="1"/>
    <col min="6896" max="6896" width="21.28515625" style="1" customWidth="1"/>
    <col min="6897" max="6897" width="20.42578125" style="1" customWidth="1"/>
    <col min="6898" max="6898" width="11.28515625" style="1" bestFit="1" customWidth="1"/>
    <col min="6899" max="6899" width="11.5703125" style="1" bestFit="1" customWidth="1"/>
    <col min="6900" max="7146" width="9.140625" style="1"/>
    <col min="7147" max="7147" width="3.140625" style="1" customWidth="1"/>
    <col min="7148" max="7148" width="3" style="1" customWidth="1"/>
    <col min="7149" max="7149" width="3.5703125" style="1" customWidth="1"/>
    <col min="7150" max="7150" width="2.42578125" style="1" customWidth="1"/>
    <col min="7151" max="7151" width="43.85546875" style="1" customWidth="1"/>
    <col min="7152" max="7152" width="21.28515625" style="1" customWidth="1"/>
    <col min="7153" max="7153" width="20.42578125" style="1" customWidth="1"/>
    <col min="7154" max="7154" width="11.28515625" style="1" bestFit="1" customWidth="1"/>
    <col min="7155" max="7155" width="11.5703125" style="1" bestFit="1" customWidth="1"/>
    <col min="7156" max="7402" width="9.140625" style="1"/>
    <col min="7403" max="7403" width="3.140625" style="1" customWidth="1"/>
    <col min="7404" max="7404" width="3" style="1" customWidth="1"/>
    <col min="7405" max="7405" width="3.5703125" style="1" customWidth="1"/>
    <col min="7406" max="7406" width="2.42578125" style="1" customWidth="1"/>
    <col min="7407" max="7407" width="43.85546875" style="1" customWidth="1"/>
    <col min="7408" max="7408" width="21.28515625" style="1" customWidth="1"/>
    <col min="7409" max="7409" width="20.42578125" style="1" customWidth="1"/>
    <col min="7410" max="7410" width="11.28515625" style="1" bestFit="1" customWidth="1"/>
    <col min="7411" max="7411" width="11.5703125" style="1" bestFit="1" customWidth="1"/>
    <col min="7412" max="7658" width="9.140625" style="1"/>
    <col min="7659" max="7659" width="3.140625" style="1" customWidth="1"/>
    <col min="7660" max="7660" width="3" style="1" customWidth="1"/>
    <col min="7661" max="7661" width="3.5703125" style="1" customWidth="1"/>
    <col min="7662" max="7662" width="2.42578125" style="1" customWidth="1"/>
    <col min="7663" max="7663" width="43.85546875" style="1" customWidth="1"/>
    <col min="7664" max="7664" width="21.28515625" style="1" customWidth="1"/>
    <col min="7665" max="7665" width="20.42578125" style="1" customWidth="1"/>
    <col min="7666" max="7666" width="11.28515625" style="1" bestFit="1" customWidth="1"/>
    <col min="7667" max="7667" width="11.5703125" style="1" bestFit="1" customWidth="1"/>
    <col min="7668" max="7914" width="9.140625" style="1"/>
    <col min="7915" max="7915" width="3.140625" style="1" customWidth="1"/>
    <col min="7916" max="7916" width="3" style="1" customWidth="1"/>
    <col min="7917" max="7917" width="3.5703125" style="1" customWidth="1"/>
    <col min="7918" max="7918" width="2.42578125" style="1" customWidth="1"/>
    <col min="7919" max="7919" width="43.85546875" style="1" customWidth="1"/>
    <col min="7920" max="7920" width="21.28515625" style="1" customWidth="1"/>
    <col min="7921" max="7921" width="20.42578125" style="1" customWidth="1"/>
    <col min="7922" max="7922" width="11.28515625" style="1" bestFit="1" customWidth="1"/>
    <col min="7923" max="7923" width="11.5703125" style="1" bestFit="1" customWidth="1"/>
    <col min="7924" max="8170" width="9.140625" style="1"/>
    <col min="8171" max="8171" width="3.140625" style="1" customWidth="1"/>
    <col min="8172" max="8172" width="3" style="1" customWidth="1"/>
    <col min="8173" max="8173" width="3.5703125" style="1" customWidth="1"/>
    <col min="8174" max="8174" width="2.42578125" style="1" customWidth="1"/>
    <col min="8175" max="8175" width="43.85546875" style="1" customWidth="1"/>
    <col min="8176" max="8176" width="21.28515625" style="1" customWidth="1"/>
    <col min="8177" max="8177" width="20.42578125" style="1" customWidth="1"/>
    <col min="8178" max="8178" width="11.28515625" style="1" bestFit="1" customWidth="1"/>
    <col min="8179" max="8179" width="11.5703125" style="1" bestFit="1" customWidth="1"/>
    <col min="8180" max="8426" width="9.140625" style="1"/>
    <col min="8427" max="8427" width="3.140625" style="1" customWidth="1"/>
    <col min="8428" max="8428" width="3" style="1" customWidth="1"/>
    <col min="8429" max="8429" width="3.5703125" style="1" customWidth="1"/>
    <col min="8430" max="8430" width="2.42578125" style="1" customWidth="1"/>
    <col min="8431" max="8431" width="43.85546875" style="1" customWidth="1"/>
    <col min="8432" max="8432" width="21.28515625" style="1" customWidth="1"/>
    <col min="8433" max="8433" width="20.42578125" style="1" customWidth="1"/>
    <col min="8434" max="8434" width="11.28515625" style="1" bestFit="1" customWidth="1"/>
    <col min="8435" max="8435" width="11.5703125" style="1" bestFit="1" customWidth="1"/>
    <col min="8436" max="8682" width="9.140625" style="1"/>
    <col min="8683" max="8683" width="3.140625" style="1" customWidth="1"/>
    <col min="8684" max="8684" width="3" style="1" customWidth="1"/>
    <col min="8685" max="8685" width="3.5703125" style="1" customWidth="1"/>
    <col min="8686" max="8686" width="2.42578125" style="1" customWidth="1"/>
    <col min="8687" max="8687" width="43.85546875" style="1" customWidth="1"/>
    <col min="8688" max="8688" width="21.28515625" style="1" customWidth="1"/>
    <col min="8689" max="8689" width="20.42578125" style="1" customWidth="1"/>
    <col min="8690" max="8690" width="11.28515625" style="1" bestFit="1" customWidth="1"/>
    <col min="8691" max="8691" width="11.5703125" style="1" bestFit="1" customWidth="1"/>
    <col min="8692" max="8938" width="9.140625" style="1"/>
    <col min="8939" max="8939" width="3.140625" style="1" customWidth="1"/>
    <col min="8940" max="8940" width="3" style="1" customWidth="1"/>
    <col min="8941" max="8941" width="3.5703125" style="1" customWidth="1"/>
    <col min="8942" max="8942" width="2.42578125" style="1" customWidth="1"/>
    <col min="8943" max="8943" width="43.85546875" style="1" customWidth="1"/>
    <col min="8944" max="8944" width="21.28515625" style="1" customWidth="1"/>
    <col min="8945" max="8945" width="20.42578125" style="1" customWidth="1"/>
    <col min="8946" max="8946" width="11.28515625" style="1" bestFit="1" customWidth="1"/>
    <col min="8947" max="8947" width="11.5703125" style="1" bestFit="1" customWidth="1"/>
    <col min="8948" max="9194" width="9.140625" style="1"/>
    <col min="9195" max="9195" width="3.140625" style="1" customWidth="1"/>
    <col min="9196" max="9196" width="3" style="1" customWidth="1"/>
    <col min="9197" max="9197" width="3.5703125" style="1" customWidth="1"/>
    <col min="9198" max="9198" width="2.42578125" style="1" customWidth="1"/>
    <col min="9199" max="9199" width="43.85546875" style="1" customWidth="1"/>
    <col min="9200" max="9200" width="21.28515625" style="1" customWidth="1"/>
    <col min="9201" max="9201" width="20.42578125" style="1" customWidth="1"/>
    <col min="9202" max="9202" width="11.28515625" style="1" bestFit="1" customWidth="1"/>
    <col min="9203" max="9203" width="11.5703125" style="1" bestFit="1" customWidth="1"/>
    <col min="9204" max="9450" width="9.140625" style="1"/>
    <col min="9451" max="9451" width="3.140625" style="1" customWidth="1"/>
    <col min="9452" max="9452" width="3" style="1" customWidth="1"/>
    <col min="9453" max="9453" width="3.5703125" style="1" customWidth="1"/>
    <col min="9454" max="9454" width="2.42578125" style="1" customWidth="1"/>
    <col min="9455" max="9455" width="43.85546875" style="1" customWidth="1"/>
    <col min="9456" max="9456" width="21.28515625" style="1" customWidth="1"/>
    <col min="9457" max="9457" width="20.42578125" style="1" customWidth="1"/>
    <col min="9458" max="9458" width="11.28515625" style="1" bestFit="1" customWidth="1"/>
    <col min="9459" max="9459" width="11.5703125" style="1" bestFit="1" customWidth="1"/>
    <col min="9460" max="9706" width="9.140625" style="1"/>
    <col min="9707" max="9707" width="3.140625" style="1" customWidth="1"/>
    <col min="9708" max="9708" width="3" style="1" customWidth="1"/>
    <col min="9709" max="9709" width="3.5703125" style="1" customWidth="1"/>
    <col min="9710" max="9710" width="2.42578125" style="1" customWidth="1"/>
    <col min="9711" max="9711" width="43.85546875" style="1" customWidth="1"/>
    <col min="9712" max="9712" width="21.28515625" style="1" customWidth="1"/>
    <col min="9713" max="9713" width="20.42578125" style="1" customWidth="1"/>
    <col min="9714" max="9714" width="11.28515625" style="1" bestFit="1" customWidth="1"/>
    <col min="9715" max="9715" width="11.5703125" style="1" bestFit="1" customWidth="1"/>
    <col min="9716" max="9962" width="9.140625" style="1"/>
    <col min="9963" max="9963" width="3.140625" style="1" customWidth="1"/>
    <col min="9964" max="9964" width="3" style="1" customWidth="1"/>
    <col min="9965" max="9965" width="3.5703125" style="1" customWidth="1"/>
    <col min="9966" max="9966" width="2.42578125" style="1" customWidth="1"/>
    <col min="9967" max="9967" width="43.85546875" style="1" customWidth="1"/>
    <col min="9968" max="9968" width="21.28515625" style="1" customWidth="1"/>
    <col min="9969" max="9969" width="20.42578125" style="1" customWidth="1"/>
    <col min="9970" max="9970" width="11.28515625" style="1" bestFit="1" customWidth="1"/>
    <col min="9971" max="9971" width="11.5703125" style="1" bestFit="1" customWidth="1"/>
    <col min="9972" max="10218" width="9.140625" style="1"/>
    <col min="10219" max="10219" width="3.140625" style="1" customWidth="1"/>
    <col min="10220" max="10220" width="3" style="1" customWidth="1"/>
    <col min="10221" max="10221" width="3.5703125" style="1" customWidth="1"/>
    <col min="10222" max="10222" width="2.42578125" style="1" customWidth="1"/>
    <col min="10223" max="10223" width="43.85546875" style="1" customWidth="1"/>
    <col min="10224" max="10224" width="21.28515625" style="1" customWidth="1"/>
    <col min="10225" max="10225" width="20.42578125" style="1" customWidth="1"/>
    <col min="10226" max="10226" width="11.28515625" style="1" bestFit="1" customWidth="1"/>
    <col min="10227" max="10227" width="11.5703125" style="1" bestFit="1" customWidth="1"/>
    <col min="10228" max="10474" width="9.140625" style="1"/>
    <col min="10475" max="10475" width="3.140625" style="1" customWidth="1"/>
    <col min="10476" max="10476" width="3" style="1" customWidth="1"/>
    <col min="10477" max="10477" width="3.5703125" style="1" customWidth="1"/>
    <col min="10478" max="10478" width="2.42578125" style="1" customWidth="1"/>
    <col min="10479" max="10479" width="43.85546875" style="1" customWidth="1"/>
    <col min="10480" max="10480" width="21.28515625" style="1" customWidth="1"/>
    <col min="10481" max="10481" width="20.42578125" style="1" customWidth="1"/>
    <col min="10482" max="10482" width="11.28515625" style="1" bestFit="1" customWidth="1"/>
    <col min="10483" max="10483" width="11.5703125" style="1" bestFit="1" customWidth="1"/>
    <col min="10484" max="10730" width="9.140625" style="1"/>
    <col min="10731" max="10731" width="3.140625" style="1" customWidth="1"/>
    <col min="10732" max="10732" width="3" style="1" customWidth="1"/>
    <col min="10733" max="10733" width="3.5703125" style="1" customWidth="1"/>
    <col min="10734" max="10734" width="2.42578125" style="1" customWidth="1"/>
    <col min="10735" max="10735" width="43.85546875" style="1" customWidth="1"/>
    <col min="10736" max="10736" width="21.28515625" style="1" customWidth="1"/>
    <col min="10737" max="10737" width="20.42578125" style="1" customWidth="1"/>
    <col min="10738" max="10738" width="11.28515625" style="1" bestFit="1" customWidth="1"/>
    <col min="10739" max="10739" width="11.5703125" style="1" bestFit="1" customWidth="1"/>
    <col min="10740" max="10986" width="9.140625" style="1"/>
    <col min="10987" max="10987" width="3.140625" style="1" customWidth="1"/>
    <col min="10988" max="10988" width="3" style="1" customWidth="1"/>
    <col min="10989" max="10989" width="3.5703125" style="1" customWidth="1"/>
    <col min="10990" max="10990" width="2.42578125" style="1" customWidth="1"/>
    <col min="10991" max="10991" width="43.85546875" style="1" customWidth="1"/>
    <col min="10992" max="10992" width="21.28515625" style="1" customWidth="1"/>
    <col min="10993" max="10993" width="20.42578125" style="1" customWidth="1"/>
    <col min="10994" max="10994" width="11.28515625" style="1" bestFit="1" customWidth="1"/>
    <col min="10995" max="10995" width="11.5703125" style="1" bestFit="1" customWidth="1"/>
    <col min="10996" max="11242" width="9.140625" style="1"/>
    <col min="11243" max="11243" width="3.140625" style="1" customWidth="1"/>
    <col min="11244" max="11244" width="3" style="1" customWidth="1"/>
    <col min="11245" max="11245" width="3.5703125" style="1" customWidth="1"/>
    <col min="11246" max="11246" width="2.42578125" style="1" customWidth="1"/>
    <col min="11247" max="11247" width="43.85546875" style="1" customWidth="1"/>
    <col min="11248" max="11248" width="21.28515625" style="1" customWidth="1"/>
    <col min="11249" max="11249" width="20.42578125" style="1" customWidth="1"/>
    <col min="11250" max="11250" width="11.28515625" style="1" bestFit="1" customWidth="1"/>
    <col min="11251" max="11251" width="11.5703125" style="1" bestFit="1" customWidth="1"/>
    <col min="11252" max="11498" width="9.140625" style="1"/>
    <col min="11499" max="11499" width="3.140625" style="1" customWidth="1"/>
    <col min="11500" max="11500" width="3" style="1" customWidth="1"/>
    <col min="11501" max="11501" width="3.5703125" style="1" customWidth="1"/>
    <col min="11502" max="11502" width="2.42578125" style="1" customWidth="1"/>
    <col min="11503" max="11503" width="43.85546875" style="1" customWidth="1"/>
    <col min="11504" max="11504" width="21.28515625" style="1" customWidth="1"/>
    <col min="11505" max="11505" width="20.42578125" style="1" customWidth="1"/>
    <col min="11506" max="11506" width="11.28515625" style="1" bestFit="1" customWidth="1"/>
    <col min="11507" max="11507" width="11.5703125" style="1" bestFit="1" customWidth="1"/>
    <col min="11508" max="11754" width="9.140625" style="1"/>
    <col min="11755" max="11755" width="3.140625" style="1" customWidth="1"/>
    <col min="11756" max="11756" width="3" style="1" customWidth="1"/>
    <col min="11757" max="11757" width="3.5703125" style="1" customWidth="1"/>
    <col min="11758" max="11758" width="2.42578125" style="1" customWidth="1"/>
    <col min="11759" max="11759" width="43.85546875" style="1" customWidth="1"/>
    <col min="11760" max="11760" width="21.28515625" style="1" customWidth="1"/>
    <col min="11761" max="11761" width="20.42578125" style="1" customWidth="1"/>
    <col min="11762" max="11762" width="11.28515625" style="1" bestFit="1" customWidth="1"/>
    <col min="11763" max="11763" width="11.5703125" style="1" bestFit="1" customWidth="1"/>
    <col min="11764" max="12010" width="9.140625" style="1"/>
    <col min="12011" max="12011" width="3.140625" style="1" customWidth="1"/>
    <col min="12012" max="12012" width="3" style="1" customWidth="1"/>
    <col min="12013" max="12013" width="3.5703125" style="1" customWidth="1"/>
    <col min="12014" max="12014" width="2.42578125" style="1" customWidth="1"/>
    <col min="12015" max="12015" width="43.85546875" style="1" customWidth="1"/>
    <col min="12016" max="12016" width="21.28515625" style="1" customWidth="1"/>
    <col min="12017" max="12017" width="20.42578125" style="1" customWidth="1"/>
    <col min="12018" max="12018" width="11.28515625" style="1" bestFit="1" customWidth="1"/>
    <col min="12019" max="12019" width="11.5703125" style="1" bestFit="1" customWidth="1"/>
    <col min="12020" max="12266" width="9.140625" style="1"/>
    <col min="12267" max="12267" width="3.140625" style="1" customWidth="1"/>
    <col min="12268" max="12268" width="3" style="1" customWidth="1"/>
    <col min="12269" max="12269" width="3.5703125" style="1" customWidth="1"/>
    <col min="12270" max="12270" width="2.42578125" style="1" customWidth="1"/>
    <col min="12271" max="12271" width="43.85546875" style="1" customWidth="1"/>
    <col min="12272" max="12272" width="21.28515625" style="1" customWidth="1"/>
    <col min="12273" max="12273" width="20.42578125" style="1" customWidth="1"/>
    <col min="12274" max="12274" width="11.28515625" style="1" bestFit="1" customWidth="1"/>
    <col min="12275" max="12275" width="11.5703125" style="1" bestFit="1" customWidth="1"/>
    <col min="12276" max="12522" width="9.140625" style="1"/>
    <col min="12523" max="12523" width="3.140625" style="1" customWidth="1"/>
    <col min="12524" max="12524" width="3" style="1" customWidth="1"/>
    <col min="12525" max="12525" width="3.5703125" style="1" customWidth="1"/>
    <col min="12526" max="12526" width="2.42578125" style="1" customWidth="1"/>
    <col min="12527" max="12527" width="43.85546875" style="1" customWidth="1"/>
    <col min="12528" max="12528" width="21.28515625" style="1" customWidth="1"/>
    <col min="12529" max="12529" width="20.42578125" style="1" customWidth="1"/>
    <col min="12530" max="12530" width="11.28515625" style="1" bestFit="1" customWidth="1"/>
    <col min="12531" max="12531" width="11.5703125" style="1" bestFit="1" customWidth="1"/>
    <col min="12532" max="12778" width="9.140625" style="1"/>
    <col min="12779" max="12779" width="3.140625" style="1" customWidth="1"/>
    <col min="12780" max="12780" width="3" style="1" customWidth="1"/>
    <col min="12781" max="12781" width="3.5703125" style="1" customWidth="1"/>
    <col min="12782" max="12782" width="2.42578125" style="1" customWidth="1"/>
    <col min="12783" max="12783" width="43.85546875" style="1" customWidth="1"/>
    <col min="12784" max="12784" width="21.28515625" style="1" customWidth="1"/>
    <col min="12785" max="12785" width="20.42578125" style="1" customWidth="1"/>
    <col min="12786" max="12786" width="11.28515625" style="1" bestFit="1" customWidth="1"/>
    <col min="12787" max="12787" width="11.5703125" style="1" bestFit="1" customWidth="1"/>
    <col min="12788" max="13034" width="9.140625" style="1"/>
    <col min="13035" max="13035" width="3.140625" style="1" customWidth="1"/>
    <col min="13036" max="13036" width="3" style="1" customWidth="1"/>
    <col min="13037" max="13037" width="3.5703125" style="1" customWidth="1"/>
    <col min="13038" max="13038" width="2.42578125" style="1" customWidth="1"/>
    <col min="13039" max="13039" width="43.85546875" style="1" customWidth="1"/>
    <col min="13040" max="13040" width="21.28515625" style="1" customWidth="1"/>
    <col min="13041" max="13041" width="20.42578125" style="1" customWidth="1"/>
    <col min="13042" max="13042" width="11.28515625" style="1" bestFit="1" customWidth="1"/>
    <col min="13043" max="13043" width="11.5703125" style="1" bestFit="1" customWidth="1"/>
    <col min="13044" max="13290" width="9.140625" style="1"/>
    <col min="13291" max="13291" width="3.140625" style="1" customWidth="1"/>
    <col min="13292" max="13292" width="3" style="1" customWidth="1"/>
    <col min="13293" max="13293" width="3.5703125" style="1" customWidth="1"/>
    <col min="13294" max="13294" width="2.42578125" style="1" customWidth="1"/>
    <col min="13295" max="13295" width="43.85546875" style="1" customWidth="1"/>
    <col min="13296" max="13296" width="21.28515625" style="1" customWidth="1"/>
    <col min="13297" max="13297" width="20.42578125" style="1" customWidth="1"/>
    <col min="13298" max="13298" width="11.28515625" style="1" bestFit="1" customWidth="1"/>
    <col min="13299" max="13299" width="11.5703125" style="1" bestFit="1" customWidth="1"/>
    <col min="13300" max="13546" width="9.140625" style="1"/>
    <col min="13547" max="13547" width="3.140625" style="1" customWidth="1"/>
    <col min="13548" max="13548" width="3" style="1" customWidth="1"/>
    <col min="13549" max="13549" width="3.5703125" style="1" customWidth="1"/>
    <col min="13550" max="13550" width="2.42578125" style="1" customWidth="1"/>
    <col min="13551" max="13551" width="43.85546875" style="1" customWidth="1"/>
    <col min="13552" max="13552" width="21.28515625" style="1" customWidth="1"/>
    <col min="13553" max="13553" width="20.42578125" style="1" customWidth="1"/>
    <col min="13554" max="13554" width="11.28515625" style="1" bestFit="1" customWidth="1"/>
    <col min="13555" max="13555" width="11.5703125" style="1" bestFit="1" customWidth="1"/>
    <col min="13556" max="13802" width="9.140625" style="1"/>
    <col min="13803" max="13803" width="3.140625" style="1" customWidth="1"/>
    <col min="13804" max="13804" width="3" style="1" customWidth="1"/>
    <col min="13805" max="13805" width="3.5703125" style="1" customWidth="1"/>
    <col min="13806" max="13806" width="2.42578125" style="1" customWidth="1"/>
    <col min="13807" max="13807" width="43.85546875" style="1" customWidth="1"/>
    <col min="13808" max="13808" width="21.28515625" style="1" customWidth="1"/>
    <col min="13809" max="13809" width="20.42578125" style="1" customWidth="1"/>
    <col min="13810" max="13810" width="11.28515625" style="1" bestFit="1" customWidth="1"/>
    <col min="13811" max="13811" width="11.5703125" style="1" bestFit="1" customWidth="1"/>
    <col min="13812" max="14058" width="9.140625" style="1"/>
    <col min="14059" max="14059" width="3.140625" style="1" customWidth="1"/>
    <col min="14060" max="14060" width="3" style="1" customWidth="1"/>
    <col min="14061" max="14061" width="3.5703125" style="1" customWidth="1"/>
    <col min="14062" max="14062" width="2.42578125" style="1" customWidth="1"/>
    <col min="14063" max="14063" width="43.85546875" style="1" customWidth="1"/>
    <col min="14064" max="14064" width="21.28515625" style="1" customWidth="1"/>
    <col min="14065" max="14065" width="20.42578125" style="1" customWidth="1"/>
    <col min="14066" max="14066" width="11.28515625" style="1" bestFit="1" customWidth="1"/>
    <col min="14067" max="14067" width="11.5703125" style="1" bestFit="1" customWidth="1"/>
    <col min="14068" max="14314" width="9.140625" style="1"/>
    <col min="14315" max="14315" width="3.140625" style="1" customWidth="1"/>
    <col min="14316" max="14316" width="3" style="1" customWidth="1"/>
    <col min="14317" max="14317" width="3.5703125" style="1" customWidth="1"/>
    <col min="14318" max="14318" width="2.42578125" style="1" customWidth="1"/>
    <col min="14319" max="14319" width="43.85546875" style="1" customWidth="1"/>
    <col min="14320" max="14320" width="21.28515625" style="1" customWidth="1"/>
    <col min="14321" max="14321" width="20.42578125" style="1" customWidth="1"/>
    <col min="14322" max="14322" width="11.28515625" style="1" bestFit="1" customWidth="1"/>
    <col min="14323" max="14323" width="11.5703125" style="1" bestFit="1" customWidth="1"/>
    <col min="14324" max="14570" width="9.140625" style="1"/>
    <col min="14571" max="14571" width="3.140625" style="1" customWidth="1"/>
    <col min="14572" max="14572" width="3" style="1" customWidth="1"/>
    <col min="14573" max="14573" width="3.5703125" style="1" customWidth="1"/>
    <col min="14574" max="14574" width="2.42578125" style="1" customWidth="1"/>
    <col min="14575" max="14575" width="43.85546875" style="1" customWidth="1"/>
    <col min="14576" max="14576" width="21.28515625" style="1" customWidth="1"/>
    <col min="14577" max="14577" width="20.42578125" style="1" customWidth="1"/>
    <col min="14578" max="14578" width="11.28515625" style="1" bestFit="1" customWidth="1"/>
    <col min="14579" max="14579" width="11.5703125" style="1" bestFit="1" customWidth="1"/>
    <col min="14580" max="14826" width="9.140625" style="1"/>
    <col min="14827" max="14827" width="3.140625" style="1" customWidth="1"/>
    <col min="14828" max="14828" width="3" style="1" customWidth="1"/>
    <col min="14829" max="14829" width="3.5703125" style="1" customWidth="1"/>
    <col min="14830" max="14830" width="2.42578125" style="1" customWidth="1"/>
    <col min="14831" max="14831" width="43.85546875" style="1" customWidth="1"/>
    <col min="14832" max="14832" width="21.28515625" style="1" customWidth="1"/>
    <col min="14833" max="14833" width="20.42578125" style="1" customWidth="1"/>
    <col min="14834" max="14834" width="11.28515625" style="1" bestFit="1" customWidth="1"/>
    <col min="14835" max="14835" width="11.5703125" style="1" bestFit="1" customWidth="1"/>
    <col min="14836" max="15082" width="9.140625" style="1"/>
    <col min="15083" max="15083" width="3.140625" style="1" customWidth="1"/>
    <col min="15084" max="15084" width="3" style="1" customWidth="1"/>
    <col min="15085" max="15085" width="3.5703125" style="1" customWidth="1"/>
    <col min="15086" max="15086" width="2.42578125" style="1" customWidth="1"/>
    <col min="15087" max="15087" width="43.85546875" style="1" customWidth="1"/>
    <col min="15088" max="15088" width="21.28515625" style="1" customWidth="1"/>
    <col min="15089" max="15089" width="20.42578125" style="1" customWidth="1"/>
    <col min="15090" max="15090" width="11.28515625" style="1" bestFit="1" customWidth="1"/>
    <col min="15091" max="15091" width="11.5703125" style="1" bestFit="1" customWidth="1"/>
    <col min="15092" max="15338" width="9.140625" style="1"/>
    <col min="15339" max="15339" width="3.140625" style="1" customWidth="1"/>
    <col min="15340" max="15340" width="3" style="1" customWidth="1"/>
    <col min="15341" max="15341" width="3.5703125" style="1" customWidth="1"/>
    <col min="15342" max="15342" width="2.42578125" style="1" customWidth="1"/>
    <col min="15343" max="15343" width="43.85546875" style="1" customWidth="1"/>
    <col min="15344" max="15344" width="21.28515625" style="1" customWidth="1"/>
    <col min="15345" max="15345" width="20.42578125" style="1" customWidth="1"/>
    <col min="15346" max="15346" width="11.28515625" style="1" bestFit="1" customWidth="1"/>
    <col min="15347" max="15347" width="11.5703125" style="1" bestFit="1" customWidth="1"/>
    <col min="15348" max="15594" width="9.140625" style="1"/>
    <col min="15595" max="15595" width="3.140625" style="1" customWidth="1"/>
    <col min="15596" max="15596" width="3" style="1" customWidth="1"/>
    <col min="15597" max="15597" width="3.5703125" style="1" customWidth="1"/>
    <col min="15598" max="15598" width="2.42578125" style="1" customWidth="1"/>
    <col min="15599" max="15599" width="43.85546875" style="1" customWidth="1"/>
    <col min="15600" max="15600" width="21.28515625" style="1" customWidth="1"/>
    <col min="15601" max="15601" width="20.42578125" style="1" customWidth="1"/>
    <col min="15602" max="15602" width="11.28515625" style="1" bestFit="1" customWidth="1"/>
    <col min="15603" max="15603" width="11.5703125" style="1" bestFit="1" customWidth="1"/>
    <col min="15604" max="15850" width="9.140625" style="1"/>
    <col min="15851" max="15851" width="3.140625" style="1" customWidth="1"/>
    <col min="15852" max="15852" width="3" style="1" customWidth="1"/>
    <col min="15853" max="15853" width="3.5703125" style="1" customWidth="1"/>
    <col min="15854" max="15854" width="2.42578125" style="1" customWidth="1"/>
    <col min="15855" max="15855" width="43.85546875" style="1" customWidth="1"/>
    <col min="15856" max="15856" width="21.28515625" style="1" customWidth="1"/>
    <col min="15857" max="15857" width="20.42578125" style="1" customWidth="1"/>
    <col min="15858" max="15858" width="11.28515625" style="1" bestFit="1" customWidth="1"/>
    <col min="15859" max="15859" width="11.5703125" style="1" bestFit="1" customWidth="1"/>
    <col min="15860" max="16106" width="9.140625" style="1"/>
    <col min="16107" max="16107" width="3.140625" style="1" customWidth="1"/>
    <col min="16108" max="16108" width="3" style="1" customWidth="1"/>
    <col min="16109" max="16109" width="3.5703125" style="1" customWidth="1"/>
    <col min="16110" max="16110" width="2.42578125" style="1" customWidth="1"/>
    <col min="16111" max="16111" width="43.85546875" style="1" customWidth="1"/>
    <col min="16112" max="16112" width="21.28515625" style="1" customWidth="1"/>
    <col min="16113" max="16113" width="20.42578125" style="1" customWidth="1"/>
    <col min="16114" max="16114" width="11.28515625" style="1" bestFit="1" customWidth="1"/>
    <col min="16115" max="16115" width="11.5703125" style="1" bestFit="1" customWidth="1"/>
    <col min="16116" max="16384" width="9.140625" style="1"/>
  </cols>
  <sheetData>
    <row r="2" spans="2:11" ht="14.25">
      <c r="B2" s="1013" t="s">
        <v>3444</v>
      </c>
      <c r="C2" s="1013"/>
      <c r="D2" s="1013"/>
      <c r="E2" s="1013"/>
      <c r="F2" s="1013"/>
      <c r="G2" s="1013"/>
      <c r="H2" s="1013"/>
      <c r="I2" s="1013"/>
      <c r="J2" s="1013"/>
      <c r="K2" s="1013"/>
    </row>
    <row r="3" spans="2:11" ht="14.25">
      <c r="B3" s="1013"/>
      <c r="C3" s="1013"/>
      <c r="D3" s="1013"/>
      <c r="E3" s="1013"/>
      <c r="F3" s="1013"/>
      <c r="G3" s="6"/>
      <c r="H3" s="6"/>
      <c r="I3" s="6"/>
      <c r="J3" s="26" t="s">
        <v>3236</v>
      </c>
      <c r="K3" s="6"/>
    </row>
    <row r="4" spans="2:11" ht="15" thickBot="1">
      <c r="B4" s="1014" t="s">
        <v>1</v>
      </c>
      <c r="C4" s="1013"/>
      <c r="D4" s="1013"/>
      <c r="E4" s="1013"/>
      <c r="F4" s="1013"/>
      <c r="G4" s="1013"/>
      <c r="H4" s="1013"/>
      <c r="I4" s="1013"/>
      <c r="J4" s="1013"/>
      <c r="K4" s="1013"/>
    </row>
    <row r="5" spans="2:11" ht="15" thickTop="1">
      <c r="B5" s="1015" t="s">
        <v>2</v>
      </c>
      <c r="C5" s="1016"/>
      <c r="D5" s="1016"/>
      <c r="E5" s="1016"/>
      <c r="F5" s="1019" t="s">
        <v>3</v>
      </c>
      <c r="G5" s="1020"/>
      <c r="H5" s="1021" t="s">
        <v>4</v>
      </c>
      <c r="I5" s="1021"/>
      <c r="J5" s="1021" t="s">
        <v>3477</v>
      </c>
      <c r="K5" s="1022"/>
    </row>
    <row r="6" spans="2:11" ht="86.25" thickBot="1">
      <c r="B6" s="1017"/>
      <c r="C6" s="1018"/>
      <c r="D6" s="1018"/>
      <c r="E6" s="1018"/>
      <c r="F6" s="829" t="s">
        <v>5</v>
      </c>
      <c r="G6" s="829" t="s">
        <v>6</v>
      </c>
      <c r="H6" s="829" t="s">
        <v>5</v>
      </c>
      <c r="I6" s="829" t="s">
        <v>6</v>
      </c>
      <c r="J6" s="829" t="s">
        <v>5</v>
      </c>
      <c r="K6" s="836" t="s">
        <v>6</v>
      </c>
    </row>
    <row r="7" spans="2:11" ht="15" thickTop="1">
      <c r="B7" s="7" t="s">
        <v>7</v>
      </c>
      <c r="C7" s="8"/>
      <c r="D7" s="9"/>
      <c r="E7" s="6"/>
      <c r="F7" s="839"/>
      <c r="G7" s="839"/>
      <c r="H7" s="839"/>
      <c r="I7" s="839"/>
      <c r="J7" s="839"/>
      <c r="K7" s="841"/>
    </row>
    <row r="8" spans="2:11" ht="14.25">
      <c r="B8" s="11"/>
      <c r="C8" s="8" t="s">
        <v>8</v>
      </c>
      <c r="D8" s="12"/>
      <c r="E8" s="6"/>
      <c r="F8" s="10">
        <v>683555000</v>
      </c>
      <c r="G8" s="10">
        <v>729335000</v>
      </c>
      <c r="H8" s="10">
        <v>420482325</v>
      </c>
      <c r="I8" s="10">
        <v>563673100</v>
      </c>
      <c r="J8" s="10">
        <v>1104037325</v>
      </c>
      <c r="K8" s="811">
        <v>1293008100</v>
      </c>
    </row>
    <row r="9" spans="2:11">
      <c r="B9" s="11"/>
      <c r="C9" s="13"/>
      <c r="D9" s="12"/>
      <c r="E9" s="6" t="s">
        <v>9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811">
        <v>0</v>
      </c>
    </row>
    <row r="10" spans="2:11" ht="28.5">
      <c r="B10" s="11"/>
      <c r="C10" s="13"/>
      <c r="D10" s="12"/>
      <c r="E10" s="14" t="s">
        <v>10</v>
      </c>
      <c r="F10" s="10">
        <v>683555000</v>
      </c>
      <c r="G10" s="10">
        <v>729335000</v>
      </c>
      <c r="H10" s="10">
        <v>420482325</v>
      </c>
      <c r="I10" s="10">
        <v>563673100</v>
      </c>
      <c r="J10" s="10">
        <v>1104037325</v>
      </c>
      <c r="K10" s="811">
        <v>1293008100</v>
      </c>
    </row>
    <row r="11" spans="2:11">
      <c r="B11" s="11"/>
      <c r="C11" s="13"/>
      <c r="D11" s="12"/>
      <c r="E11" s="6" t="s">
        <v>11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811">
        <v>0</v>
      </c>
    </row>
    <row r="12" spans="2:11" ht="14.25">
      <c r="B12" s="11"/>
      <c r="C12" s="8" t="s">
        <v>12</v>
      </c>
      <c r="D12" s="9"/>
      <c r="E12" s="6"/>
      <c r="F12" s="15"/>
      <c r="G12" s="15"/>
      <c r="H12" s="15"/>
      <c r="I12" s="15"/>
      <c r="J12" s="15"/>
      <c r="K12" s="814"/>
    </row>
    <row r="13" spans="2:11" ht="14.25">
      <c r="B13" s="11"/>
      <c r="C13" s="8"/>
      <c r="D13" s="12" t="s">
        <v>13</v>
      </c>
      <c r="E13" s="6"/>
      <c r="F13" s="10">
        <v>166767108.51512295</v>
      </c>
      <c r="G13" s="10">
        <v>196913013.60104424</v>
      </c>
      <c r="H13" s="10">
        <v>59924671.304877058</v>
      </c>
      <c r="I13" s="10">
        <v>67677918.528955698</v>
      </c>
      <c r="J13" s="10">
        <v>226691779.81999999</v>
      </c>
      <c r="K13" s="811">
        <v>264590932.12999994</v>
      </c>
    </row>
    <row r="14" spans="2:11">
      <c r="B14" s="11"/>
      <c r="C14" s="13"/>
      <c r="D14" s="16" t="s">
        <v>14</v>
      </c>
      <c r="E14" s="6"/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811">
        <v>0</v>
      </c>
    </row>
    <row r="15" spans="2:11">
      <c r="B15" s="11"/>
      <c r="C15" s="13"/>
      <c r="D15" s="16" t="s">
        <v>15</v>
      </c>
      <c r="E15" s="6"/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811">
        <v>0</v>
      </c>
    </row>
    <row r="16" spans="2:11">
      <c r="B16" s="11"/>
      <c r="C16" s="13"/>
      <c r="D16" s="6" t="s">
        <v>16</v>
      </c>
      <c r="E16" s="6"/>
      <c r="F16" s="10">
        <v>21844018.561475411</v>
      </c>
      <c r="G16" s="10">
        <v>24172336.159947123</v>
      </c>
      <c r="H16" s="10">
        <v>7849243.4385245899</v>
      </c>
      <c r="I16" s="10">
        <v>8307898.8400528748</v>
      </c>
      <c r="J16" s="10">
        <v>29693262</v>
      </c>
      <c r="K16" s="811">
        <v>32480235</v>
      </c>
    </row>
    <row r="17" spans="2:15">
      <c r="B17" s="11"/>
      <c r="C17" s="13"/>
      <c r="D17" s="6" t="s">
        <v>17</v>
      </c>
      <c r="E17" s="6"/>
      <c r="F17" s="10">
        <v>23988.997950819674</v>
      </c>
      <c r="G17" s="10">
        <v>629072.31064111041</v>
      </c>
      <c r="H17" s="10">
        <v>8620.002049180328</v>
      </c>
      <c r="I17" s="10">
        <v>216208.68935888962</v>
      </c>
      <c r="J17" s="10">
        <v>32609</v>
      </c>
      <c r="K17" s="811">
        <v>845281</v>
      </c>
    </row>
    <row r="18" spans="2:15">
      <c r="B18" s="11"/>
      <c r="C18" s="13"/>
      <c r="D18" s="6" t="s">
        <v>18</v>
      </c>
      <c r="E18" s="6"/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811">
        <v>0</v>
      </c>
    </row>
    <row r="19" spans="2:15">
      <c r="B19" s="11"/>
      <c r="C19" s="13"/>
      <c r="D19" s="6" t="s">
        <v>19</v>
      </c>
      <c r="E19" s="6"/>
      <c r="F19" s="10">
        <v>22906886.519118849</v>
      </c>
      <c r="G19" s="10">
        <v>1408031.4154395242</v>
      </c>
      <c r="H19" s="10">
        <v>8231165.3508811463</v>
      </c>
      <c r="I19" s="10">
        <v>483932.64456047589</v>
      </c>
      <c r="J19" s="10">
        <v>31138051.869999997</v>
      </c>
      <c r="K19" s="811">
        <v>1891964.06</v>
      </c>
    </row>
    <row r="20" spans="2:15">
      <c r="B20" s="11"/>
      <c r="C20" s="13"/>
      <c r="D20" s="6" t="s">
        <v>20</v>
      </c>
      <c r="E20" s="6"/>
      <c r="F20" s="15"/>
      <c r="G20" s="15"/>
      <c r="H20" s="15"/>
      <c r="I20" s="15"/>
      <c r="J20" s="15"/>
      <c r="K20" s="814"/>
    </row>
    <row r="21" spans="2:15">
      <c r="B21" s="11"/>
      <c r="C21" s="13"/>
      <c r="D21" s="12"/>
      <c r="E21" s="6" t="s">
        <v>21</v>
      </c>
      <c r="F21" s="10">
        <v>8701670.730081968</v>
      </c>
      <c r="G21" s="10">
        <v>11074377.500872437</v>
      </c>
      <c r="H21" s="10">
        <v>3126784.1899180328</v>
      </c>
      <c r="I21" s="10">
        <v>3806202.5691275606</v>
      </c>
      <c r="J21" s="10">
        <v>11828454.920000002</v>
      </c>
      <c r="K21" s="811">
        <v>14880580.069999997</v>
      </c>
    </row>
    <row r="22" spans="2:15">
      <c r="B22" s="11"/>
      <c r="C22" s="13"/>
      <c r="D22" s="12"/>
      <c r="E22" s="6" t="s">
        <v>22</v>
      </c>
      <c r="F22" s="10">
        <v>99747234.866331965</v>
      </c>
      <c r="G22" s="10">
        <v>108348834.43637808</v>
      </c>
      <c r="H22" s="10">
        <v>35842321.163668036</v>
      </c>
      <c r="I22" s="10">
        <v>37238897.803621948</v>
      </c>
      <c r="J22" s="10">
        <v>135589556.03</v>
      </c>
      <c r="K22" s="811">
        <v>145587732.24000001</v>
      </c>
    </row>
    <row r="23" spans="2:15" ht="14.25">
      <c r="B23" s="11"/>
      <c r="C23" s="8" t="s">
        <v>23</v>
      </c>
      <c r="D23" s="12"/>
      <c r="E23" s="6"/>
      <c r="F23" s="15"/>
      <c r="G23" s="15"/>
      <c r="H23" s="15"/>
      <c r="I23" s="15"/>
      <c r="J23" s="15"/>
      <c r="K23" s="814"/>
    </row>
    <row r="24" spans="2:15" ht="15" thickBot="1">
      <c r="B24" s="11"/>
      <c r="C24" s="8" t="s">
        <v>24</v>
      </c>
      <c r="D24" s="12"/>
      <c r="E24" s="6"/>
      <c r="F24" s="840"/>
      <c r="G24" s="840"/>
      <c r="H24" s="840"/>
      <c r="I24" s="840"/>
      <c r="J24" s="840"/>
      <c r="K24" s="842"/>
    </row>
    <row r="25" spans="2:15" ht="15.75" thickTop="1" thickBot="1">
      <c r="B25" s="7" t="s">
        <v>25</v>
      </c>
      <c r="C25" s="13"/>
      <c r="D25" s="12"/>
      <c r="E25" s="6"/>
      <c r="F25" s="838">
        <f t="shared" ref="F25:K25" si="0">+SUM(F10:F24)</f>
        <v>1003545908.1900818</v>
      </c>
      <c r="G25" s="838">
        <f t="shared" si="0"/>
        <v>1071880665.4243226</v>
      </c>
      <c r="H25" s="838">
        <f t="shared" si="0"/>
        <v>535465130.44991809</v>
      </c>
      <c r="I25" s="838">
        <f t="shared" si="0"/>
        <v>681404159.07567739</v>
      </c>
      <c r="J25" s="838">
        <f t="shared" si="0"/>
        <v>1539011038.6399999</v>
      </c>
      <c r="K25" s="843">
        <f t="shared" si="0"/>
        <v>1753284824.4999998</v>
      </c>
    </row>
    <row r="26" spans="2:15" ht="4.5" customHeight="1" thickTop="1">
      <c r="B26" s="18"/>
      <c r="C26" s="13"/>
      <c r="D26" s="12"/>
      <c r="E26" s="6"/>
      <c r="F26" s="15"/>
      <c r="G26" s="15"/>
      <c r="H26" s="15"/>
      <c r="I26" s="15"/>
      <c r="J26" s="15"/>
      <c r="K26" s="814"/>
    </row>
    <row r="27" spans="2:15" ht="13.5" customHeight="1">
      <c r="B27" s="19" t="s">
        <v>26</v>
      </c>
      <c r="C27" s="20"/>
      <c r="D27" s="12"/>
      <c r="E27" s="6"/>
      <c r="F27" s="15"/>
      <c r="G27" s="15"/>
      <c r="H27" s="15"/>
      <c r="I27" s="15"/>
      <c r="J27" s="15"/>
      <c r="K27" s="814"/>
    </row>
    <row r="28" spans="2:15" ht="14.25">
      <c r="B28" s="19"/>
      <c r="C28" s="20" t="s">
        <v>27</v>
      </c>
      <c r="D28" s="21"/>
      <c r="E28" s="6"/>
      <c r="F28" s="22"/>
      <c r="G28" s="22"/>
      <c r="H28" s="10"/>
      <c r="I28" s="10"/>
      <c r="J28" s="10"/>
      <c r="K28" s="811"/>
    </row>
    <row r="29" spans="2:15" ht="14.25">
      <c r="B29" s="19"/>
      <c r="C29" s="21"/>
      <c r="D29" s="23" t="s">
        <v>28</v>
      </c>
      <c r="E29" s="24"/>
      <c r="F29" s="10">
        <v>104728253.90000001</v>
      </c>
      <c r="G29" s="10">
        <v>90802469.300000012</v>
      </c>
      <c r="H29" s="10">
        <v>136770508.09999999</v>
      </c>
      <c r="I29" s="10">
        <v>122208508.7</v>
      </c>
      <c r="J29" s="10">
        <v>241498762</v>
      </c>
      <c r="K29" s="811">
        <v>213010978</v>
      </c>
      <c r="L29" s="25"/>
      <c r="M29" s="25"/>
      <c r="N29" s="25"/>
      <c r="O29" s="25"/>
    </row>
    <row r="30" spans="2:15" ht="14.25">
      <c r="B30" s="19"/>
      <c r="C30" s="21"/>
      <c r="D30" s="24"/>
      <c r="E30" s="24" t="s">
        <v>29</v>
      </c>
      <c r="F30" s="15"/>
      <c r="G30" s="15"/>
      <c r="H30" s="15"/>
      <c r="I30" s="15"/>
      <c r="J30" s="15"/>
      <c r="K30" s="814"/>
    </row>
    <row r="31" spans="2:15" ht="14.25">
      <c r="B31" s="19"/>
      <c r="C31" s="21"/>
      <c r="D31" s="23" t="s">
        <v>30</v>
      </c>
      <c r="E31" s="24"/>
      <c r="F31" s="10">
        <v>33000793.600000001</v>
      </c>
      <c r="G31" s="10">
        <v>39151227.799999997</v>
      </c>
      <c r="H31" s="10">
        <v>45210181.399999999</v>
      </c>
      <c r="I31" s="10">
        <v>51773703.199999996</v>
      </c>
      <c r="J31" s="10">
        <v>78210975</v>
      </c>
      <c r="K31" s="811">
        <v>90924931</v>
      </c>
      <c r="L31" s="25"/>
      <c r="M31" s="25"/>
      <c r="N31" s="25"/>
      <c r="O31" s="25"/>
    </row>
    <row r="32" spans="2:15" ht="14.25">
      <c r="B32" s="19"/>
      <c r="C32" s="21"/>
      <c r="D32" s="24"/>
      <c r="E32" s="24" t="s">
        <v>29</v>
      </c>
      <c r="F32" s="15"/>
      <c r="G32" s="15"/>
      <c r="H32" s="15"/>
      <c r="I32" s="15"/>
      <c r="J32" s="15"/>
      <c r="K32" s="814"/>
    </row>
    <row r="33" spans="2:15" ht="14.25">
      <c r="B33" s="19"/>
      <c r="C33" s="21"/>
      <c r="D33" s="23" t="s">
        <v>31</v>
      </c>
      <c r="E33" s="24"/>
      <c r="F33" s="10">
        <v>45480317</v>
      </c>
      <c r="G33" s="10">
        <v>52572026.499999993</v>
      </c>
      <c r="H33" s="10">
        <v>45480317</v>
      </c>
      <c r="I33" s="10">
        <v>52572026.499999993</v>
      </c>
      <c r="J33" s="10">
        <v>90960634</v>
      </c>
      <c r="K33" s="811">
        <v>105144052.99999999</v>
      </c>
      <c r="L33" s="25"/>
      <c r="M33" s="25"/>
      <c r="N33" s="25"/>
      <c r="O33" s="25"/>
    </row>
    <row r="34" spans="2:15" ht="14.25">
      <c r="B34" s="19"/>
      <c r="C34" s="21"/>
      <c r="D34" s="24"/>
      <c r="E34" s="24" t="s">
        <v>29</v>
      </c>
      <c r="F34" s="15"/>
      <c r="G34" s="15"/>
      <c r="H34" s="15"/>
      <c r="I34" s="15"/>
      <c r="J34" s="15"/>
      <c r="K34" s="814"/>
      <c r="L34" s="25"/>
      <c r="M34" s="25"/>
      <c r="N34" s="25"/>
      <c r="O34" s="25"/>
    </row>
    <row r="35" spans="2:15" ht="3.75" customHeight="1">
      <c r="B35" s="11"/>
      <c r="C35" s="26"/>
      <c r="D35" s="24"/>
      <c r="E35" s="24"/>
      <c r="F35" s="15"/>
      <c r="G35" s="15"/>
      <c r="H35" s="15"/>
      <c r="I35" s="15"/>
      <c r="J35" s="15"/>
      <c r="K35" s="814"/>
    </row>
    <row r="36" spans="2:15" ht="14.25">
      <c r="B36" s="11"/>
      <c r="C36" s="8" t="s">
        <v>32</v>
      </c>
      <c r="D36" s="6"/>
      <c r="E36" s="6"/>
      <c r="F36" s="10">
        <v>508034865.0700615</v>
      </c>
      <c r="G36" s="10">
        <v>520458749.98479849</v>
      </c>
      <c r="H36" s="10">
        <v>380967669.33993852</v>
      </c>
      <c r="I36" s="10">
        <v>390128580.51520157</v>
      </c>
      <c r="J36" s="10">
        <v>889002534.41000009</v>
      </c>
      <c r="K36" s="811">
        <v>910587330.5</v>
      </c>
    </row>
    <row r="37" spans="2:15" ht="14.25">
      <c r="B37" s="11"/>
      <c r="C37" s="27" t="s">
        <v>33</v>
      </c>
      <c r="D37" s="6"/>
      <c r="E37" s="6"/>
      <c r="F37" s="10">
        <v>30890897</v>
      </c>
      <c r="G37" s="10">
        <v>32521821</v>
      </c>
      <c r="H37" s="10">
        <v>0</v>
      </c>
      <c r="I37" s="10">
        <v>0</v>
      </c>
      <c r="J37" s="10">
        <v>30890897</v>
      </c>
      <c r="K37" s="811">
        <v>32521821</v>
      </c>
      <c r="M37" s="28"/>
      <c r="N37" s="28"/>
    </row>
    <row r="38" spans="2:15" ht="14.25">
      <c r="B38" s="11"/>
      <c r="C38" s="27" t="s">
        <v>34</v>
      </c>
      <c r="D38" s="26"/>
      <c r="E38" s="6"/>
      <c r="F38" s="10">
        <v>91418208.181337282</v>
      </c>
      <c r="G38" s="10">
        <v>96149550.531337291</v>
      </c>
      <c r="H38" s="10">
        <v>8285241.0000000009</v>
      </c>
      <c r="I38" s="10">
        <v>5381900.6499999994</v>
      </c>
      <c r="J38" s="10">
        <v>99703449.181337282</v>
      </c>
      <c r="K38" s="811">
        <v>101531451.1813373</v>
      </c>
    </row>
    <row r="39" spans="2:15" ht="15" thickBot="1">
      <c r="B39" s="11"/>
      <c r="C39" s="27" t="s">
        <v>35</v>
      </c>
      <c r="D39" s="26"/>
      <c r="E39" s="6"/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811">
        <v>0</v>
      </c>
    </row>
    <row r="40" spans="2:15" ht="15.75" thickTop="1" thickBot="1">
      <c r="B40" s="29" t="s">
        <v>36</v>
      </c>
      <c r="C40" s="30"/>
      <c r="D40" s="31"/>
      <c r="E40" s="32"/>
      <c r="F40" s="34">
        <f t="shared" ref="F40:K40" si="1">+SUM(F27:F39)</f>
        <v>813553334.75139868</v>
      </c>
      <c r="G40" s="34">
        <f t="shared" si="1"/>
        <v>831655845.11613572</v>
      </c>
      <c r="H40" s="34">
        <f t="shared" si="1"/>
        <v>616713916.83993852</v>
      </c>
      <c r="I40" s="34">
        <f t="shared" si="1"/>
        <v>622064719.56520152</v>
      </c>
      <c r="J40" s="34">
        <f t="shared" si="1"/>
        <v>1430267251.5913374</v>
      </c>
      <c r="K40" s="819">
        <f t="shared" si="1"/>
        <v>1453720564.6813374</v>
      </c>
    </row>
    <row r="41" spans="2:15" s="38" customFormat="1" ht="15" thickTop="1">
      <c r="B41" s="35"/>
      <c r="C41" s="27" t="s">
        <v>37</v>
      </c>
      <c r="D41" s="21"/>
      <c r="E41" s="26"/>
      <c r="F41" s="36">
        <f>F25-F40</f>
        <v>189992573.43868315</v>
      </c>
      <c r="G41" s="36">
        <f t="shared" ref="G41:K41" si="2">G25-G40</f>
        <v>240224820.30818689</v>
      </c>
      <c r="H41" s="36">
        <f t="shared" si="2"/>
        <v>-81248786.39002043</v>
      </c>
      <c r="I41" s="36">
        <f t="shared" si="2"/>
        <v>59339439.510475874</v>
      </c>
      <c r="J41" s="36">
        <f t="shared" si="2"/>
        <v>108743787.04866242</v>
      </c>
      <c r="K41" s="36">
        <f t="shared" si="2"/>
        <v>299564259.81866241</v>
      </c>
    </row>
    <row r="42" spans="2:15" s="38" customFormat="1" ht="15" thickBot="1">
      <c r="B42" s="19" t="s">
        <v>38</v>
      </c>
      <c r="C42" s="39"/>
      <c r="D42" s="26"/>
      <c r="E42" s="40"/>
      <c r="F42" s="36">
        <v>1077</v>
      </c>
      <c r="G42" s="36">
        <v>1126</v>
      </c>
      <c r="H42" s="36">
        <v>387</v>
      </c>
      <c r="I42" s="36">
        <v>387</v>
      </c>
      <c r="J42" s="36">
        <v>1464</v>
      </c>
      <c r="K42" s="844">
        <v>1513</v>
      </c>
    </row>
    <row r="43" spans="2:15" ht="15.75" thickTop="1" thickBot="1">
      <c r="B43" s="41" t="s">
        <v>39</v>
      </c>
      <c r="C43" s="42"/>
      <c r="D43" s="43"/>
      <c r="E43" s="44"/>
      <c r="F43" s="46">
        <f>F40/F42</f>
        <v>755388.42595301638</v>
      </c>
      <c r="G43" s="46">
        <f>G40/G42</f>
        <v>738593.11289177241</v>
      </c>
      <c r="H43" s="46">
        <f t="shared" ref="H43:K43" si="3">H40/H42</f>
        <v>1593576.012506301</v>
      </c>
      <c r="I43" s="46">
        <f t="shared" si="3"/>
        <v>1607402.3761374715</v>
      </c>
      <c r="J43" s="46">
        <f t="shared" si="3"/>
        <v>976958.50518533983</v>
      </c>
      <c r="K43" s="823">
        <f t="shared" si="3"/>
        <v>960819.93700022297</v>
      </c>
    </row>
    <row r="44" spans="2:15" ht="15" thickTop="1">
      <c r="C44" s="38"/>
      <c r="D44" s="21"/>
      <c r="F44" s="28"/>
      <c r="G44" s="28"/>
      <c r="H44" s="28"/>
      <c r="I44" s="28"/>
      <c r="J44" s="28"/>
      <c r="K44" s="28"/>
    </row>
    <row r="45" spans="2:15" ht="14.25">
      <c r="C45" s="38"/>
      <c r="D45" s="21"/>
      <c r="F45" s="28"/>
      <c r="G45" s="28"/>
      <c r="H45" s="28"/>
      <c r="I45" s="28"/>
      <c r="J45" s="28"/>
      <c r="K45" s="28"/>
    </row>
  </sheetData>
  <mergeCells count="7">
    <mergeCell ref="B2:K2"/>
    <mergeCell ref="B3:F3"/>
    <mergeCell ref="B4:K4"/>
    <mergeCell ref="B5:E6"/>
    <mergeCell ref="F5:G5"/>
    <mergeCell ref="H5:I5"/>
    <mergeCell ref="J5:K5"/>
  </mergeCells>
  <printOptions horizontalCentered="1"/>
  <pageMargins left="0.22" right="0.15748031496062992" top="0.43307086614173229" bottom="7.874015748031496E-2" header="0.15748031496062992" footer="0.15748031496062992"/>
  <pageSetup paperSize="5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O45"/>
  <sheetViews>
    <sheetView showGridLines="0" tabSelected="1" view="pageBreakPreview" topLeftCell="A7" zoomScaleSheetLayoutView="100" workbookViewId="0">
      <selection activeCell="M40" sqref="M40"/>
    </sheetView>
  </sheetViews>
  <sheetFormatPr defaultRowHeight="13.5"/>
  <cols>
    <col min="1" max="1" width="3.140625" style="1" customWidth="1"/>
    <col min="2" max="2" width="3" style="1" customWidth="1"/>
    <col min="3" max="3" width="3.5703125" style="1" customWidth="1"/>
    <col min="4" max="4" width="2.42578125" style="1" customWidth="1"/>
    <col min="5" max="5" width="34.28515625" style="1" customWidth="1"/>
    <col min="6" max="6" width="13.5703125" style="1" customWidth="1"/>
    <col min="7" max="7" width="13.42578125" style="1" customWidth="1"/>
    <col min="8" max="8" width="12.42578125" style="1" customWidth="1"/>
    <col min="9" max="9" width="12.5703125" style="1" customWidth="1"/>
    <col min="10" max="10" width="12.42578125" style="1" customWidth="1"/>
    <col min="11" max="11" width="11.140625" style="1" customWidth="1"/>
    <col min="12" max="13" width="17.28515625" style="1" bestFit="1" customWidth="1"/>
    <col min="14" max="14" width="16" style="1" bestFit="1" customWidth="1"/>
    <col min="15" max="15" width="14.28515625" style="1" bestFit="1" customWidth="1"/>
    <col min="16" max="234" width="9.140625" style="1"/>
    <col min="235" max="235" width="3.140625" style="1" customWidth="1"/>
    <col min="236" max="236" width="3" style="1" customWidth="1"/>
    <col min="237" max="237" width="3.5703125" style="1" customWidth="1"/>
    <col min="238" max="238" width="2.42578125" style="1" customWidth="1"/>
    <col min="239" max="239" width="43.85546875" style="1" customWidth="1"/>
    <col min="240" max="240" width="21.28515625" style="1" customWidth="1"/>
    <col min="241" max="241" width="20.42578125" style="1" customWidth="1"/>
    <col min="242" max="242" width="11.28515625" style="1" bestFit="1" customWidth="1"/>
    <col min="243" max="243" width="11.5703125" style="1" bestFit="1" customWidth="1"/>
    <col min="244" max="490" width="9.140625" style="1"/>
    <col min="491" max="491" width="3.140625" style="1" customWidth="1"/>
    <col min="492" max="492" width="3" style="1" customWidth="1"/>
    <col min="493" max="493" width="3.5703125" style="1" customWidth="1"/>
    <col min="494" max="494" width="2.42578125" style="1" customWidth="1"/>
    <col min="495" max="495" width="43.85546875" style="1" customWidth="1"/>
    <col min="496" max="496" width="21.28515625" style="1" customWidth="1"/>
    <col min="497" max="497" width="20.42578125" style="1" customWidth="1"/>
    <col min="498" max="498" width="11.28515625" style="1" bestFit="1" customWidth="1"/>
    <col min="499" max="499" width="11.5703125" style="1" bestFit="1" customWidth="1"/>
    <col min="500" max="746" width="9.140625" style="1"/>
    <col min="747" max="747" width="3.140625" style="1" customWidth="1"/>
    <col min="748" max="748" width="3" style="1" customWidth="1"/>
    <col min="749" max="749" width="3.5703125" style="1" customWidth="1"/>
    <col min="750" max="750" width="2.42578125" style="1" customWidth="1"/>
    <col min="751" max="751" width="43.85546875" style="1" customWidth="1"/>
    <col min="752" max="752" width="21.28515625" style="1" customWidth="1"/>
    <col min="753" max="753" width="20.42578125" style="1" customWidth="1"/>
    <col min="754" max="754" width="11.28515625" style="1" bestFit="1" customWidth="1"/>
    <col min="755" max="755" width="11.5703125" style="1" bestFit="1" customWidth="1"/>
    <col min="756" max="1002" width="9.140625" style="1"/>
    <col min="1003" max="1003" width="3.140625" style="1" customWidth="1"/>
    <col min="1004" max="1004" width="3" style="1" customWidth="1"/>
    <col min="1005" max="1005" width="3.5703125" style="1" customWidth="1"/>
    <col min="1006" max="1006" width="2.42578125" style="1" customWidth="1"/>
    <col min="1007" max="1007" width="43.85546875" style="1" customWidth="1"/>
    <col min="1008" max="1008" width="21.28515625" style="1" customWidth="1"/>
    <col min="1009" max="1009" width="20.42578125" style="1" customWidth="1"/>
    <col min="1010" max="1010" width="11.28515625" style="1" bestFit="1" customWidth="1"/>
    <col min="1011" max="1011" width="11.5703125" style="1" bestFit="1" customWidth="1"/>
    <col min="1012" max="1258" width="9.140625" style="1"/>
    <col min="1259" max="1259" width="3.140625" style="1" customWidth="1"/>
    <col min="1260" max="1260" width="3" style="1" customWidth="1"/>
    <col min="1261" max="1261" width="3.5703125" style="1" customWidth="1"/>
    <col min="1262" max="1262" width="2.42578125" style="1" customWidth="1"/>
    <col min="1263" max="1263" width="43.85546875" style="1" customWidth="1"/>
    <col min="1264" max="1264" width="21.28515625" style="1" customWidth="1"/>
    <col min="1265" max="1265" width="20.42578125" style="1" customWidth="1"/>
    <col min="1266" max="1266" width="11.28515625" style="1" bestFit="1" customWidth="1"/>
    <col min="1267" max="1267" width="11.5703125" style="1" bestFit="1" customWidth="1"/>
    <col min="1268" max="1514" width="9.140625" style="1"/>
    <col min="1515" max="1515" width="3.140625" style="1" customWidth="1"/>
    <col min="1516" max="1516" width="3" style="1" customWidth="1"/>
    <col min="1517" max="1517" width="3.5703125" style="1" customWidth="1"/>
    <col min="1518" max="1518" width="2.42578125" style="1" customWidth="1"/>
    <col min="1519" max="1519" width="43.85546875" style="1" customWidth="1"/>
    <col min="1520" max="1520" width="21.28515625" style="1" customWidth="1"/>
    <col min="1521" max="1521" width="20.42578125" style="1" customWidth="1"/>
    <col min="1522" max="1522" width="11.28515625" style="1" bestFit="1" customWidth="1"/>
    <col min="1523" max="1523" width="11.5703125" style="1" bestFit="1" customWidth="1"/>
    <col min="1524" max="1770" width="9.140625" style="1"/>
    <col min="1771" max="1771" width="3.140625" style="1" customWidth="1"/>
    <col min="1772" max="1772" width="3" style="1" customWidth="1"/>
    <col min="1773" max="1773" width="3.5703125" style="1" customWidth="1"/>
    <col min="1774" max="1774" width="2.42578125" style="1" customWidth="1"/>
    <col min="1775" max="1775" width="43.85546875" style="1" customWidth="1"/>
    <col min="1776" max="1776" width="21.28515625" style="1" customWidth="1"/>
    <col min="1777" max="1777" width="20.42578125" style="1" customWidth="1"/>
    <col min="1778" max="1778" width="11.28515625" style="1" bestFit="1" customWidth="1"/>
    <col min="1779" max="1779" width="11.5703125" style="1" bestFit="1" customWidth="1"/>
    <col min="1780" max="2026" width="9.140625" style="1"/>
    <col min="2027" max="2027" width="3.140625" style="1" customWidth="1"/>
    <col min="2028" max="2028" width="3" style="1" customWidth="1"/>
    <col min="2029" max="2029" width="3.5703125" style="1" customWidth="1"/>
    <col min="2030" max="2030" width="2.42578125" style="1" customWidth="1"/>
    <col min="2031" max="2031" width="43.85546875" style="1" customWidth="1"/>
    <col min="2032" max="2032" width="21.28515625" style="1" customWidth="1"/>
    <col min="2033" max="2033" width="20.42578125" style="1" customWidth="1"/>
    <col min="2034" max="2034" width="11.28515625" style="1" bestFit="1" customWidth="1"/>
    <col min="2035" max="2035" width="11.5703125" style="1" bestFit="1" customWidth="1"/>
    <col min="2036" max="2282" width="9.140625" style="1"/>
    <col min="2283" max="2283" width="3.140625" style="1" customWidth="1"/>
    <col min="2284" max="2284" width="3" style="1" customWidth="1"/>
    <col min="2285" max="2285" width="3.5703125" style="1" customWidth="1"/>
    <col min="2286" max="2286" width="2.42578125" style="1" customWidth="1"/>
    <col min="2287" max="2287" width="43.85546875" style="1" customWidth="1"/>
    <col min="2288" max="2288" width="21.28515625" style="1" customWidth="1"/>
    <col min="2289" max="2289" width="20.42578125" style="1" customWidth="1"/>
    <col min="2290" max="2290" width="11.28515625" style="1" bestFit="1" customWidth="1"/>
    <col min="2291" max="2291" width="11.5703125" style="1" bestFit="1" customWidth="1"/>
    <col min="2292" max="2538" width="9.140625" style="1"/>
    <col min="2539" max="2539" width="3.140625" style="1" customWidth="1"/>
    <col min="2540" max="2540" width="3" style="1" customWidth="1"/>
    <col min="2541" max="2541" width="3.5703125" style="1" customWidth="1"/>
    <col min="2542" max="2542" width="2.42578125" style="1" customWidth="1"/>
    <col min="2543" max="2543" width="43.85546875" style="1" customWidth="1"/>
    <col min="2544" max="2544" width="21.28515625" style="1" customWidth="1"/>
    <col min="2545" max="2545" width="20.42578125" style="1" customWidth="1"/>
    <col min="2546" max="2546" width="11.28515625" style="1" bestFit="1" customWidth="1"/>
    <col min="2547" max="2547" width="11.5703125" style="1" bestFit="1" customWidth="1"/>
    <col min="2548" max="2794" width="9.140625" style="1"/>
    <col min="2795" max="2795" width="3.140625" style="1" customWidth="1"/>
    <col min="2796" max="2796" width="3" style="1" customWidth="1"/>
    <col min="2797" max="2797" width="3.5703125" style="1" customWidth="1"/>
    <col min="2798" max="2798" width="2.42578125" style="1" customWidth="1"/>
    <col min="2799" max="2799" width="43.85546875" style="1" customWidth="1"/>
    <col min="2800" max="2800" width="21.28515625" style="1" customWidth="1"/>
    <col min="2801" max="2801" width="20.42578125" style="1" customWidth="1"/>
    <col min="2802" max="2802" width="11.28515625" style="1" bestFit="1" customWidth="1"/>
    <col min="2803" max="2803" width="11.5703125" style="1" bestFit="1" customWidth="1"/>
    <col min="2804" max="3050" width="9.140625" style="1"/>
    <col min="3051" max="3051" width="3.140625" style="1" customWidth="1"/>
    <col min="3052" max="3052" width="3" style="1" customWidth="1"/>
    <col min="3053" max="3053" width="3.5703125" style="1" customWidth="1"/>
    <col min="3054" max="3054" width="2.42578125" style="1" customWidth="1"/>
    <col min="3055" max="3055" width="43.85546875" style="1" customWidth="1"/>
    <col min="3056" max="3056" width="21.28515625" style="1" customWidth="1"/>
    <col min="3057" max="3057" width="20.42578125" style="1" customWidth="1"/>
    <col min="3058" max="3058" width="11.28515625" style="1" bestFit="1" customWidth="1"/>
    <col min="3059" max="3059" width="11.5703125" style="1" bestFit="1" customWidth="1"/>
    <col min="3060" max="3306" width="9.140625" style="1"/>
    <col min="3307" max="3307" width="3.140625" style="1" customWidth="1"/>
    <col min="3308" max="3308" width="3" style="1" customWidth="1"/>
    <col min="3309" max="3309" width="3.5703125" style="1" customWidth="1"/>
    <col min="3310" max="3310" width="2.42578125" style="1" customWidth="1"/>
    <col min="3311" max="3311" width="43.85546875" style="1" customWidth="1"/>
    <col min="3312" max="3312" width="21.28515625" style="1" customWidth="1"/>
    <col min="3313" max="3313" width="20.42578125" style="1" customWidth="1"/>
    <col min="3314" max="3314" width="11.28515625" style="1" bestFit="1" customWidth="1"/>
    <col min="3315" max="3315" width="11.5703125" style="1" bestFit="1" customWidth="1"/>
    <col min="3316" max="3562" width="9.140625" style="1"/>
    <col min="3563" max="3563" width="3.140625" style="1" customWidth="1"/>
    <col min="3564" max="3564" width="3" style="1" customWidth="1"/>
    <col min="3565" max="3565" width="3.5703125" style="1" customWidth="1"/>
    <col min="3566" max="3566" width="2.42578125" style="1" customWidth="1"/>
    <col min="3567" max="3567" width="43.85546875" style="1" customWidth="1"/>
    <col min="3568" max="3568" width="21.28515625" style="1" customWidth="1"/>
    <col min="3569" max="3569" width="20.42578125" style="1" customWidth="1"/>
    <col min="3570" max="3570" width="11.28515625" style="1" bestFit="1" customWidth="1"/>
    <col min="3571" max="3571" width="11.5703125" style="1" bestFit="1" customWidth="1"/>
    <col min="3572" max="3818" width="9.140625" style="1"/>
    <col min="3819" max="3819" width="3.140625" style="1" customWidth="1"/>
    <col min="3820" max="3820" width="3" style="1" customWidth="1"/>
    <col min="3821" max="3821" width="3.5703125" style="1" customWidth="1"/>
    <col min="3822" max="3822" width="2.42578125" style="1" customWidth="1"/>
    <col min="3823" max="3823" width="43.85546875" style="1" customWidth="1"/>
    <col min="3824" max="3824" width="21.28515625" style="1" customWidth="1"/>
    <col min="3825" max="3825" width="20.42578125" style="1" customWidth="1"/>
    <col min="3826" max="3826" width="11.28515625" style="1" bestFit="1" customWidth="1"/>
    <col min="3827" max="3827" width="11.5703125" style="1" bestFit="1" customWidth="1"/>
    <col min="3828" max="4074" width="9.140625" style="1"/>
    <col min="4075" max="4075" width="3.140625" style="1" customWidth="1"/>
    <col min="4076" max="4076" width="3" style="1" customWidth="1"/>
    <col min="4077" max="4077" width="3.5703125" style="1" customWidth="1"/>
    <col min="4078" max="4078" width="2.42578125" style="1" customWidth="1"/>
    <col min="4079" max="4079" width="43.85546875" style="1" customWidth="1"/>
    <col min="4080" max="4080" width="21.28515625" style="1" customWidth="1"/>
    <col min="4081" max="4081" width="20.42578125" style="1" customWidth="1"/>
    <col min="4082" max="4082" width="11.28515625" style="1" bestFit="1" customWidth="1"/>
    <col min="4083" max="4083" width="11.5703125" style="1" bestFit="1" customWidth="1"/>
    <col min="4084" max="4330" width="9.140625" style="1"/>
    <col min="4331" max="4331" width="3.140625" style="1" customWidth="1"/>
    <col min="4332" max="4332" width="3" style="1" customWidth="1"/>
    <col min="4333" max="4333" width="3.5703125" style="1" customWidth="1"/>
    <col min="4334" max="4334" width="2.42578125" style="1" customWidth="1"/>
    <col min="4335" max="4335" width="43.85546875" style="1" customWidth="1"/>
    <col min="4336" max="4336" width="21.28515625" style="1" customWidth="1"/>
    <col min="4337" max="4337" width="20.42578125" style="1" customWidth="1"/>
    <col min="4338" max="4338" width="11.28515625" style="1" bestFit="1" customWidth="1"/>
    <col min="4339" max="4339" width="11.5703125" style="1" bestFit="1" customWidth="1"/>
    <col min="4340" max="4586" width="9.140625" style="1"/>
    <col min="4587" max="4587" width="3.140625" style="1" customWidth="1"/>
    <col min="4588" max="4588" width="3" style="1" customWidth="1"/>
    <col min="4589" max="4589" width="3.5703125" style="1" customWidth="1"/>
    <col min="4590" max="4590" width="2.42578125" style="1" customWidth="1"/>
    <col min="4591" max="4591" width="43.85546875" style="1" customWidth="1"/>
    <col min="4592" max="4592" width="21.28515625" style="1" customWidth="1"/>
    <col min="4593" max="4593" width="20.42578125" style="1" customWidth="1"/>
    <col min="4594" max="4594" width="11.28515625" style="1" bestFit="1" customWidth="1"/>
    <col min="4595" max="4595" width="11.5703125" style="1" bestFit="1" customWidth="1"/>
    <col min="4596" max="4842" width="9.140625" style="1"/>
    <col min="4843" max="4843" width="3.140625" style="1" customWidth="1"/>
    <col min="4844" max="4844" width="3" style="1" customWidth="1"/>
    <col min="4845" max="4845" width="3.5703125" style="1" customWidth="1"/>
    <col min="4846" max="4846" width="2.42578125" style="1" customWidth="1"/>
    <col min="4847" max="4847" width="43.85546875" style="1" customWidth="1"/>
    <col min="4848" max="4848" width="21.28515625" style="1" customWidth="1"/>
    <col min="4849" max="4849" width="20.42578125" style="1" customWidth="1"/>
    <col min="4850" max="4850" width="11.28515625" style="1" bestFit="1" customWidth="1"/>
    <col min="4851" max="4851" width="11.5703125" style="1" bestFit="1" customWidth="1"/>
    <col min="4852" max="5098" width="9.140625" style="1"/>
    <col min="5099" max="5099" width="3.140625" style="1" customWidth="1"/>
    <col min="5100" max="5100" width="3" style="1" customWidth="1"/>
    <col min="5101" max="5101" width="3.5703125" style="1" customWidth="1"/>
    <col min="5102" max="5102" width="2.42578125" style="1" customWidth="1"/>
    <col min="5103" max="5103" width="43.85546875" style="1" customWidth="1"/>
    <col min="5104" max="5104" width="21.28515625" style="1" customWidth="1"/>
    <col min="5105" max="5105" width="20.42578125" style="1" customWidth="1"/>
    <col min="5106" max="5106" width="11.28515625" style="1" bestFit="1" customWidth="1"/>
    <col min="5107" max="5107" width="11.5703125" style="1" bestFit="1" customWidth="1"/>
    <col min="5108" max="5354" width="9.140625" style="1"/>
    <col min="5355" max="5355" width="3.140625" style="1" customWidth="1"/>
    <col min="5356" max="5356" width="3" style="1" customWidth="1"/>
    <col min="5357" max="5357" width="3.5703125" style="1" customWidth="1"/>
    <col min="5358" max="5358" width="2.42578125" style="1" customWidth="1"/>
    <col min="5359" max="5359" width="43.85546875" style="1" customWidth="1"/>
    <col min="5360" max="5360" width="21.28515625" style="1" customWidth="1"/>
    <col min="5361" max="5361" width="20.42578125" style="1" customWidth="1"/>
    <col min="5362" max="5362" width="11.28515625" style="1" bestFit="1" customWidth="1"/>
    <col min="5363" max="5363" width="11.5703125" style="1" bestFit="1" customWidth="1"/>
    <col min="5364" max="5610" width="9.140625" style="1"/>
    <col min="5611" max="5611" width="3.140625" style="1" customWidth="1"/>
    <col min="5612" max="5612" width="3" style="1" customWidth="1"/>
    <col min="5613" max="5613" width="3.5703125" style="1" customWidth="1"/>
    <col min="5614" max="5614" width="2.42578125" style="1" customWidth="1"/>
    <col min="5615" max="5615" width="43.85546875" style="1" customWidth="1"/>
    <col min="5616" max="5616" width="21.28515625" style="1" customWidth="1"/>
    <col min="5617" max="5617" width="20.42578125" style="1" customWidth="1"/>
    <col min="5618" max="5618" width="11.28515625" style="1" bestFit="1" customWidth="1"/>
    <col min="5619" max="5619" width="11.5703125" style="1" bestFit="1" customWidth="1"/>
    <col min="5620" max="5866" width="9.140625" style="1"/>
    <col min="5867" max="5867" width="3.140625" style="1" customWidth="1"/>
    <col min="5868" max="5868" width="3" style="1" customWidth="1"/>
    <col min="5869" max="5869" width="3.5703125" style="1" customWidth="1"/>
    <col min="5870" max="5870" width="2.42578125" style="1" customWidth="1"/>
    <col min="5871" max="5871" width="43.85546875" style="1" customWidth="1"/>
    <col min="5872" max="5872" width="21.28515625" style="1" customWidth="1"/>
    <col min="5873" max="5873" width="20.42578125" style="1" customWidth="1"/>
    <col min="5874" max="5874" width="11.28515625" style="1" bestFit="1" customWidth="1"/>
    <col min="5875" max="5875" width="11.5703125" style="1" bestFit="1" customWidth="1"/>
    <col min="5876" max="6122" width="9.140625" style="1"/>
    <col min="6123" max="6123" width="3.140625" style="1" customWidth="1"/>
    <col min="6124" max="6124" width="3" style="1" customWidth="1"/>
    <col min="6125" max="6125" width="3.5703125" style="1" customWidth="1"/>
    <col min="6126" max="6126" width="2.42578125" style="1" customWidth="1"/>
    <col min="6127" max="6127" width="43.85546875" style="1" customWidth="1"/>
    <col min="6128" max="6128" width="21.28515625" style="1" customWidth="1"/>
    <col min="6129" max="6129" width="20.42578125" style="1" customWidth="1"/>
    <col min="6130" max="6130" width="11.28515625" style="1" bestFit="1" customWidth="1"/>
    <col min="6131" max="6131" width="11.5703125" style="1" bestFit="1" customWidth="1"/>
    <col min="6132" max="6378" width="9.140625" style="1"/>
    <col min="6379" max="6379" width="3.140625" style="1" customWidth="1"/>
    <col min="6380" max="6380" width="3" style="1" customWidth="1"/>
    <col min="6381" max="6381" width="3.5703125" style="1" customWidth="1"/>
    <col min="6382" max="6382" width="2.42578125" style="1" customWidth="1"/>
    <col min="6383" max="6383" width="43.85546875" style="1" customWidth="1"/>
    <col min="6384" max="6384" width="21.28515625" style="1" customWidth="1"/>
    <col min="6385" max="6385" width="20.42578125" style="1" customWidth="1"/>
    <col min="6386" max="6386" width="11.28515625" style="1" bestFit="1" customWidth="1"/>
    <col min="6387" max="6387" width="11.5703125" style="1" bestFit="1" customWidth="1"/>
    <col min="6388" max="6634" width="9.140625" style="1"/>
    <col min="6635" max="6635" width="3.140625" style="1" customWidth="1"/>
    <col min="6636" max="6636" width="3" style="1" customWidth="1"/>
    <col min="6637" max="6637" width="3.5703125" style="1" customWidth="1"/>
    <col min="6638" max="6638" width="2.42578125" style="1" customWidth="1"/>
    <col min="6639" max="6639" width="43.85546875" style="1" customWidth="1"/>
    <col min="6640" max="6640" width="21.28515625" style="1" customWidth="1"/>
    <col min="6641" max="6641" width="20.42578125" style="1" customWidth="1"/>
    <col min="6642" max="6642" width="11.28515625" style="1" bestFit="1" customWidth="1"/>
    <col min="6643" max="6643" width="11.5703125" style="1" bestFit="1" customWidth="1"/>
    <col min="6644" max="6890" width="9.140625" style="1"/>
    <col min="6891" max="6891" width="3.140625" style="1" customWidth="1"/>
    <col min="6892" max="6892" width="3" style="1" customWidth="1"/>
    <col min="6893" max="6893" width="3.5703125" style="1" customWidth="1"/>
    <col min="6894" max="6894" width="2.42578125" style="1" customWidth="1"/>
    <col min="6895" max="6895" width="43.85546875" style="1" customWidth="1"/>
    <col min="6896" max="6896" width="21.28515625" style="1" customWidth="1"/>
    <col min="6897" max="6897" width="20.42578125" style="1" customWidth="1"/>
    <col min="6898" max="6898" width="11.28515625" style="1" bestFit="1" customWidth="1"/>
    <col min="6899" max="6899" width="11.5703125" style="1" bestFit="1" customWidth="1"/>
    <col min="6900" max="7146" width="9.140625" style="1"/>
    <col min="7147" max="7147" width="3.140625" style="1" customWidth="1"/>
    <col min="7148" max="7148" width="3" style="1" customWidth="1"/>
    <col min="7149" max="7149" width="3.5703125" style="1" customWidth="1"/>
    <col min="7150" max="7150" width="2.42578125" style="1" customWidth="1"/>
    <col min="7151" max="7151" width="43.85546875" style="1" customWidth="1"/>
    <col min="7152" max="7152" width="21.28515625" style="1" customWidth="1"/>
    <col min="7153" max="7153" width="20.42578125" style="1" customWidth="1"/>
    <col min="7154" max="7154" width="11.28515625" style="1" bestFit="1" customWidth="1"/>
    <col min="7155" max="7155" width="11.5703125" style="1" bestFit="1" customWidth="1"/>
    <col min="7156" max="7402" width="9.140625" style="1"/>
    <col min="7403" max="7403" width="3.140625" style="1" customWidth="1"/>
    <col min="7404" max="7404" width="3" style="1" customWidth="1"/>
    <col min="7405" max="7405" width="3.5703125" style="1" customWidth="1"/>
    <col min="7406" max="7406" width="2.42578125" style="1" customWidth="1"/>
    <col min="7407" max="7407" width="43.85546875" style="1" customWidth="1"/>
    <col min="7408" max="7408" width="21.28515625" style="1" customWidth="1"/>
    <col min="7409" max="7409" width="20.42578125" style="1" customWidth="1"/>
    <col min="7410" max="7410" width="11.28515625" style="1" bestFit="1" customWidth="1"/>
    <col min="7411" max="7411" width="11.5703125" style="1" bestFit="1" customWidth="1"/>
    <col min="7412" max="7658" width="9.140625" style="1"/>
    <col min="7659" max="7659" width="3.140625" style="1" customWidth="1"/>
    <col min="7660" max="7660" width="3" style="1" customWidth="1"/>
    <col min="7661" max="7661" width="3.5703125" style="1" customWidth="1"/>
    <col min="7662" max="7662" width="2.42578125" style="1" customWidth="1"/>
    <col min="7663" max="7663" width="43.85546875" style="1" customWidth="1"/>
    <col min="7664" max="7664" width="21.28515625" style="1" customWidth="1"/>
    <col min="7665" max="7665" width="20.42578125" style="1" customWidth="1"/>
    <col min="7666" max="7666" width="11.28515625" style="1" bestFit="1" customWidth="1"/>
    <col min="7667" max="7667" width="11.5703125" style="1" bestFit="1" customWidth="1"/>
    <col min="7668" max="7914" width="9.140625" style="1"/>
    <col min="7915" max="7915" width="3.140625" style="1" customWidth="1"/>
    <col min="7916" max="7916" width="3" style="1" customWidth="1"/>
    <col min="7917" max="7917" width="3.5703125" style="1" customWidth="1"/>
    <col min="7918" max="7918" width="2.42578125" style="1" customWidth="1"/>
    <col min="7919" max="7919" width="43.85546875" style="1" customWidth="1"/>
    <col min="7920" max="7920" width="21.28515625" style="1" customWidth="1"/>
    <col min="7921" max="7921" width="20.42578125" style="1" customWidth="1"/>
    <col min="7922" max="7922" width="11.28515625" style="1" bestFit="1" customWidth="1"/>
    <col min="7923" max="7923" width="11.5703125" style="1" bestFit="1" customWidth="1"/>
    <col min="7924" max="8170" width="9.140625" style="1"/>
    <col min="8171" max="8171" width="3.140625" style="1" customWidth="1"/>
    <col min="8172" max="8172" width="3" style="1" customWidth="1"/>
    <col min="8173" max="8173" width="3.5703125" style="1" customWidth="1"/>
    <col min="8174" max="8174" width="2.42578125" style="1" customWidth="1"/>
    <col min="8175" max="8175" width="43.85546875" style="1" customWidth="1"/>
    <col min="8176" max="8176" width="21.28515625" style="1" customWidth="1"/>
    <col min="8177" max="8177" width="20.42578125" style="1" customWidth="1"/>
    <col min="8178" max="8178" width="11.28515625" style="1" bestFit="1" customWidth="1"/>
    <col min="8179" max="8179" width="11.5703125" style="1" bestFit="1" customWidth="1"/>
    <col min="8180" max="8426" width="9.140625" style="1"/>
    <col min="8427" max="8427" width="3.140625" style="1" customWidth="1"/>
    <col min="8428" max="8428" width="3" style="1" customWidth="1"/>
    <col min="8429" max="8429" width="3.5703125" style="1" customWidth="1"/>
    <col min="8430" max="8430" width="2.42578125" style="1" customWidth="1"/>
    <col min="8431" max="8431" width="43.85546875" style="1" customWidth="1"/>
    <col min="8432" max="8432" width="21.28515625" style="1" customWidth="1"/>
    <col min="8433" max="8433" width="20.42578125" style="1" customWidth="1"/>
    <col min="8434" max="8434" width="11.28515625" style="1" bestFit="1" customWidth="1"/>
    <col min="8435" max="8435" width="11.5703125" style="1" bestFit="1" customWidth="1"/>
    <col min="8436" max="8682" width="9.140625" style="1"/>
    <col min="8683" max="8683" width="3.140625" style="1" customWidth="1"/>
    <col min="8684" max="8684" width="3" style="1" customWidth="1"/>
    <col min="8685" max="8685" width="3.5703125" style="1" customWidth="1"/>
    <col min="8686" max="8686" width="2.42578125" style="1" customWidth="1"/>
    <col min="8687" max="8687" width="43.85546875" style="1" customWidth="1"/>
    <col min="8688" max="8688" width="21.28515625" style="1" customWidth="1"/>
    <col min="8689" max="8689" width="20.42578125" style="1" customWidth="1"/>
    <col min="8690" max="8690" width="11.28515625" style="1" bestFit="1" customWidth="1"/>
    <col min="8691" max="8691" width="11.5703125" style="1" bestFit="1" customWidth="1"/>
    <col min="8692" max="8938" width="9.140625" style="1"/>
    <col min="8939" max="8939" width="3.140625" style="1" customWidth="1"/>
    <col min="8940" max="8940" width="3" style="1" customWidth="1"/>
    <col min="8941" max="8941" width="3.5703125" style="1" customWidth="1"/>
    <col min="8942" max="8942" width="2.42578125" style="1" customWidth="1"/>
    <col min="8943" max="8943" width="43.85546875" style="1" customWidth="1"/>
    <col min="8944" max="8944" width="21.28515625" style="1" customWidth="1"/>
    <col min="8945" max="8945" width="20.42578125" style="1" customWidth="1"/>
    <col min="8946" max="8946" width="11.28515625" style="1" bestFit="1" customWidth="1"/>
    <col min="8947" max="8947" width="11.5703125" style="1" bestFit="1" customWidth="1"/>
    <col min="8948" max="9194" width="9.140625" style="1"/>
    <col min="9195" max="9195" width="3.140625" style="1" customWidth="1"/>
    <col min="9196" max="9196" width="3" style="1" customWidth="1"/>
    <col min="9197" max="9197" width="3.5703125" style="1" customWidth="1"/>
    <col min="9198" max="9198" width="2.42578125" style="1" customWidth="1"/>
    <col min="9199" max="9199" width="43.85546875" style="1" customWidth="1"/>
    <col min="9200" max="9200" width="21.28515625" style="1" customWidth="1"/>
    <col min="9201" max="9201" width="20.42578125" style="1" customWidth="1"/>
    <col min="9202" max="9202" width="11.28515625" style="1" bestFit="1" customWidth="1"/>
    <col min="9203" max="9203" width="11.5703125" style="1" bestFit="1" customWidth="1"/>
    <col min="9204" max="9450" width="9.140625" style="1"/>
    <col min="9451" max="9451" width="3.140625" style="1" customWidth="1"/>
    <col min="9452" max="9452" width="3" style="1" customWidth="1"/>
    <col min="9453" max="9453" width="3.5703125" style="1" customWidth="1"/>
    <col min="9454" max="9454" width="2.42578125" style="1" customWidth="1"/>
    <col min="9455" max="9455" width="43.85546875" style="1" customWidth="1"/>
    <col min="9456" max="9456" width="21.28515625" style="1" customWidth="1"/>
    <col min="9457" max="9457" width="20.42578125" style="1" customWidth="1"/>
    <col min="9458" max="9458" width="11.28515625" style="1" bestFit="1" customWidth="1"/>
    <col min="9459" max="9459" width="11.5703125" style="1" bestFit="1" customWidth="1"/>
    <col min="9460" max="9706" width="9.140625" style="1"/>
    <col min="9707" max="9707" width="3.140625" style="1" customWidth="1"/>
    <col min="9708" max="9708" width="3" style="1" customWidth="1"/>
    <col min="9709" max="9709" width="3.5703125" style="1" customWidth="1"/>
    <col min="9710" max="9710" width="2.42578125" style="1" customWidth="1"/>
    <col min="9711" max="9711" width="43.85546875" style="1" customWidth="1"/>
    <col min="9712" max="9712" width="21.28515625" style="1" customWidth="1"/>
    <col min="9713" max="9713" width="20.42578125" style="1" customWidth="1"/>
    <col min="9714" max="9714" width="11.28515625" style="1" bestFit="1" customWidth="1"/>
    <col min="9715" max="9715" width="11.5703125" style="1" bestFit="1" customWidth="1"/>
    <col min="9716" max="9962" width="9.140625" style="1"/>
    <col min="9963" max="9963" width="3.140625" style="1" customWidth="1"/>
    <col min="9964" max="9964" width="3" style="1" customWidth="1"/>
    <col min="9965" max="9965" width="3.5703125" style="1" customWidth="1"/>
    <col min="9966" max="9966" width="2.42578125" style="1" customWidth="1"/>
    <col min="9967" max="9967" width="43.85546875" style="1" customWidth="1"/>
    <col min="9968" max="9968" width="21.28515625" style="1" customWidth="1"/>
    <col min="9969" max="9969" width="20.42578125" style="1" customWidth="1"/>
    <col min="9970" max="9970" width="11.28515625" style="1" bestFit="1" customWidth="1"/>
    <col min="9971" max="9971" width="11.5703125" style="1" bestFit="1" customWidth="1"/>
    <col min="9972" max="10218" width="9.140625" style="1"/>
    <col min="10219" max="10219" width="3.140625" style="1" customWidth="1"/>
    <col min="10220" max="10220" width="3" style="1" customWidth="1"/>
    <col min="10221" max="10221" width="3.5703125" style="1" customWidth="1"/>
    <col min="10222" max="10222" width="2.42578125" style="1" customWidth="1"/>
    <col min="10223" max="10223" width="43.85546875" style="1" customWidth="1"/>
    <col min="10224" max="10224" width="21.28515625" style="1" customWidth="1"/>
    <col min="10225" max="10225" width="20.42578125" style="1" customWidth="1"/>
    <col min="10226" max="10226" width="11.28515625" style="1" bestFit="1" customWidth="1"/>
    <col min="10227" max="10227" width="11.5703125" style="1" bestFit="1" customWidth="1"/>
    <col min="10228" max="10474" width="9.140625" style="1"/>
    <col min="10475" max="10475" width="3.140625" style="1" customWidth="1"/>
    <col min="10476" max="10476" width="3" style="1" customWidth="1"/>
    <col min="10477" max="10477" width="3.5703125" style="1" customWidth="1"/>
    <col min="10478" max="10478" width="2.42578125" style="1" customWidth="1"/>
    <col min="10479" max="10479" width="43.85546875" style="1" customWidth="1"/>
    <col min="10480" max="10480" width="21.28515625" style="1" customWidth="1"/>
    <col min="10481" max="10481" width="20.42578125" style="1" customWidth="1"/>
    <col min="10482" max="10482" width="11.28515625" style="1" bestFit="1" customWidth="1"/>
    <col min="10483" max="10483" width="11.5703125" style="1" bestFit="1" customWidth="1"/>
    <col min="10484" max="10730" width="9.140625" style="1"/>
    <col min="10731" max="10731" width="3.140625" style="1" customWidth="1"/>
    <col min="10732" max="10732" width="3" style="1" customWidth="1"/>
    <col min="10733" max="10733" width="3.5703125" style="1" customWidth="1"/>
    <col min="10734" max="10734" width="2.42578125" style="1" customWidth="1"/>
    <col min="10735" max="10735" width="43.85546875" style="1" customWidth="1"/>
    <col min="10736" max="10736" width="21.28515625" style="1" customWidth="1"/>
    <col min="10737" max="10737" width="20.42578125" style="1" customWidth="1"/>
    <col min="10738" max="10738" width="11.28515625" style="1" bestFit="1" customWidth="1"/>
    <col min="10739" max="10739" width="11.5703125" style="1" bestFit="1" customWidth="1"/>
    <col min="10740" max="10986" width="9.140625" style="1"/>
    <col min="10987" max="10987" width="3.140625" style="1" customWidth="1"/>
    <col min="10988" max="10988" width="3" style="1" customWidth="1"/>
    <col min="10989" max="10989" width="3.5703125" style="1" customWidth="1"/>
    <col min="10990" max="10990" width="2.42578125" style="1" customWidth="1"/>
    <col min="10991" max="10991" width="43.85546875" style="1" customWidth="1"/>
    <col min="10992" max="10992" width="21.28515625" style="1" customWidth="1"/>
    <col min="10993" max="10993" width="20.42578125" style="1" customWidth="1"/>
    <col min="10994" max="10994" width="11.28515625" style="1" bestFit="1" customWidth="1"/>
    <col min="10995" max="10995" width="11.5703125" style="1" bestFit="1" customWidth="1"/>
    <col min="10996" max="11242" width="9.140625" style="1"/>
    <col min="11243" max="11243" width="3.140625" style="1" customWidth="1"/>
    <col min="11244" max="11244" width="3" style="1" customWidth="1"/>
    <col min="11245" max="11245" width="3.5703125" style="1" customWidth="1"/>
    <col min="11246" max="11246" width="2.42578125" style="1" customWidth="1"/>
    <col min="11247" max="11247" width="43.85546875" style="1" customWidth="1"/>
    <col min="11248" max="11248" width="21.28515625" style="1" customWidth="1"/>
    <col min="11249" max="11249" width="20.42578125" style="1" customWidth="1"/>
    <col min="11250" max="11250" width="11.28515625" style="1" bestFit="1" customWidth="1"/>
    <col min="11251" max="11251" width="11.5703125" style="1" bestFit="1" customWidth="1"/>
    <col min="11252" max="11498" width="9.140625" style="1"/>
    <col min="11499" max="11499" width="3.140625" style="1" customWidth="1"/>
    <col min="11500" max="11500" width="3" style="1" customWidth="1"/>
    <col min="11501" max="11501" width="3.5703125" style="1" customWidth="1"/>
    <col min="11502" max="11502" width="2.42578125" style="1" customWidth="1"/>
    <col min="11503" max="11503" width="43.85546875" style="1" customWidth="1"/>
    <col min="11504" max="11504" width="21.28515625" style="1" customWidth="1"/>
    <col min="11505" max="11505" width="20.42578125" style="1" customWidth="1"/>
    <col min="11506" max="11506" width="11.28515625" style="1" bestFit="1" customWidth="1"/>
    <col min="11507" max="11507" width="11.5703125" style="1" bestFit="1" customWidth="1"/>
    <col min="11508" max="11754" width="9.140625" style="1"/>
    <col min="11755" max="11755" width="3.140625" style="1" customWidth="1"/>
    <col min="11756" max="11756" width="3" style="1" customWidth="1"/>
    <col min="11757" max="11757" width="3.5703125" style="1" customWidth="1"/>
    <col min="11758" max="11758" width="2.42578125" style="1" customWidth="1"/>
    <col min="11759" max="11759" width="43.85546875" style="1" customWidth="1"/>
    <col min="11760" max="11760" width="21.28515625" style="1" customWidth="1"/>
    <col min="11761" max="11761" width="20.42578125" style="1" customWidth="1"/>
    <col min="11762" max="11762" width="11.28515625" style="1" bestFit="1" customWidth="1"/>
    <col min="11763" max="11763" width="11.5703125" style="1" bestFit="1" customWidth="1"/>
    <col min="11764" max="12010" width="9.140625" style="1"/>
    <col min="12011" max="12011" width="3.140625" style="1" customWidth="1"/>
    <col min="12012" max="12012" width="3" style="1" customWidth="1"/>
    <col min="12013" max="12013" width="3.5703125" style="1" customWidth="1"/>
    <col min="12014" max="12014" width="2.42578125" style="1" customWidth="1"/>
    <col min="12015" max="12015" width="43.85546875" style="1" customWidth="1"/>
    <col min="12016" max="12016" width="21.28515625" style="1" customWidth="1"/>
    <col min="12017" max="12017" width="20.42578125" style="1" customWidth="1"/>
    <col min="12018" max="12018" width="11.28515625" style="1" bestFit="1" customWidth="1"/>
    <col min="12019" max="12019" width="11.5703125" style="1" bestFit="1" customWidth="1"/>
    <col min="12020" max="12266" width="9.140625" style="1"/>
    <col min="12267" max="12267" width="3.140625" style="1" customWidth="1"/>
    <col min="12268" max="12268" width="3" style="1" customWidth="1"/>
    <col min="12269" max="12269" width="3.5703125" style="1" customWidth="1"/>
    <col min="12270" max="12270" width="2.42578125" style="1" customWidth="1"/>
    <col min="12271" max="12271" width="43.85546875" style="1" customWidth="1"/>
    <col min="12272" max="12272" width="21.28515625" style="1" customWidth="1"/>
    <col min="12273" max="12273" width="20.42578125" style="1" customWidth="1"/>
    <col min="12274" max="12274" width="11.28515625" style="1" bestFit="1" customWidth="1"/>
    <col min="12275" max="12275" width="11.5703125" style="1" bestFit="1" customWidth="1"/>
    <col min="12276" max="12522" width="9.140625" style="1"/>
    <col min="12523" max="12523" width="3.140625" style="1" customWidth="1"/>
    <col min="12524" max="12524" width="3" style="1" customWidth="1"/>
    <col min="12525" max="12525" width="3.5703125" style="1" customWidth="1"/>
    <col min="12526" max="12526" width="2.42578125" style="1" customWidth="1"/>
    <col min="12527" max="12527" width="43.85546875" style="1" customWidth="1"/>
    <col min="12528" max="12528" width="21.28515625" style="1" customWidth="1"/>
    <col min="12529" max="12529" width="20.42578125" style="1" customWidth="1"/>
    <col min="12530" max="12530" width="11.28515625" style="1" bestFit="1" customWidth="1"/>
    <col min="12531" max="12531" width="11.5703125" style="1" bestFit="1" customWidth="1"/>
    <col min="12532" max="12778" width="9.140625" style="1"/>
    <col min="12779" max="12779" width="3.140625" style="1" customWidth="1"/>
    <col min="12780" max="12780" width="3" style="1" customWidth="1"/>
    <col min="12781" max="12781" width="3.5703125" style="1" customWidth="1"/>
    <col min="12782" max="12782" width="2.42578125" style="1" customWidth="1"/>
    <col min="12783" max="12783" width="43.85546875" style="1" customWidth="1"/>
    <col min="12784" max="12784" width="21.28515625" style="1" customWidth="1"/>
    <col min="12785" max="12785" width="20.42578125" style="1" customWidth="1"/>
    <col min="12786" max="12786" width="11.28515625" style="1" bestFit="1" customWidth="1"/>
    <col min="12787" max="12787" width="11.5703125" style="1" bestFit="1" customWidth="1"/>
    <col min="12788" max="13034" width="9.140625" style="1"/>
    <col min="13035" max="13035" width="3.140625" style="1" customWidth="1"/>
    <col min="13036" max="13036" width="3" style="1" customWidth="1"/>
    <col min="13037" max="13037" width="3.5703125" style="1" customWidth="1"/>
    <col min="13038" max="13038" width="2.42578125" style="1" customWidth="1"/>
    <col min="13039" max="13039" width="43.85546875" style="1" customWidth="1"/>
    <col min="13040" max="13040" width="21.28515625" style="1" customWidth="1"/>
    <col min="13041" max="13041" width="20.42578125" style="1" customWidth="1"/>
    <col min="13042" max="13042" width="11.28515625" style="1" bestFit="1" customWidth="1"/>
    <col min="13043" max="13043" width="11.5703125" style="1" bestFit="1" customWidth="1"/>
    <col min="13044" max="13290" width="9.140625" style="1"/>
    <col min="13291" max="13291" width="3.140625" style="1" customWidth="1"/>
    <col min="13292" max="13292" width="3" style="1" customWidth="1"/>
    <col min="13293" max="13293" width="3.5703125" style="1" customWidth="1"/>
    <col min="13294" max="13294" width="2.42578125" style="1" customWidth="1"/>
    <col min="13295" max="13295" width="43.85546875" style="1" customWidth="1"/>
    <col min="13296" max="13296" width="21.28515625" style="1" customWidth="1"/>
    <col min="13297" max="13297" width="20.42578125" style="1" customWidth="1"/>
    <col min="13298" max="13298" width="11.28515625" style="1" bestFit="1" customWidth="1"/>
    <col min="13299" max="13299" width="11.5703125" style="1" bestFit="1" customWidth="1"/>
    <col min="13300" max="13546" width="9.140625" style="1"/>
    <col min="13547" max="13547" width="3.140625" style="1" customWidth="1"/>
    <col min="13548" max="13548" width="3" style="1" customWidth="1"/>
    <col min="13549" max="13549" width="3.5703125" style="1" customWidth="1"/>
    <col min="13550" max="13550" width="2.42578125" style="1" customWidth="1"/>
    <col min="13551" max="13551" width="43.85546875" style="1" customWidth="1"/>
    <col min="13552" max="13552" width="21.28515625" style="1" customWidth="1"/>
    <col min="13553" max="13553" width="20.42578125" style="1" customWidth="1"/>
    <col min="13554" max="13554" width="11.28515625" style="1" bestFit="1" customWidth="1"/>
    <col min="13555" max="13555" width="11.5703125" style="1" bestFit="1" customWidth="1"/>
    <col min="13556" max="13802" width="9.140625" style="1"/>
    <col min="13803" max="13803" width="3.140625" style="1" customWidth="1"/>
    <col min="13804" max="13804" width="3" style="1" customWidth="1"/>
    <col min="13805" max="13805" width="3.5703125" style="1" customWidth="1"/>
    <col min="13806" max="13806" width="2.42578125" style="1" customWidth="1"/>
    <col min="13807" max="13807" width="43.85546875" style="1" customWidth="1"/>
    <col min="13808" max="13808" width="21.28515625" style="1" customWidth="1"/>
    <col min="13809" max="13809" width="20.42578125" style="1" customWidth="1"/>
    <col min="13810" max="13810" width="11.28515625" style="1" bestFit="1" customWidth="1"/>
    <col min="13811" max="13811" width="11.5703125" style="1" bestFit="1" customWidth="1"/>
    <col min="13812" max="14058" width="9.140625" style="1"/>
    <col min="14059" max="14059" width="3.140625" style="1" customWidth="1"/>
    <col min="14060" max="14060" width="3" style="1" customWidth="1"/>
    <col min="14061" max="14061" width="3.5703125" style="1" customWidth="1"/>
    <col min="14062" max="14062" width="2.42578125" style="1" customWidth="1"/>
    <col min="14063" max="14063" width="43.85546875" style="1" customWidth="1"/>
    <col min="14064" max="14064" width="21.28515625" style="1" customWidth="1"/>
    <col min="14065" max="14065" width="20.42578125" style="1" customWidth="1"/>
    <col min="14066" max="14066" width="11.28515625" style="1" bestFit="1" customWidth="1"/>
    <col min="14067" max="14067" width="11.5703125" style="1" bestFit="1" customWidth="1"/>
    <col min="14068" max="14314" width="9.140625" style="1"/>
    <col min="14315" max="14315" width="3.140625" style="1" customWidth="1"/>
    <col min="14316" max="14316" width="3" style="1" customWidth="1"/>
    <col min="14317" max="14317" width="3.5703125" style="1" customWidth="1"/>
    <col min="14318" max="14318" width="2.42578125" style="1" customWidth="1"/>
    <col min="14319" max="14319" width="43.85546875" style="1" customWidth="1"/>
    <col min="14320" max="14320" width="21.28515625" style="1" customWidth="1"/>
    <col min="14321" max="14321" width="20.42578125" style="1" customWidth="1"/>
    <col min="14322" max="14322" width="11.28515625" style="1" bestFit="1" customWidth="1"/>
    <col min="14323" max="14323" width="11.5703125" style="1" bestFit="1" customWidth="1"/>
    <col min="14324" max="14570" width="9.140625" style="1"/>
    <col min="14571" max="14571" width="3.140625" style="1" customWidth="1"/>
    <col min="14572" max="14572" width="3" style="1" customWidth="1"/>
    <col min="14573" max="14573" width="3.5703125" style="1" customWidth="1"/>
    <col min="14574" max="14574" width="2.42578125" style="1" customWidth="1"/>
    <col min="14575" max="14575" width="43.85546875" style="1" customWidth="1"/>
    <col min="14576" max="14576" width="21.28515625" style="1" customWidth="1"/>
    <col min="14577" max="14577" width="20.42578125" style="1" customWidth="1"/>
    <col min="14578" max="14578" width="11.28515625" style="1" bestFit="1" customWidth="1"/>
    <col min="14579" max="14579" width="11.5703125" style="1" bestFit="1" customWidth="1"/>
    <col min="14580" max="14826" width="9.140625" style="1"/>
    <col min="14827" max="14827" width="3.140625" style="1" customWidth="1"/>
    <col min="14828" max="14828" width="3" style="1" customWidth="1"/>
    <col min="14829" max="14829" width="3.5703125" style="1" customWidth="1"/>
    <col min="14830" max="14830" width="2.42578125" style="1" customWidth="1"/>
    <col min="14831" max="14831" width="43.85546875" style="1" customWidth="1"/>
    <col min="14832" max="14832" width="21.28515625" style="1" customWidth="1"/>
    <col min="14833" max="14833" width="20.42578125" style="1" customWidth="1"/>
    <col min="14834" max="14834" width="11.28515625" style="1" bestFit="1" customWidth="1"/>
    <col min="14835" max="14835" width="11.5703125" style="1" bestFit="1" customWidth="1"/>
    <col min="14836" max="15082" width="9.140625" style="1"/>
    <col min="15083" max="15083" width="3.140625" style="1" customWidth="1"/>
    <col min="15084" max="15084" width="3" style="1" customWidth="1"/>
    <col min="15085" max="15085" width="3.5703125" style="1" customWidth="1"/>
    <col min="15086" max="15086" width="2.42578125" style="1" customWidth="1"/>
    <col min="15087" max="15087" width="43.85546875" style="1" customWidth="1"/>
    <col min="15088" max="15088" width="21.28515625" style="1" customWidth="1"/>
    <col min="15089" max="15089" width="20.42578125" style="1" customWidth="1"/>
    <col min="15090" max="15090" width="11.28515625" style="1" bestFit="1" customWidth="1"/>
    <col min="15091" max="15091" width="11.5703125" style="1" bestFit="1" customWidth="1"/>
    <col min="15092" max="15338" width="9.140625" style="1"/>
    <col min="15339" max="15339" width="3.140625" style="1" customWidth="1"/>
    <col min="15340" max="15340" width="3" style="1" customWidth="1"/>
    <col min="15341" max="15341" width="3.5703125" style="1" customWidth="1"/>
    <col min="15342" max="15342" width="2.42578125" style="1" customWidth="1"/>
    <col min="15343" max="15343" width="43.85546875" style="1" customWidth="1"/>
    <col min="15344" max="15344" width="21.28515625" style="1" customWidth="1"/>
    <col min="15345" max="15345" width="20.42578125" style="1" customWidth="1"/>
    <col min="15346" max="15346" width="11.28515625" style="1" bestFit="1" customWidth="1"/>
    <col min="15347" max="15347" width="11.5703125" style="1" bestFit="1" customWidth="1"/>
    <col min="15348" max="15594" width="9.140625" style="1"/>
    <col min="15595" max="15595" width="3.140625" style="1" customWidth="1"/>
    <col min="15596" max="15596" width="3" style="1" customWidth="1"/>
    <col min="15597" max="15597" width="3.5703125" style="1" customWidth="1"/>
    <col min="15598" max="15598" width="2.42578125" style="1" customWidth="1"/>
    <col min="15599" max="15599" width="43.85546875" style="1" customWidth="1"/>
    <col min="15600" max="15600" width="21.28515625" style="1" customWidth="1"/>
    <col min="15601" max="15601" width="20.42578125" style="1" customWidth="1"/>
    <col min="15602" max="15602" width="11.28515625" style="1" bestFit="1" customWidth="1"/>
    <col min="15603" max="15603" width="11.5703125" style="1" bestFit="1" customWidth="1"/>
    <col min="15604" max="15850" width="9.140625" style="1"/>
    <col min="15851" max="15851" width="3.140625" style="1" customWidth="1"/>
    <col min="15852" max="15852" width="3" style="1" customWidth="1"/>
    <col min="15853" max="15853" width="3.5703125" style="1" customWidth="1"/>
    <col min="15854" max="15854" width="2.42578125" style="1" customWidth="1"/>
    <col min="15855" max="15855" width="43.85546875" style="1" customWidth="1"/>
    <col min="15856" max="15856" width="21.28515625" style="1" customWidth="1"/>
    <col min="15857" max="15857" width="20.42578125" style="1" customWidth="1"/>
    <col min="15858" max="15858" width="11.28515625" style="1" bestFit="1" customWidth="1"/>
    <col min="15859" max="15859" width="11.5703125" style="1" bestFit="1" customWidth="1"/>
    <col min="15860" max="16106" width="9.140625" style="1"/>
    <col min="16107" max="16107" width="3.140625" style="1" customWidth="1"/>
    <col min="16108" max="16108" width="3" style="1" customWidth="1"/>
    <col min="16109" max="16109" width="3.5703125" style="1" customWidth="1"/>
    <col min="16110" max="16110" width="2.42578125" style="1" customWidth="1"/>
    <col min="16111" max="16111" width="43.85546875" style="1" customWidth="1"/>
    <col min="16112" max="16112" width="21.28515625" style="1" customWidth="1"/>
    <col min="16113" max="16113" width="20.42578125" style="1" customWidth="1"/>
    <col min="16114" max="16114" width="11.28515625" style="1" bestFit="1" customWidth="1"/>
    <col min="16115" max="16115" width="11.5703125" style="1" bestFit="1" customWidth="1"/>
    <col min="16116" max="16384" width="9.140625" style="1"/>
  </cols>
  <sheetData>
    <row r="1" spans="2:13" ht="14.25" thickBot="1"/>
    <row r="2" spans="2:13" ht="15" thickTop="1">
      <c r="B2" s="2" t="s">
        <v>40</v>
      </c>
      <c r="C2" s="3"/>
      <c r="D2" s="3"/>
      <c r="E2" s="3"/>
      <c r="F2" s="4" t="s">
        <v>3445</v>
      </c>
      <c r="G2" s="3"/>
      <c r="H2" s="5"/>
      <c r="I2" s="5"/>
      <c r="J2" s="988" t="s">
        <v>41</v>
      </c>
      <c r="K2" s="809"/>
    </row>
    <row r="3" spans="2:13" ht="14.25">
      <c r="B3" s="1025"/>
      <c r="C3" s="1013"/>
      <c r="D3" s="1013"/>
      <c r="E3" s="1013"/>
      <c r="F3" s="1013"/>
      <c r="G3" s="1013"/>
      <c r="H3" s="6"/>
      <c r="I3" s="6"/>
      <c r="J3" s="26" t="s">
        <v>3236</v>
      </c>
      <c r="K3" s="16"/>
    </row>
    <row r="4" spans="2:13" ht="14.25" customHeight="1">
      <c r="B4" s="1030" t="s">
        <v>3446</v>
      </c>
      <c r="C4" s="1031"/>
      <c r="D4" s="1031"/>
      <c r="E4" s="1031"/>
      <c r="F4" s="1031"/>
      <c r="G4" s="1031"/>
      <c r="H4" s="1031"/>
      <c r="I4" s="1031"/>
      <c r="J4" s="1031"/>
      <c r="K4" s="1032"/>
    </row>
    <row r="5" spans="2:13" ht="48" customHeight="1">
      <c r="B5" s="1026" t="s">
        <v>2</v>
      </c>
      <c r="C5" s="1027"/>
      <c r="D5" s="1027"/>
      <c r="E5" s="1027"/>
      <c r="F5" s="1023" t="s">
        <v>42</v>
      </c>
      <c r="G5" s="1023"/>
      <c r="H5" s="1028" t="s">
        <v>43</v>
      </c>
      <c r="I5" s="1029"/>
      <c r="J5" s="1023" t="s">
        <v>3443</v>
      </c>
      <c r="K5" s="1024"/>
    </row>
    <row r="6" spans="2:13" ht="72" customHeight="1">
      <c r="B6" s="1026"/>
      <c r="C6" s="1027"/>
      <c r="D6" s="1027"/>
      <c r="E6" s="1027"/>
      <c r="F6" s="829" t="s">
        <v>5</v>
      </c>
      <c r="G6" s="829" t="s">
        <v>6</v>
      </c>
      <c r="H6" s="829" t="s">
        <v>5</v>
      </c>
      <c r="I6" s="829" t="s">
        <v>6</v>
      </c>
      <c r="J6" s="829" t="s">
        <v>5</v>
      </c>
      <c r="K6" s="836" t="s">
        <v>6</v>
      </c>
    </row>
    <row r="7" spans="2:13" ht="14.25">
      <c r="B7" s="7" t="s">
        <v>7</v>
      </c>
      <c r="C7" s="8"/>
      <c r="D7" s="9"/>
      <c r="E7" s="6"/>
      <c r="F7" s="10"/>
      <c r="G7" s="10"/>
      <c r="H7" s="10"/>
      <c r="I7" s="10"/>
      <c r="J7" s="10"/>
      <c r="K7" s="811"/>
    </row>
    <row r="8" spans="2:13" ht="14.25">
      <c r="B8" s="11"/>
      <c r="C8" s="8" t="s">
        <v>8</v>
      </c>
      <c r="D8" s="12"/>
      <c r="E8" s="6"/>
      <c r="F8" s="10">
        <v>1132356825</v>
      </c>
      <c r="G8" s="10">
        <v>1335340600</v>
      </c>
      <c r="H8" s="10">
        <v>1104037325</v>
      </c>
      <c r="I8" s="10">
        <v>1293008100</v>
      </c>
      <c r="J8" s="10">
        <v>28319500</v>
      </c>
      <c r="K8" s="811">
        <v>42332500</v>
      </c>
    </row>
    <row r="9" spans="2:13">
      <c r="B9" s="11"/>
      <c r="C9" s="13"/>
      <c r="D9" s="12"/>
      <c r="E9" s="6" t="s">
        <v>9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811">
        <v>0</v>
      </c>
      <c r="L9" s="28"/>
    </row>
    <row r="10" spans="2:13" ht="28.5">
      <c r="B10" s="11"/>
      <c r="C10" s="13"/>
      <c r="D10" s="12"/>
      <c r="E10" s="14" t="s">
        <v>10</v>
      </c>
      <c r="F10" s="10">
        <v>1132356825</v>
      </c>
      <c r="G10" s="10">
        <v>1335340600</v>
      </c>
      <c r="H10" s="10">
        <v>1104037325</v>
      </c>
      <c r="I10" s="10">
        <v>1293008100</v>
      </c>
      <c r="J10" s="10">
        <v>28319500</v>
      </c>
      <c r="K10" s="811">
        <v>42332500</v>
      </c>
    </row>
    <row r="11" spans="2:13">
      <c r="B11" s="11"/>
      <c r="C11" s="13"/>
      <c r="D11" s="12"/>
      <c r="E11" s="6" t="s">
        <v>11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811">
        <v>0</v>
      </c>
    </row>
    <row r="12" spans="2:13" ht="14.25">
      <c r="B12" s="11"/>
      <c r="C12" s="8" t="s">
        <v>12</v>
      </c>
      <c r="D12" s="9"/>
      <c r="E12" s="6"/>
      <c r="F12" s="15"/>
      <c r="G12" s="15"/>
      <c r="H12" s="15"/>
      <c r="I12" s="15"/>
      <c r="J12" s="15"/>
      <c r="K12" s="814"/>
    </row>
    <row r="13" spans="2:13" ht="14.25">
      <c r="B13" s="11"/>
      <c r="C13" s="8"/>
      <c r="D13" s="12" t="s">
        <v>13</v>
      </c>
      <c r="E13" s="6"/>
      <c r="F13" s="10">
        <v>226691779.82000002</v>
      </c>
      <c r="G13" s="10">
        <v>264590932.12999997</v>
      </c>
      <c r="H13" s="10">
        <v>226691779.81999999</v>
      </c>
      <c r="I13" s="10">
        <v>264590932.12999994</v>
      </c>
      <c r="J13" s="10">
        <v>0</v>
      </c>
      <c r="K13" s="811">
        <v>0</v>
      </c>
    </row>
    <row r="14" spans="2:13">
      <c r="B14" s="11"/>
      <c r="C14" s="13"/>
      <c r="D14" s="16" t="s">
        <v>14</v>
      </c>
      <c r="E14" s="6"/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811">
        <v>0</v>
      </c>
      <c r="L14" s="28"/>
      <c r="M14" s="28"/>
    </row>
    <row r="15" spans="2:13">
      <c r="B15" s="11"/>
      <c r="C15" s="13"/>
      <c r="D15" s="16" t="s">
        <v>15</v>
      </c>
      <c r="E15" s="6"/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811">
        <v>0</v>
      </c>
    </row>
    <row r="16" spans="2:13">
      <c r="B16" s="11"/>
      <c r="C16" s="13"/>
      <c r="D16" s="6" t="s">
        <v>16</v>
      </c>
      <c r="E16" s="6"/>
      <c r="F16" s="10">
        <v>29693262</v>
      </c>
      <c r="G16" s="10">
        <v>32480235</v>
      </c>
      <c r="H16" s="10">
        <v>29693262</v>
      </c>
      <c r="I16" s="10">
        <v>32480235</v>
      </c>
      <c r="J16" s="10">
        <v>0</v>
      </c>
      <c r="K16" s="811">
        <v>0</v>
      </c>
    </row>
    <row r="17" spans="2:15">
      <c r="B17" s="11"/>
      <c r="C17" s="13"/>
      <c r="D17" s="6" t="s">
        <v>17</v>
      </c>
      <c r="E17" s="6"/>
      <c r="F17" s="10">
        <v>32609</v>
      </c>
      <c r="G17" s="10">
        <v>845281</v>
      </c>
      <c r="H17" s="10">
        <v>32609</v>
      </c>
      <c r="I17" s="10">
        <v>845281</v>
      </c>
      <c r="J17" s="10">
        <v>0</v>
      </c>
      <c r="K17" s="811">
        <v>0</v>
      </c>
    </row>
    <row r="18" spans="2:15">
      <c r="B18" s="11"/>
      <c r="C18" s="13"/>
      <c r="D18" s="6" t="s">
        <v>18</v>
      </c>
      <c r="E18" s="6"/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811">
        <v>0</v>
      </c>
    </row>
    <row r="19" spans="2:15">
      <c r="B19" s="11"/>
      <c r="C19" s="13"/>
      <c r="D19" s="6" t="s">
        <v>19</v>
      </c>
      <c r="E19" s="6"/>
      <c r="F19" s="10">
        <v>31138051.869999997</v>
      </c>
      <c r="G19" s="10">
        <v>1891964.06</v>
      </c>
      <c r="H19" s="10">
        <v>31138051.869999997</v>
      </c>
      <c r="I19" s="10">
        <v>1891964.06</v>
      </c>
      <c r="J19" s="10">
        <v>0</v>
      </c>
      <c r="K19" s="811">
        <v>0</v>
      </c>
    </row>
    <row r="20" spans="2:15">
      <c r="B20" s="11"/>
      <c r="C20" s="13"/>
      <c r="D20" s="6" t="s">
        <v>20</v>
      </c>
      <c r="E20" s="6"/>
      <c r="F20" s="15"/>
      <c r="G20" s="15"/>
      <c r="H20" s="15"/>
      <c r="I20" s="15"/>
      <c r="J20" s="15"/>
      <c r="K20" s="814"/>
    </row>
    <row r="21" spans="2:15">
      <c r="B21" s="11"/>
      <c r="C21" s="13"/>
      <c r="D21" s="12"/>
      <c r="E21" s="6" t="s">
        <v>21</v>
      </c>
      <c r="F21" s="10">
        <v>11828454.92</v>
      </c>
      <c r="G21" s="10">
        <v>14880580.069999998</v>
      </c>
      <c r="H21" s="10">
        <v>11828454.920000002</v>
      </c>
      <c r="I21" s="10">
        <v>14880580.069999997</v>
      </c>
      <c r="J21" s="10">
        <v>0</v>
      </c>
      <c r="K21" s="811">
        <v>0</v>
      </c>
    </row>
    <row r="22" spans="2:15">
      <c r="B22" s="11"/>
      <c r="C22" s="13"/>
      <c r="D22" s="12"/>
      <c r="E22" s="6" t="s">
        <v>22</v>
      </c>
      <c r="F22" s="10">
        <v>135589556.03</v>
      </c>
      <c r="G22" s="10">
        <v>145587732.24000001</v>
      </c>
      <c r="H22" s="10">
        <v>135589556.03</v>
      </c>
      <c r="I22" s="10">
        <v>145587732.24000001</v>
      </c>
      <c r="J22" s="10">
        <v>0</v>
      </c>
      <c r="K22" s="811">
        <v>0</v>
      </c>
    </row>
    <row r="23" spans="2:15" ht="14.25">
      <c r="B23" s="11"/>
      <c r="C23" s="8" t="s">
        <v>23</v>
      </c>
      <c r="D23" s="12"/>
      <c r="E23" s="6"/>
      <c r="F23" s="15"/>
      <c r="G23" s="15"/>
      <c r="H23" s="15"/>
      <c r="I23" s="15"/>
      <c r="J23" s="15"/>
      <c r="K23" s="814"/>
    </row>
    <row r="24" spans="2:15" ht="14.25">
      <c r="B24" s="11"/>
      <c r="C24" s="8" t="s">
        <v>24</v>
      </c>
      <c r="D24" s="12"/>
      <c r="E24" s="6"/>
      <c r="F24" s="15"/>
      <c r="G24" s="15"/>
      <c r="H24" s="15"/>
      <c r="I24" s="15"/>
      <c r="J24" s="15"/>
      <c r="K24" s="814"/>
    </row>
    <row r="25" spans="2:15" ht="15" thickBot="1">
      <c r="B25" s="7" t="s">
        <v>25</v>
      </c>
      <c r="C25" s="13"/>
      <c r="D25" s="12"/>
      <c r="E25" s="6"/>
      <c r="F25" s="17">
        <f t="shared" ref="F25:K25" si="0">+SUM(F10:F24)</f>
        <v>1567330538.6399999</v>
      </c>
      <c r="G25" s="17">
        <f t="shared" si="0"/>
        <v>1795617324.4999998</v>
      </c>
      <c r="H25" s="17">
        <f t="shared" si="0"/>
        <v>1539011038.6399999</v>
      </c>
      <c r="I25" s="17">
        <f t="shared" si="0"/>
        <v>1753284824.4999998</v>
      </c>
      <c r="J25" s="17">
        <f t="shared" si="0"/>
        <v>28319500</v>
      </c>
      <c r="K25" s="815">
        <f t="shared" si="0"/>
        <v>42332500</v>
      </c>
    </row>
    <row r="26" spans="2:15" ht="14.25" thickTop="1">
      <c r="B26" s="18"/>
      <c r="C26" s="13"/>
      <c r="D26" s="12"/>
      <c r="E26" s="6"/>
      <c r="F26" s="15"/>
      <c r="G26" s="15"/>
      <c r="H26" s="15"/>
      <c r="I26" s="15"/>
      <c r="J26" s="15"/>
      <c r="K26" s="814"/>
    </row>
    <row r="27" spans="2:15" ht="14.25">
      <c r="B27" s="19" t="s">
        <v>26</v>
      </c>
      <c r="C27" s="20"/>
      <c r="D27" s="12"/>
      <c r="E27" s="6"/>
      <c r="F27" s="15"/>
      <c r="G27" s="15"/>
      <c r="H27" s="15"/>
      <c r="I27" s="15"/>
      <c r="J27" s="15"/>
      <c r="K27" s="814"/>
    </row>
    <row r="28" spans="2:15" ht="14.25">
      <c r="B28" s="19"/>
      <c r="C28" s="20" t="s">
        <v>27</v>
      </c>
      <c r="D28" s="21"/>
      <c r="E28" s="6"/>
      <c r="F28" s="22"/>
      <c r="G28" s="22"/>
      <c r="H28" s="10"/>
      <c r="I28" s="10"/>
      <c r="J28" s="10"/>
      <c r="K28" s="811"/>
    </row>
    <row r="29" spans="2:15" ht="14.25">
      <c r="B29" s="19"/>
      <c r="C29" s="21"/>
      <c r="D29" s="23" t="s">
        <v>28</v>
      </c>
      <c r="E29" s="24"/>
      <c r="F29" s="10">
        <v>241498762</v>
      </c>
      <c r="G29" s="10">
        <v>213010978</v>
      </c>
      <c r="H29" s="10">
        <v>241498762</v>
      </c>
      <c r="I29" s="10">
        <v>213010978</v>
      </c>
      <c r="J29" s="10">
        <v>13352339</v>
      </c>
      <c r="K29" s="811">
        <v>24158653</v>
      </c>
      <c r="L29" s="25"/>
      <c r="M29" s="25"/>
      <c r="N29" s="25"/>
      <c r="O29" s="25"/>
    </row>
    <row r="30" spans="2:15" ht="14.25">
      <c r="B30" s="19"/>
      <c r="C30" s="21"/>
      <c r="D30" s="24"/>
      <c r="E30" s="24" t="s">
        <v>29</v>
      </c>
      <c r="F30" s="15"/>
      <c r="G30" s="15"/>
      <c r="H30" s="15"/>
      <c r="I30" s="15"/>
      <c r="J30" s="15"/>
      <c r="K30" s="814"/>
      <c r="L30" s="25"/>
      <c r="M30" s="25"/>
    </row>
    <row r="31" spans="2:15" ht="14.25">
      <c r="B31" s="19"/>
      <c r="C31" s="21"/>
      <c r="D31" s="23" t="s">
        <v>30</v>
      </c>
      <c r="E31" s="24"/>
      <c r="F31" s="10">
        <v>78210975</v>
      </c>
      <c r="G31" s="10">
        <v>90924931</v>
      </c>
      <c r="H31" s="10">
        <v>78210975</v>
      </c>
      <c r="I31" s="10">
        <v>90924931</v>
      </c>
      <c r="J31" s="10">
        <v>0</v>
      </c>
      <c r="K31" s="811">
        <v>0</v>
      </c>
      <c r="L31" s="25"/>
      <c r="M31" s="25"/>
      <c r="N31" s="25"/>
      <c r="O31" s="25"/>
    </row>
    <row r="32" spans="2:15" ht="14.25">
      <c r="B32" s="19"/>
      <c r="C32" s="21"/>
      <c r="D32" s="24"/>
      <c r="E32" s="24" t="s">
        <v>29</v>
      </c>
      <c r="F32" s="15"/>
      <c r="G32" s="15"/>
      <c r="H32" s="15"/>
      <c r="I32" s="15"/>
      <c r="J32" s="15"/>
      <c r="K32" s="814"/>
    </row>
    <row r="33" spans="2:15" ht="14.25">
      <c r="B33" s="19"/>
      <c r="C33" s="21"/>
      <c r="D33" s="23" t="s">
        <v>31</v>
      </c>
      <c r="E33" s="24"/>
      <c r="F33" s="10">
        <v>121199093</v>
      </c>
      <c r="G33" s="10">
        <v>147603759</v>
      </c>
      <c r="H33" s="10">
        <v>90960634</v>
      </c>
      <c r="I33" s="10">
        <v>105144052.99999999</v>
      </c>
      <c r="J33" s="10">
        <v>16886120</v>
      </c>
      <c r="K33" s="811">
        <v>18301053</v>
      </c>
      <c r="L33" s="25"/>
      <c r="M33" s="25"/>
      <c r="N33" s="25"/>
      <c r="O33" s="25"/>
    </row>
    <row r="34" spans="2:15" ht="14.25">
      <c r="B34" s="19"/>
      <c r="C34" s="21"/>
      <c r="D34" s="24"/>
      <c r="E34" s="24" t="s">
        <v>29</v>
      </c>
      <c r="F34" s="15"/>
      <c r="G34" s="15"/>
      <c r="H34" s="15"/>
      <c r="I34" s="15"/>
      <c r="J34" s="15"/>
      <c r="K34" s="814"/>
      <c r="L34" s="25"/>
      <c r="M34" s="25"/>
      <c r="N34" s="25"/>
      <c r="O34" s="25"/>
    </row>
    <row r="35" spans="2:15" ht="14.25">
      <c r="B35" s="11"/>
      <c r="C35" s="26"/>
      <c r="D35" s="24"/>
      <c r="E35" s="24"/>
      <c r="F35" s="15"/>
      <c r="G35" s="15"/>
      <c r="H35" s="15"/>
      <c r="I35" s="15"/>
      <c r="J35" s="15"/>
      <c r="K35" s="814"/>
    </row>
    <row r="36" spans="2:15" ht="14.25">
      <c r="B36" s="11"/>
      <c r="C36" s="8" t="s">
        <v>32</v>
      </c>
      <c r="D36" s="6"/>
      <c r="E36" s="6"/>
      <c r="F36" s="10">
        <v>889002534.41000009</v>
      </c>
      <c r="G36" s="10">
        <v>910587330.50000012</v>
      </c>
      <c r="H36" s="10">
        <v>889002534.41000009</v>
      </c>
      <c r="I36" s="10">
        <v>910587330.5</v>
      </c>
      <c r="J36" s="10">
        <v>0</v>
      </c>
      <c r="K36" s="811">
        <v>0</v>
      </c>
    </row>
    <row r="37" spans="2:15" ht="14.25">
      <c r="B37" s="11"/>
      <c r="C37" s="27" t="s">
        <v>33</v>
      </c>
      <c r="D37" s="6"/>
      <c r="E37" s="6"/>
      <c r="F37" s="10">
        <v>30890897</v>
      </c>
      <c r="G37" s="10">
        <v>32521821</v>
      </c>
      <c r="H37" s="10">
        <v>30890897</v>
      </c>
      <c r="I37" s="10">
        <v>32521821</v>
      </c>
      <c r="J37" s="10">
        <v>0</v>
      </c>
      <c r="K37" s="811">
        <v>0</v>
      </c>
      <c r="L37" s="28"/>
      <c r="M37" s="28"/>
      <c r="N37" s="28"/>
    </row>
    <row r="38" spans="2:15" ht="14.25">
      <c r="B38" s="11"/>
      <c r="C38" s="27" t="s">
        <v>34</v>
      </c>
      <c r="D38" s="26"/>
      <c r="E38" s="6"/>
      <c r="F38" s="10">
        <v>100069386.00000001</v>
      </c>
      <c r="G38" s="10">
        <v>101897388.00000001</v>
      </c>
      <c r="H38" s="10">
        <v>99703449.181337282</v>
      </c>
      <c r="I38" s="10">
        <v>101531451.1813373</v>
      </c>
      <c r="J38" s="10">
        <v>365936.81866271998</v>
      </c>
      <c r="K38" s="811">
        <v>365936.81866272003</v>
      </c>
    </row>
    <row r="39" spans="2:15" ht="15" thickBot="1">
      <c r="B39" s="11"/>
      <c r="C39" s="27" t="s">
        <v>35</v>
      </c>
      <c r="D39" s="26"/>
      <c r="E39" s="6"/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811">
        <v>0</v>
      </c>
    </row>
    <row r="40" spans="2:15" ht="15.75" thickTop="1" thickBot="1">
      <c r="B40" s="29" t="s">
        <v>36</v>
      </c>
      <c r="C40" s="30"/>
      <c r="D40" s="31"/>
      <c r="E40" s="32"/>
      <c r="F40" s="33">
        <f t="shared" ref="F40:K40" si="1">+SUM(F27:F39)</f>
        <v>1460871647.4100001</v>
      </c>
      <c r="G40" s="34">
        <f t="shared" si="1"/>
        <v>1496546207.5</v>
      </c>
      <c r="H40" s="34">
        <f t="shared" si="1"/>
        <v>1430267251.5913374</v>
      </c>
      <c r="I40" s="34">
        <f t="shared" si="1"/>
        <v>1453720564.6813374</v>
      </c>
      <c r="J40" s="34">
        <f t="shared" si="1"/>
        <v>30604395.818662722</v>
      </c>
      <c r="K40" s="819">
        <f t="shared" si="1"/>
        <v>42825642.818662718</v>
      </c>
    </row>
    <row r="41" spans="2:15" ht="15" thickTop="1">
      <c r="B41" s="11"/>
      <c r="C41" s="27" t="s">
        <v>37</v>
      </c>
      <c r="D41" s="21"/>
      <c r="E41" s="6"/>
      <c r="F41" s="36">
        <f t="shared" ref="F41:K41" si="2">F25-F40</f>
        <v>106458891.22999978</v>
      </c>
      <c r="G41" s="36">
        <f t="shared" si="2"/>
        <v>299071116.99999976</v>
      </c>
      <c r="H41" s="36">
        <f t="shared" si="2"/>
        <v>108743787.04866242</v>
      </c>
      <c r="I41" s="36">
        <f t="shared" si="2"/>
        <v>299564259.81866241</v>
      </c>
      <c r="J41" s="36">
        <f t="shared" si="2"/>
        <v>-2284895.8186627217</v>
      </c>
      <c r="K41" s="844">
        <f t="shared" si="2"/>
        <v>-493142.81866271794</v>
      </c>
    </row>
    <row r="42" spans="2:15" ht="15" thickBot="1">
      <c r="B42" s="19" t="s">
        <v>38</v>
      </c>
      <c r="C42" s="39"/>
      <c r="D42" s="6"/>
      <c r="E42" s="47"/>
      <c r="F42" s="36">
        <v>2249</v>
      </c>
      <c r="G42" s="36">
        <v>2500</v>
      </c>
      <c r="H42" s="36">
        <v>1464</v>
      </c>
      <c r="I42" s="36">
        <v>1513</v>
      </c>
      <c r="J42" s="36">
        <v>785</v>
      </c>
      <c r="K42" s="844">
        <v>987</v>
      </c>
    </row>
    <row r="43" spans="2:15" ht="15.75" thickTop="1" thickBot="1">
      <c r="B43" s="41" t="s">
        <v>39</v>
      </c>
      <c r="C43" s="42"/>
      <c r="D43" s="43"/>
      <c r="E43" s="44"/>
      <c r="F43" s="45">
        <f>F40/F42</f>
        <v>649564.98328590486</v>
      </c>
      <c r="G43" s="46">
        <f>G40/G42</f>
        <v>598618.48300000001</v>
      </c>
      <c r="H43" s="46">
        <f t="shared" ref="H43:K43" si="3">H40/H42</f>
        <v>976958.50518533983</v>
      </c>
      <c r="I43" s="46">
        <f t="shared" si="3"/>
        <v>960819.93700022297</v>
      </c>
      <c r="J43" s="46">
        <f t="shared" si="3"/>
        <v>38986.491488742322</v>
      </c>
      <c r="K43" s="823">
        <f t="shared" si="3"/>
        <v>43389.709036132437</v>
      </c>
    </row>
    <row r="44" spans="2:15" ht="15" thickTop="1">
      <c r="C44" s="38"/>
      <c r="D44" s="21"/>
    </row>
    <row r="45" spans="2:15" ht="14.25">
      <c r="C45" s="38"/>
      <c r="D45" s="21"/>
      <c r="H45" s="28"/>
      <c r="I45" s="28"/>
    </row>
  </sheetData>
  <mergeCells count="6">
    <mergeCell ref="J5:K5"/>
    <mergeCell ref="B3:G3"/>
    <mergeCell ref="B5:E6"/>
    <mergeCell ref="F5:G5"/>
    <mergeCell ref="H5:I5"/>
    <mergeCell ref="B4:K4"/>
  </mergeCells>
  <printOptions horizontalCentered="1"/>
  <pageMargins left="0.15748031496062992" right="0.15748031496062992" top="0.56000000000000005" bottom="7.874015748031496E-2" header="0.15748031496062992" footer="0.15748031496062992"/>
  <pageSetup paperSize="5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0C0"/>
  </sheetPr>
  <dimension ref="B3:AA217"/>
  <sheetViews>
    <sheetView showGridLines="0" view="pageBreakPreview" topLeftCell="A13" zoomScale="70" zoomScaleSheetLayoutView="70" workbookViewId="0">
      <selection activeCell="H39" sqref="H39"/>
    </sheetView>
  </sheetViews>
  <sheetFormatPr defaultRowHeight="12.75"/>
  <cols>
    <col min="1" max="1" width="3.7109375" style="236" customWidth="1"/>
    <col min="2" max="2" width="6.140625" style="236" customWidth="1"/>
    <col min="3" max="3" width="5.7109375" style="244" bestFit="1" customWidth="1"/>
    <col min="4" max="4" width="12.7109375" style="236" customWidth="1"/>
    <col min="5" max="5" width="11.5703125" style="236" customWidth="1"/>
    <col min="6" max="6" width="8.42578125" style="236" customWidth="1"/>
    <col min="7" max="7" width="9.85546875" style="236" customWidth="1"/>
    <col min="8" max="8" width="8.140625" style="236" customWidth="1"/>
    <col min="9" max="9" width="11.7109375" style="237" customWidth="1"/>
    <col min="10" max="10" width="14.5703125" style="237" customWidth="1"/>
    <col min="11" max="11" width="8" style="236" customWidth="1"/>
    <col min="12" max="12" width="8.140625" style="236" customWidth="1"/>
    <col min="13" max="13" width="8.5703125" style="236" customWidth="1"/>
    <col min="14" max="14" width="12.28515625" style="237" customWidth="1"/>
    <col min="15" max="15" width="14.5703125" style="237" customWidth="1"/>
    <col min="16" max="17" width="9.140625" style="236" customWidth="1"/>
    <col min="18" max="18" width="8" style="236" customWidth="1"/>
    <col min="19" max="19" width="10.7109375" style="237" customWidth="1"/>
    <col min="20" max="20" width="12.85546875" style="237" customWidth="1"/>
    <col min="21" max="21" width="8.140625" style="236" customWidth="1"/>
    <col min="22" max="22" width="8.85546875" style="236" customWidth="1"/>
    <col min="23" max="23" width="7.85546875" style="236" customWidth="1"/>
    <col min="24" max="24" width="12.85546875" style="237" customWidth="1"/>
    <col min="25" max="25" width="15.5703125" style="237" customWidth="1"/>
    <col min="26" max="26" width="17.28515625" style="236" bestFit="1" customWidth="1"/>
    <col min="27" max="27" width="10.28515625" style="236" bestFit="1" customWidth="1"/>
    <col min="28" max="16384" width="9.140625" style="236"/>
  </cols>
  <sheetData>
    <row r="3" spans="3:25" ht="15.75">
      <c r="C3" s="235" t="s">
        <v>3447</v>
      </c>
      <c r="D3" s="235"/>
      <c r="E3" s="235"/>
      <c r="F3" s="235"/>
      <c r="J3" s="238"/>
    </row>
    <row r="4" spans="3:25">
      <c r="C4" s="239"/>
      <c r="N4" s="240"/>
    </row>
    <row r="5" spans="3:25" ht="15.75">
      <c r="C5" s="241" t="s">
        <v>2857</v>
      </c>
      <c r="E5" s="241"/>
      <c r="F5" s="241"/>
      <c r="G5" s="242"/>
      <c r="H5" s="1067"/>
      <c r="I5" s="1067"/>
      <c r="K5" s="242"/>
      <c r="L5" s="1067" t="s">
        <v>2858</v>
      </c>
      <c r="M5" s="1067"/>
      <c r="N5" s="1067"/>
    </row>
    <row r="6" spans="3:25" ht="15.75">
      <c r="C6" s="239"/>
      <c r="G6" s="242"/>
      <c r="K6" s="242"/>
      <c r="N6" s="240"/>
    </row>
    <row r="7" spans="3:25" ht="45" customHeight="1">
      <c r="C7" s="1068" t="s">
        <v>2859</v>
      </c>
      <c r="D7" s="1068"/>
      <c r="E7" s="1068"/>
      <c r="F7" s="1068"/>
      <c r="G7" s="1068"/>
      <c r="H7" s="1068"/>
      <c r="I7" s="1068"/>
      <c r="J7" s="1068"/>
      <c r="K7" s="1068"/>
      <c r="L7" s="1068"/>
      <c r="M7" s="1068"/>
      <c r="N7" s="1068"/>
      <c r="O7" s="243"/>
    </row>
    <row r="8" spans="3:25" ht="13.5" thickBot="1">
      <c r="I8" s="1069" t="s">
        <v>2860</v>
      </c>
      <c r="J8" s="1069"/>
      <c r="V8" s="1069" t="s">
        <v>70</v>
      </c>
      <c r="W8" s="1069"/>
      <c r="X8" s="1069"/>
    </row>
    <row r="9" spans="3:25" ht="15.75" customHeight="1" thickTop="1">
      <c r="C9" s="1070" t="s">
        <v>2792</v>
      </c>
      <c r="D9" s="1072" t="s">
        <v>2861</v>
      </c>
      <c r="E9" s="1072" t="s">
        <v>2810</v>
      </c>
      <c r="F9" s="1072" t="s">
        <v>2862</v>
      </c>
      <c r="G9" s="1074" t="s">
        <v>2863</v>
      </c>
      <c r="H9" s="1065"/>
      <c r="I9" s="1065"/>
      <c r="J9" s="1066"/>
      <c r="K9" s="1064" t="s">
        <v>2806</v>
      </c>
      <c r="L9" s="1065" t="s">
        <v>2863</v>
      </c>
      <c r="M9" s="1065"/>
      <c r="N9" s="1065"/>
      <c r="O9" s="1065"/>
      <c r="P9" s="1064" t="s">
        <v>2806</v>
      </c>
      <c r="Q9" s="1065" t="s">
        <v>2863</v>
      </c>
      <c r="R9" s="1065"/>
      <c r="S9" s="1065"/>
      <c r="T9" s="1066"/>
      <c r="U9" s="1064" t="s">
        <v>2806</v>
      </c>
      <c r="V9" s="1065" t="s">
        <v>2863</v>
      </c>
      <c r="W9" s="1065"/>
      <c r="X9" s="1065"/>
      <c r="Y9" s="1066"/>
    </row>
    <row r="10" spans="3:25" ht="25.5" customHeight="1">
      <c r="C10" s="1071"/>
      <c r="D10" s="1060"/>
      <c r="E10" s="1060"/>
      <c r="F10" s="1060"/>
      <c r="G10" s="1056" t="s">
        <v>2812</v>
      </c>
      <c r="H10" s="1057" t="s">
        <v>2864</v>
      </c>
      <c r="I10" s="1058"/>
      <c r="J10" s="1059"/>
      <c r="K10" s="1056"/>
      <c r="L10" s="245" t="s">
        <v>2812</v>
      </c>
      <c r="M10" s="1060" t="s">
        <v>2865</v>
      </c>
      <c r="N10" s="1060"/>
      <c r="O10" s="1057"/>
      <c r="P10" s="1056"/>
      <c r="Q10" s="245" t="s">
        <v>2812</v>
      </c>
      <c r="R10" s="1060" t="s">
        <v>2866</v>
      </c>
      <c r="S10" s="1060"/>
      <c r="T10" s="1061"/>
      <c r="U10" s="1056"/>
      <c r="V10" s="245" t="s">
        <v>2812</v>
      </c>
      <c r="W10" s="1060" t="s">
        <v>2867</v>
      </c>
      <c r="X10" s="1060"/>
      <c r="Y10" s="1061"/>
    </row>
    <row r="11" spans="3:25" ht="15" customHeight="1" thickBot="1">
      <c r="C11" s="1071"/>
      <c r="D11" s="1073"/>
      <c r="E11" s="1060"/>
      <c r="F11" s="246" t="s">
        <v>2811</v>
      </c>
      <c r="G11" s="1056"/>
      <c r="H11" s="1062" t="s">
        <v>2868</v>
      </c>
      <c r="I11" s="1054" t="s">
        <v>2869</v>
      </c>
      <c r="J11" s="1040" t="s">
        <v>2870</v>
      </c>
      <c r="K11" s="247" t="s">
        <v>2811</v>
      </c>
      <c r="L11" s="830"/>
      <c r="M11" s="1054" t="s">
        <v>2868</v>
      </c>
      <c r="N11" s="1052" t="s">
        <v>2869</v>
      </c>
      <c r="O11" s="1040" t="s">
        <v>2870</v>
      </c>
      <c r="P11" s="248" t="s">
        <v>2811</v>
      </c>
      <c r="Q11" s="833"/>
      <c r="R11" s="1050" t="s">
        <v>2868</v>
      </c>
      <c r="S11" s="1052" t="s">
        <v>2869</v>
      </c>
      <c r="T11" s="1040" t="s">
        <v>2870</v>
      </c>
      <c r="U11" s="248" t="s">
        <v>2811</v>
      </c>
      <c r="V11" s="833"/>
      <c r="W11" s="1054" t="s">
        <v>2868</v>
      </c>
      <c r="X11" s="1052" t="s">
        <v>2869</v>
      </c>
      <c r="Y11" s="1040" t="s">
        <v>2870</v>
      </c>
    </row>
    <row r="12" spans="3:25" ht="45" customHeight="1" thickTop="1">
      <c r="C12" s="1042" t="s">
        <v>2871</v>
      </c>
      <c r="D12" s="1043"/>
      <c r="E12" s="1044"/>
      <c r="F12" s="249"/>
      <c r="G12" s="250"/>
      <c r="H12" s="1063"/>
      <c r="I12" s="1055"/>
      <c r="J12" s="1041"/>
      <c r="K12" s="251"/>
      <c r="L12" s="830"/>
      <c r="M12" s="1055"/>
      <c r="N12" s="1053"/>
      <c r="O12" s="1041"/>
      <c r="P12" s="845"/>
      <c r="Q12" s="252"/>
      <c r="R12" s="1051"/>
      <c r="S12" s="1053"/>
      <c r="T12" s="1041"/>
      <c r="U12" s="253"/>
      <c r="V12" s="252"/>
      <c r="W12" s="1055"/>
      <c r="X12" s="1053"/>
      <c r="Y12" s="1041"/>
    </row>
    <row r="13" spans="3:25" ht="18" customHeight="1" thickBot="1">
      <c r="C13" s="1045"/>
      <c r="D13" s="1046"/>
      <c r="E13" s="1047"/>
      <c r="F13" s="254"/>
      <c r="G13" s="255"/>
      <c r="H13" s="254"/>
      <c r="I13" s="256">
        <v>1</v>
      </c>
      <c r="J13" s="257" t="s">
        <v>2872</v>
      </c>
      <c r="K13" s="258"/>
      <c r="L13" s="258"/>
      <c r="M13" s="258"/>
      <c r="N13" s="259"/>
      <c r="O13" s="259"/>
      <c r="P13" s="261"/>
      <c r="Q13" s="258"/>
      <c r="R13" s="258"/>
      <c r="S13" s="259"/>
      <c r="T13" s="260"/>
      <c r="U13" s="261"/>
      <c r="V13" s="258"/>
      <c r="W13" s="258"/>
      <c r="X13" s="259"/>
      <c r="Y13" s="260"/>
    </row>
    <row r="14" spans="3:25" ht="13.5" thickTop="1">
      <c r="C14" s="262">
        <v>1</v>
      </c>
      <c r="D14" s="263" t="str">
        <f>+'[1]GEN INFO'!E35</f>
        <v>M.B.B.S</v>
      </c>
      <c r="E14" s="263" t="s">
        <v>2830</v>
      </c>
      <c r="F14" s="226">
        <v>125</v>
      </c>
      <c r="G14" s="262" t="s">
        <v>2795</v>
      </c>
      <c r="H14" s="226">
        <v>125</v>
      </c>
      <c r="I14" s="264">
        <v>60000</v>
      </c>
      <c r="J14" s="265">
        <f>I14*H14</f>
        <v>7500000</v>
      </c>
      <c r="K14" s="226">
        <v>125</v>
      </c>
      <c r="L14" s="262" t="s">
        <v>2795</v>
      </c>
      <c r="M14" s="226">
        <v>125</v>
      </c>
      <c r="N14" s="264">
        <v>60000</v>
      </c>
      <c r="O14" s="265">
        <f>N14*M14</f>
        <v>7500000</v>
      </c>
      <c r="P14" s="226">
        <v>100</v>
      </c>
      <c r="Q14" s="262" t="s">
        <v>2795</v>
      </c>
      <c r="R14" s="226">
        <v>100</v>
      </c>
      <c r="S14" s="264">
        <v>60000</v>
      </c>
      <c r="T14" s="265">
        <f>S14*R14</f>
        <v>6000000</v>
      </c>
      <c r="U14" s="266">
        <v>113</v>
      </c>
      <c r="V14" s="262" t="s">
        <v>2795</v>
      </c>
      <c r="W14" s="262">
        <v>113</v>
      </c>
      <c r="X14" s="267">
        <v>60000</v>
      </c>
      <c r="Y14" s="268">
        <f>X14*W14</f>
        <v>6780000</v>
      </c>
    </row>
    <row r="15" spans="3:25">
      <c r="C15" s="262"/>
      <c r="D15" s="263"/>
      <c r="E15" s="263"/>
      <c r="F15" s="226">
        <v>87</v>
      </c>
      <c r="G15" s="262" t="s">
        <v>2797</v>
      </c>
      <c r="H15" s="226">
        <v>87</v>
      </c>
      <c r="I15" s="264">
        <v>1200000</v>
      </c>
      <c r="J15" s="265">
        <f>I15*H15</f>
        <v>104400000</v>
      </c>
      <c r="K15" s="226">
        <v>87</v>
      </c>
      <c r="L15" s="262" t="s">
        <v>2797</v>
      </c>
      <c r="M15" s="226">
        <v>87</v>
      </c>
      <c r="N15" s="264">
        <v>1200000</v>
      </c>
      <c r="O15" s="265">
        <f>N15*M15</f>
        <v>104400000</v>
      </c>
      <c r="P15" s="226">
        <v>70</v>
      </c>
      <c r="Q15" s="262" t="s">
        <v>2797</v>
      </c>
      <c r="R15" s="226">
        <v>70</v>
      </c>
      <c r="S15" s="264">
        <v>1155000</v>
      </c>
      <c r="T15" s="265">
        <f t="shared" ref="T15:T26" si="0">S15*R15</f>
        <v>80850000</v>
      </c>
      <c r="U15" s="269">
        <v>77</v>
      </c>
      <c r="V15" s="262" t="s">
        <v>2797</v>
      </c>
      <c r="W15" s="262">
        <v>77</v>
      </c>
      <c r="X15" s="264">
        <v>1155000</v>
      </c>
      <c r="Y15" s="268">
        <f>X15*W15</f>
        <v>88935000</v>
      </c>
    </row>
    <row r="16" spans="3:25">
      <c r="C16" s="262"/>
      <c r="D16" s="263"/>
      <c r="E16" s="263"/>
      <c r="F16" s="226">
        <v>26</v>
      </c>
      <c r="G16" s="262" t="s">
        <v>2873</v>
      </c>
      <c r="H16" s="226">
        <v>26</v>
      </c>
      <c r="I16" s="264">
        <v>1200000</v>
      </c>
      <c r="J16" s="265">
        <f>I16*H16</f>
        <v>31200000</v>
      </c>
      <c r="K16" s="226">
        <v>20</v>
      </c>
      <c r="L16" s="262" t="s">
        <v>2873</v>
      </c>
      <c r="M16" s="226">
        <v>20</v>
      </c>
      <c r="N16" s="264">
        <v>1200000</v>
      </c>
      <c r="O16" s="265">
        <f>N16*M16</f>
        <v>24000000</v>
      </c>
      <c r="P16" s="226">
        <v>27</v>
      </c>
      <c r="Q16" s="262" t="s">
        <v>2873</v>
      </c>
      <c r="R16" s="226">
        <v>27</v>
      </c>
      <c r="S16" s="264">
        <v>1155000</v>
      </c>
      <c r="T16" s="265">
        <f t="shared" si="0"/>
        <v>31185000</v>
      </c>
      <c r="U16" s="269">
        <v>30</v>
      </c>
      <c r="V16" s="262" t="s">
        <v>2873</v>
      </c>
      <c r="W16" s="262">
        <v>30</v>
      </c>
      <c r="X16" s="264">
        <v>1155000</v>
      </c>
      <c r="Y16" s="268">
        <f>X16*W16</f>
        <v>34650000</v>
      </c>
    </row>
    <row r="17" spans="3:26">
      <c r="C17" s="262"/>
      <c r="D17" s="263"/>
      <c r="E17" s="263"/>
      <c r="F17" s="226">
        <v>12</v>
      </c>
      <c r="G17" s="262" t="s">
        <v>2874</v>
      </c>
      <c r="H17" s="226">
        <v>12</v>
      </c>
      <c r="I17" s="264">
        <v>2400000</v>
      </c>
      <c r="J17" s="265">
        <f>I17*H17</f>
        <v>28800000</v>
      </c>
      <c r="K17" s="226">
        <v>18</v>
      </c>
      <c r="L17" s="262" t="s">
        <v>2874</v>
      </c>
      <c r="M17" s="226">
        <v>18</v>
      </c>
      <c r="N17" s="264">
        <f>O17/M17</f>
        <v>1777777.7777777778</v>
      </c>
      <c r="O17" s="265">
        <v>32000000</v>
      </c>
      <c r="P17" s="226">
        <v>3</v>
      </c>
      <c r="Q17" s="262" t="s">
        <v>2874</v>
      </c>
      <c r="R17" s="226">
        <v>3</v>
      </c>
      <c r="S17" s="264">
        <v>2310000</v>
      </c>
      <c r="T17" s="265">
        <f t="shared" si="0"/>
        <v>6930000</v>
      </c>
      <c r="U17" s="269">
        <v>8</v>
      </c>
      <c r="V17" s="262" t="s">
        <v>2874</v>
      </c>
      <c r="W17" s="262">
        <v>8</v>
      </c>
      <c r="X17" s="264">
        <v>2310000</v>
      </c>
      <c r="Y17" s="268">
        <f>X17*W17</f>
        <v>18480000</v>
      </c>
      <c r="Z17" s="270"/>
    </row>
    <row r="18" spans="3:26" ht="13.5" thickBot="1">
      <c r="C18" s="262"/>
      <c r="D18" s="263"/>
      <c r="E18" s="832" t="s">
        <v>2817</v>
      </c>
      <c r="F18" s="271">
        <f>SUM(F14:F17)</f>
        <v>250</v>
      </c>
      <c r="G18" s="831" t="s">
        <v>97</v>
      </c>
      <c r="H18" s="271">
        <f>SUM(H14:H17)</f>
        <v>250</v>
      </c>
      <c r="I18" s="272"/>
      <c r="J18" s="273">
        <f>SUM(J14:J17)</f>
        <v>171900000</v>
      </c>
      <c r="K18" s="274">
        <f>SUM(K14:K17)</f>
        <v>250</v>
      </c>
      <c r="L18" s="831" t="s">
        <v>97</v>
      </c>
      <c r="M18" s="271">
        <f>SUM(M14:M17)</f>
        <v>250</v>
      </c>
      <c r="N18" s="272"/>
      <c r="O18" s="273">
        <f>SUM(O14:O17)</f>
        <v>167900000</v>
      </c>
      <c r="P18" s="271">
        <f>SUM(P14:P17)</f>
        <v>200</v>
      </c>
      <c r="Q18" s="831" t="s">
        <v>97</v>
      </c>
      <c r="R18" s="271">
        <f>SUM(R14:R17)</f>
        <v>200</v>
      </c>
      <c r="S18" s="272"/>
      <c r="T18" s="273">
        <f>SUM(T14:T17)</f>
        <v>124965000</v>
      </c>
      <c r="U18" s="274">
        <f>SUM(U14:U17)</f>
        <v>228</v>
      </c>
      <c r="V18" s="831" t="s">
        <v>97</v>
      </c>
      <c r="W18" s="274">
        <f>SUM(W14:W17)</f>
        <v>228</v>
      </c>
      <c r="X18" s="275"/>
      <c r="Y18" s="276">
        <f>SUM(Y14:Y17)</f>
        <v>148845000</v>
      </c>
    </row>
    <row r="19" spans="3:26" ht="13.5" thickTop="1">
      <c r="C19" s="262"/>
      <c r="D19" s="277"/>
      <c r="E19" s="277" t="s">
        <v>2818</v>
      </c>
      <c r="F19" s="226">
        <v>125</v>
      </c>
      <c r="G19" s="262" t="s">
        <v>2795</v>
      </c>
      <c r="H19" s="226">
        <v>125</v>
      </c>
      <c r="I19" s="264">
        <v>60000</v>
      </c>
      <c r="J19" s="265">
        <f>I19*H19</f>
        <v>7500000</v>
      </c>
      <c r="K19" s="226">
        <v>100</v>
      </c>
      <c r="L19" s="262" t="s">
        <v>2795</v>
      </c>
      <c r="M19" s="226">
        <v>100</v>
      </c>
      <c r="N19" s="264">
        <v>60000</v>
      </c>
      <c r="O19" s="265">
        <f>N19*M19</f>
        <v>6000000</v>
      </c>
      <c r="P19" s="266">
        <v>113</v>
      </c>
      <c r="Q19" s="262" t="s">
        <v>2795</v>
      </c>
      <c r="R19" s="278">
        <v>113</v>
      </c>
      <c r="S19" s="267">
        <v>60000</v>
      </c>
      <c r="T19" s="265">
        <f t="shared" si="0"/>
        <v>6780000</v>
      </c>
      <c r="U19" s="279">
        <v>100</v>
      </c>
      <c r="V19" s="834" t="s">
        <v>2795</v>
      </c>
      <c r="W19" s="279">
        <v>100</v>
      </c>
      <c r="X19" s="264">
        <v>60000</v>
      </c>
      <c r="Y19" s="268">
        <f>X19*W19</f>
        <v>6000000</v>
      </c>
    </row>
    <row r="20" spans="3:26">
      <c r="C20" s="262"/>
      <c r="D20" s="277"/>
      <c r="E20" s="277"/>
      <c r="F20" s="226">
        <v>87</v>
      </c>
      <c r="G20" s="262" t="s">
        <v>2797</v>
      </c>
      <c r="H20" s="226">
        <v>87</v>
      </c>
      <c r="I20" s="264">
        <v>1200000</v>
      </c>
      <c r="J20" s="265">
        <f>I20*H20</f>
        <v>104400000</v>
      </c>
      <c r="K20" s="226">
        <v>70</v>
      </c>
      <c r="L20" s="262" t="s">
        <v>2797</v>
      </c>
      <c r="M20" s="226">
        <v>70</v>
      </c>
      <c r="N20" s="264">
        <v>1155000</v>
      </c>
      <c r="O20" s="265">
        <f t="shared" ref="O20:O22" si="1">N20*M20</f>
        <v>80850000</v>
      </c>
      <c r="P20" s="269">
        <v>77</v>
      </c>
      <c r="Q20" s="262" t="s">
        <v>2797</v>
      </c>
      <c r="R20" s="278">
        <v>77</v>
      </c>
      <c r="S20" s="264">
        <v>1155000</v>
      </c>
      <c r="T20" s="265">
        <f t="shared" si="0"/>
        <v>88935000</v>
      </c>
      <c r="U20" s="278">
        <v>70</v>
      </c>
      <c r="V20" s="834" t="s">
        <v>2797</v>
      </c>
      <c r="W20" s="278">
        <v>70</v>
      </c>
      <c r="X20" s="264">
        <v>1155000</v>
      </c>
      <c r="Y20" s="268">
        <f>X20*W20</f>
        <v>80850000</v>
      </c>
    </row>
    <row r="21" spans="3:26">
      <c r="C21" s="262"/>
      <c r="D21" s="277"/>
      <c r="E21" s="277"/>
      <c r="F21" s="226">
        <v>20</v>
      </c>
      <c r="G21" s="262" t="s">
        <v>2873</v>
      </c>
      <c r="H21" s="226">
        <v>20</v>
      </c>
      <c r="I21" s="264">
        <v>1200000</v>
      </c>
      <c r="J21" s="265">
        <f>I21*H21</f>
        <v>24000000</v>
      </c>
      <c r="K21" s="226">
        <v>27</v>
      </c>
      <c r="L21" s="262" t="s">
        <v>2873</v>
      </c>
      <c r="M21" s="226">
        <v>27</v>
      </c>
      <c r="N21" s="264">
        <v>1155000</v>
      </c>
      <c r="O21" s="265">
        <f t="shared" si="1"/>
        <v>31185000</v>
      </c>
      <c r="P21" s="269">
        <v>30</v>
      </c>
      <c r="Q21" s="262" t="s">
        <v>2873</v>
      </c>
      <c r="R21" s="278">
        <v>30</v>
      </c>
      <c r="S21" s="264">
        <v>1155000</v>
      </c>
      <c r="T21" s="265">
        <f t="shared" si="0"/>
        <v>34650000</v>
      </c>
      <c r="U21" s="278">
        <v>30</v>
      </c>
      <c r="V21" s="834" t="s">
        <v>2800</v>
      </c>
      <c r="W21" s="278">
        <v>30</v>
      </c>
      <c r="X21" s="264">
        <v>1155000</v>
      </c>
      <c r="Y21" s="268">
        <f>X21*W21</f>
        <v>34650000</v>
      </c>
    </row>
    <row r="22" spans="3:26">
      <c r="C22" s="262"/>
      <c r="D22" s="277"/>
      <c r="E22" s="277"/>
      <c r="F22" s="226">
        <v>18</v>
      </c>
      <c r="G22" s="262" t="s">
        <v>2874</v>
      </c>
      <c r="H22" s="226">
        <v>18</v>
      </c>
      <c r="I22" s="264">
        <f>J22/H22</f>
        <v>1777777.7777777778</v>
      </c>
      <c r="J22" s="265">
        <v>32000000</v>
      </c>
      <c r="K22" s="226">
        <v>3</v>
      </c>
      <c r="L22" s="262" t="s">
        <v>2874</v>
      </c>
      <c r="M22" s="226">
        <v>3</v>
      </c>
      <c r="N22" s="264">
        <v>2310000</v>
      </c>
      <c r="O22" s="265">
        <f t="shared" si="1"/>
        <v>6930000</v>
      </c>
      <c r="P22" s="269">
        <v>8</v>
      </c>
      <c r="Q22" s="262" t="s">
        <v>2874</v>
      </c>
      <c r="R22" s="278">
        <v>8</v>
      </c>
      <c r="S22" s="264">
        <v>2310000</v>
      </c>
      <c r="T22" s="265">
        <f t="shared" si="0"/>
        <v>18480000</v>
      </c>
      <c r="U22" s="262"/>
      <c r="V22" s="262"/>
      <c r="W22" s="280"/>
      <c r="X22" s="280"/>
      <c r="Y22" s="268"/>
      <c r="Z22" s="270"/>
    </row>
    <row r="23" spans="3:26" ht="13.5" thickBot="1">
      <c r="C23" s="262"/>
      <c r="D23" s="277"/>
      <c r="E23" s="832" t="s">
        <v>2817</v>
      </c>
      <c r="F23" s="274">
        <f>SUM(F19:F22)</f>
        <v>250</v>
      </c>
      <c r="G23" s="831" t="s">
        <v>97</v>
      </c>
      <c r="H23" s="271">
        <f>SUM(H19:H22)</f>
        <v>250</v>
      </c>
      <c r="I23" s="272"/>
      <c r="J23" s="273">
        <f>SUM(J19:J22)</f>
        <v>167900000</v>
      </c>
      <c r="K23" s="271">
        <f>SUM(K19:K22)</f>
        <v>200</v>
      </c>
      <c r="L23" s="831" t="s">
        <v>97</v>
      </c>
      <c r="M23" s="271">
        <f>SUM(M19:M22)</f>
        <v>200</v>
      </c>
      <c r="N23" s="272"/>
      <c r="O23" s="273">
        <f>SUM(O19:O22)</f>
        <v>124965000</v>
      </c>
      <c r="P23" s="274">
        <f>SUM(P19:P22)</f>
        <v>228</v>
      </c>
      <c r="Q23" s="831" t="s">
        <v>97</v>
      </c>
      <c r="R23" s="281">
        <f>SUM(R19:R22)</f>
        <v>228</v>
      </c>
      <c r="S23" s="275"/>
      <c r="T23" s="282">
        <f>SUM(T19:T22)</f>
        <v>148845000</v>
      </c>
      <c r="U23" s="274">
        <f>SUM(U19:U22)</f>
        <v>200</v>
      </c>
      <c r="V23" s="283" t="s">
        <v>97</v>
      </c>
      <c r="W23" s="274">
        <f>SUM(W19:W22)</f>
        <v>200</v>
      </c>
      <c r="X23" s="284"/>
      <c r="Y23" s="285">
        <f>SUM(Y19:Y22)</f>
        <v>121500000</v>
      </c>
    </row>
    <row r="24" spans="3:26" ht="13.5" thickTop="1">
      <c r="C24" s="262"/>
      <c r="D24" s="286"/>
      <c r="E24" s="277" t="s">
        <v>2820</v>
      </c>
      <c r="F24" s="226">
        <v>100</v>
      </c>
      <c r="G24" s="262" t="s">
        <v>2795</v>
      </c>
      <c r="H24" s="226">
        <v>100</v>
      </c>
      <c r="I24" s="264">
        <v>60000</v>
      </c>
      <c r="J24" s="265">
        <f>I24*H24</f>
        <v>6000000</v>
      </c>
      <c r="K24" s="266">
        <v>113</v>
      </c>
      <c r="L24" s="262" t="s">
        <v>2795</v>
      </c>
      <c r="M24" s="278">
        <v>113</v>
      </c>
      <c r="N24" s="267">
        <v>60000</v>
      </c>
      <c r="O24" s="265">
        <f t="shared" ref="O24:O27" si="2">N24*M24</f>
        <v>6780000</v>
      </c>
      <c r="P24" s="279">
        <v>100</v>
      </c>
      <c r="Q24" s="834" t="s">
        <v>2795</v>
      </c>
      <c r="R24" s="279">
        <v>100</v>
      </c>
      <c r="S24" s="264">
        <v>60000</v>
      </c>
      <c r="T24" s="265">
        <f t="shared" si="0"/>
        <v>6000000</v>
      </c>
      <c r="U24" s="279">
        <v>100</v>
      </c>
      <c r="V24" s="834" t="s">
        <v>2795</v>
      </c>
      <c r="W24" s="279">
        <v>100</v>
      </c>
      <c r="X24" s="264">
        <v>60000</v>
      </c>
      <c r="Y24" s="268">
        <f>W24*X24</f>
        <v>6000000</v>
      </c>
    </row>
    <row r="25" spans="3:26">
      <c r="C25" s="262"/>
      <c r="D25" s="286"/>
      <c r="E25" s="277"/>
      <c r="F25" s="226">
        <v>70</v>
      </c>
      <c r="G25" s="262" t="s">
        <v>2797</v>
      </c>
      <c r="H25" s="226">
        <v>69</v>
      </c>
      <c r="I25" s="264">
        <v>1155000</v>
      </c>
      <c r="J25" s="265">
        <f t="shared" ref="J25:J27" si="3">I25*H25</f>
        <v>79695000</v>
      </c>
      <c r="K25" s="269">
        <v>77</v>
      </c>
      <c r="L25" s="262" t="s">
        <v>2797</v>
      </c>
      <c r="M25" s="278">
        <v>77</v>
      </c>
      <c r="N25" s="264">
        <v>1155000</v>
      </c>
      <c r="O25" s="265">
        <f t="shared" si="2"/>
        <v>88935000</v>
      </c>
      <c r="P25" s="278">
        <v>70</v>
      </c>
      <c r="Q25" s="834" t="s">
        <v>2797</v>
      </c>
      <c r="R25" s="278">
        <v>70</v>
      </c>
      <c r="S25" s="264">
        <v>1155000</v>
      </c>
      <c r="T25" s="265">
        <f t="shared" si="0"/>
        <v>80850000</v>
      </c>
      <c r="U25" s="278">
        <v>69</v>
      </c>
      <c r="V25" s="834" t="s">
        <v>2797</v>
      </c>
      <c r="W25" s="278">
        <v>69</v>
      </c>
      <c r="X25" s="264">
        <v>1155000</v>
      </c>
      <c r="Y25" s="268">
        <f>W25*X25</f>
        <v>79695000</v>
      </c>
    </row>
    <row r="26" spans="3:26">
      <c r="C26" s="262"/>
      <c r="D26" s="286"/>
      <c r="E26" s="277"/>
      <c r="F26" s="226">
        <v>27</v>
      </c>
      <c r="G26" s="262" t="s">
        <v>2873</v>
      </c>
      <c r="H26" s="226">
        <v>27</v>
      </c>
      <c r="I26" s="264">
        <v>1155000</v>
      </c>
      <c r="J26" s="265">
        <f t="shared" si="3"/>
        <v>31185000</v>
      </c>
      <c r="K26" s="269">
        <v>30</v>
      </c>
      <c r="L26" s="262" t="s">
        <v>2873</v>
      </c>
      <c r="M26" s="278">
        <v>30</v>
      </c>
      <c r="N26" s="264">
        <v>1155000</v>
      </c>
      <c r="O26" s="265">
        <f t="shared" si="2"/>
        <v>34650000</v>
      </c>
      <c r="P26" s="278">
        <v>30</v>
      </c>
      <c r="Q26" s="834" t="s">
        <v>2800</v>
      </c>
      <c r="R26" s="278">
        <v>30</v>
      </c>
      <c r="S26" s="264">
        <v>1155000</v>
      </c>
      <c r="T26" s="265">
        <f t="shared" si="0"/>
        <v>34650000</v>
      </c>
      <c r="U26" s="278">
        <v>31</v>
      </c>
      <c r="V26" s="834" t="s">
        <v>2800</v>
      </c>
      <c r="W26" s="278">
        <v>30</v>
      </c>
      <c r="X26" s="264">
        <v>1155000</v>
      </c>
      <c r="Y26" s="268">
        <f>W26*X26</f>
        <v>34650000</v>
      </c>
    </row>
    <row r="27" spans="3:26">
      <c r="C27" s="262"/>
      <c r="D27" s="286"/>
      <c r="E27" s="277"/>
      <c r="F27" s="226">
        <v>3</v>
      </c>
      <c r="G27" s="262" t="s">
        <v>2874</v>
      </c>
      <c r="H27" s="226">
        <v>3</v>
      </c>
      <c r="I27" s="264">
        <v>2310000</v>
      </c>
      <c r="J27" s="265">
        <f t="shared" si="3"/>
        <v>6930000</v>
      </c>
      <c r="K27" s="269">
        <v>8</v>
      </c>
      <c r="L27" s="262" t="s">
        <v>2874</v>
      </c>
      <c r="M27" s="278">
        <v>8</v>
      </c>
      <c r="N27" s="264">
        <v>2310000</v>
      </c>
      <c r="O27" s="265">
        <f t="shared" si="2"/>
        <v>18480000</v>
      </c>
      <c r="P27" s="262"/>
      <c r="Q27" s="262"/>
      <c r="R27" s="280"/>
      <c r="S27" s="280"/>
      <c r="T27" s="265"/>
      <c r="U27" s="287"/>
      <c r="V27" s="834"/>
      <c r="W27" s="263"/>
      <c r="X27" s="280"/>
      <c r="Y27" s="268"/>
      <c r="Z27" s="288"/>
    </row>
    <row r="28" spans="3:26" ht="13.5" thickBot="1">
      <c r="C28" s="262"/>
      <c r="D28" s="286"/>
      <c r="E28" s="832" t="s">
        <v>2817</v>
      </c>
      <c r="F28" s="271">
        <f>SUM(F24:F27)</f>
        <v>200</v>
      </c>
      <c r="G28" s="831" t="s">
        <v>97</v>
      </c>
      <c r="H28" s="271">
        <f>SUM(H24:H27)</f>
        <v>199</v>
      </c>
      <c r="I28" s="272"/>
      <c r="J28" s="273">
        <f>SUM(J24:J27)</f>
        <v>123810000</v>
      </c>
      <c r="K28" s="274">
        <f>SUM(K24:K27)</f>
        <v>228</v>
      </c>
      <c r="L28" s="831" t="s">
        <v>97</v>
      </c>
      <c r="M28" s="281">
        <f>SUM(M24:M27)</f>
        <v>228</v>
      </c>
      <c r="N28" s="275"/>
      <c r="O28" s="282">
        <f>SUM(O24:O27)</f>
        <v>148845000</v>
      </c>
      <c r="P28" s="274">
        <f>SUM(P24:P27)</f>
        <v>200</v>
      </c>
      <c r="Q28" s="283" t="s">
        <v>97</v>
      </c>
      <c r="R28" s="274">
        <f>SUM(R24:R27)</f>
        <v>200</v>
      </c>
      <c r="S28" s="284"/>
      <c r="T28" s="289">
        <f>SUM(T24:T27)</f>
        <v>121500000</v>
      </c>
      <c r="U28" s="274">
        <f>SUM(U24:U27)</f>
        <v>200</v>
      </c>
      <c r="V28" s="283" t="s">
        <v>97</v>
      </c>
      <c r="W28" s="274">
        <f>SUM(W24:W27)</f>
        <v>199</v>
      </c>
      <c r="X28" s="284"/>
      <c r="Y28" s="285">
        <f>SUM(Y24:Y27)</f>
        <v>120345000</v>
      </c>
    </row>
    <row r="29" spans="3:26" ht="13.5" thickTop="1">
      <c r="C29" s="262"/>
      <c r="D29" s="286"/>
      <c r="E29" s="277" t="s">
        <v>2822</v>
      </c>
      <c r="F29" s="266">
        <v>113</v>
      </c>
      <c r="G29" s="262" t="s">
        <v>2795</v>
      </c>
      <c r="H29" s="278">
        <v>113</v>
      </c>
      <c r="I29" s="267">
        <v>60000</v>
      </c>
      <c r="J29" s="265">
        <f t="shared" ref="J29:J32" si="4">I29*H29</f>
        <v>6780000</v>
      </c>
      <c r="K29" s="279">
        <v>100</v>
      </c>
      <c r="L29" s="834" t="s">
        <v>2795</v>
      </c>
      <c r="M29" s="279">
        <v>100</v>
      </c>
      <c r="N29" s="264">
        <v>60000</v>
      </c>
      <c r="O29" s="265">
        <f t="shared" ref="O29:O31" si="5">N29*M29</f>
        <v>6000000</v>
      </c>
      <c r="P29" s="279">
        <v>100</v>
      </c>
      <c r="Q29" s="834" t="s">
        <v>2795</v>
      </c>
      <c r="R29" s="279">
        <v>100</v>
      </c>
      <c r="S29" s="264">
        <v>60000</v>
      </c>
      <c r="T29" s="265">
        <f t="shared" ref="T29:T31" si="6">S29*R29</f>
        <v>6000000</v>
      </c>
      <c r="U29" s="287">
        <v>100</v>
      </c>
      <c r="V29" s="834" t="s">
        <v>2795</v>
      </c>
      <c r="W29" s="287">
        <v>100</v>
      </c>
      <c r="X29" s="264">
        <v>60000</v>
      </c>
      <c r="Y29" s="268">
        <f>W29*X29</f>
        <v>6000000</v>
      </c>
    </row>
    <row r="30" spans="3:26">
      <c r="C30" s="262"/>
      <c r="D30" s="286"/>
      <c r="E30" s="277"/>
      <c r="F30" s="269">
        <v>77</v>
      </c>
      <c r="G30" s="262" t="s">
        <v>2797</v>
      </c>
      <c r="H30" s="278">
        <v>77</v>
      </c>
      <c r="I30" s="264">
        <v>1155000</v>
      </c>
      <c r="J30" s="265">
        <f t="shared" si="4"/>
        <v>88935000</v>
      </c>
      <c r="K30" s="278">
        <v>70</v>
      </c>
      <c r="L30" s="834" t="s">
        <v>2797</v>
      </c>
      <c r="M30" s="278">
        <v>70</v>
      </c>
      <c r="N30" s="264">
        <v>1155000</v>
      </c>
      <c r="O30" s="265">
        <f t="shared" si="5"/>
        <v>80850000</v>
      </c>
      <c r="P30" s="278">
        <v>69</v>
      </c>
      <c r="Q30" s="834" t="s">
        <v>2797</v>
      </c>
      <c r="R30" s="278">
        <v>69</v>
      </c>
      <c r="S30" s="264">
        <v>1155000</v>
      </c>
      <c r="T30" s="265">
        <f t="shared" si="6"/>
        <v>79695000</v>
      </c>
      <c r="U30" s="287">
        <v>70</v>
      </c>
      <c r="V30" s="834" t="s">
        <v>2797</v>
      </c>
      <c r="W30" s="287">
        <v>70</v>
      </c>
      <c r="X30" s="264">
        <v>1155000</v>
      </c>
      <c r="Y30" s="268">
        <f>W30*X30</f>
        <v>80850000</v>
      </c>
    </row>
    <row r="31" spans="3:26">
      <c r="C31" s="262"/>
      <c r="D31" s="286"/>
      <c r="E31" s="277"/>
      <c r="F31" s="269">
        <v>30</v>
      </c>
      <c r="G31" s="262" t="s">
        <v>2873</v>
      </c>
      <c r="H31" s="278">
        <v>30</v>
      </c>
      <c r="I31" s="264">
        <v>1155000</v>
      </c>
      <c r="J31" s="265">
        <f t="shared" si="4"/>
        <v>34650000</v>
      </c>
      <c r="K31" s="278">
        <v>30</v>
      </c>
      <c r="L31" s="834" t="s">
        <v>2800</v>
      </c>
      <c r="M31" s="278">
        <v>30</v>
      </c>
      <c r="N31" s="264">
        <v>1155000</v>
      </c>
      <c r="O31" s="265">
        <f t="shared" si="5"/>
        <v>34650000</v>
      </c>
      <c r="P31" s="278">
        <v>31</v>
      </c>
      <c r="Q31" s="834" t="s">
        <v>2800</v>
      </c>
      <c r="R31" s="278">
        <v>30</v>
      </c>
      <c r="S31" s="264">
        <v>1155000</v>
      </c>
      <c r="T31" s="265">
        <f t="shared" si="6"/>
        <v>34650000</v>
      </c>
      <c r="U31" s="287">
        <v>23</v>
      </c>
      <c r="V31" s="834" t="s">
        <v>2873</v>
      </c>
      <c r="W31" s="287">
        <v>23</v>
      </c>
      <c r="X31" s="264">
        <v>1155000</v>
      </c>
      <c r="Y31" s="268">
        <f>W31*X31</f>
        <v>26565000</v>
      </c>
    </row>
    <row r="32" spans="3:26">
      <c r="C32" s="262"/>
      <c r="D32" s="286"/>
      <c r="E32" s="277"/>
      <c r="F32" s="269">
        <v>8</v>
      </c>
      <c r="G32" s="262" t="s">
        <v>2874</v>
      </c>
      <c r="H32" s="278">
        <v>8</v>
      </c>
      <c r="I32" s="264">
        <v>2310000</v>
      </c>
      <c r="J32" s="265">
        <f t="shared" si="4"/>
        <v>18480000</v>
      </c>
      <c r="K32" s="262"/>
      <c r="L32" s="262"/>
      <c r="M32" s="280"/>
      <c r="N32" s="280"/>
      <c r="O32" s="265"/>
      <c r="P32" s="287"/>
      <c r="Q32" s="834"/>
      <c r="R32" s="263"/>
      <c r="S32" s="280"/>
      <c r="T32" s="265"/>
      <c r="U32" s="287">
        <v>7</v>
      </c>
      <c r="V32" s="834" t="s">
        <v>2874</v>
      </c>
      <c r="W32" s="287">
        <v>7</v>
      </c>
      <c r="X32" s="264">
        <v>2310000</v>
      </c>
      <c r="Y32" s="268">
        <f>W32*X32</f>
        <v>16170000</v>
      </c>
      <c r="Z32" s="270"/>
    </row>
    <row r="33" spans="3:26" ht="13.5" thickBot="1">
      <c r="C33" s="262"/>
      <c r="D33" s="286"/>
      <c r="E33" s="832" t="s">
        <v>2817</v>
      </c>
      <c r="F33" s="274">
        <f>SUM(F29:F32)</f>
        <v>228</v>
      </c>
      <c r="G33" s="831" t="s">
        <v>97</v>
      </c>
      <c r="H33" s="281">
        <f>SUM(H29:H32)</f>
        <v>228</v>
      </c>
      <c r="I33" s="275"/>
      <c r="J33" s="282">
        <f>SUM(J29:J32)</f>
        <v>148845000</v>
      </c>
      <c r="K33" s="274">
        <f>SUM(K29:K32)</f>
        <v>200</v>
      </c>
      <c r="L33" s="283" t="s">
        <v>97</v>
      </c>
      <c r="M33" s="274">
        <f>SUM(M29:M32)</f>
        <v>200</v>
      </c>
      <c r="N33" s="284"/>
      <c r="O33" s="289">
        <f>SUM(O29:O32)</f>
        <v>121500000</v>
      </c>
      <c r="P33" s="274">
        <f>SUM(P29:P32)</f>
        <v>200</v>
      </c>
      <c r="Q33" s="283" t="s">
        <v>97</v>
      </c>
      <c r="R33" s="274">
        <f>SUM(R29:R32)</f>
        <v>199</v>
      </c>
      <c r="S33" s="284"/>
      <c r="T33" s="289">
        <f>SUM(T29:T32)</f>
        <v>120345000</v>
      </c>
      <c r="U33" s="274">
        <f>SUM(U29:U32)</f>
        <v>200</v>
      </c>
      <c r="V33" s="283" t="s">
        <v>97</v>
      </c>
      <c r="W33" s="274">
        <f>SUM(W29:W32)</f>
        <v>200</v>
      </c>
      <c r="X33" s="289"/>
      <c r="Y33" s="285">
        <f>SUM(Y29:Y32)</f>
        <v>129585000</v>
      </c>
    </row>
    <row r="34" spans="3:26" ht="13.5" thickTop="1">
      <c r="C34" s="262"/>
      <c r="D34" s="286"/>
      <c r="E34" s="277" t="s">
        <v>2824</v>
      </c>
      <c r="F34" s="279">
        <v>100</v>
      </c>
      <c r="G34" s="834" t="s">
        <v>2795</v>
      </c>
      <c r="H34" s="279">
        <v>100</v>
      </c>
      <c r="I34" s="264">
        <v>60000</v>
      </c>
      <c r="J34" s="265">
        <f t="shared" ref="J34:J36" si="7">I34*H34</f>
        <v>6000000</v>
      </c>
      <c r="K34" s="279">
        <v>100</v>
      </c>
      <c r="L34" s="834" t="s">
        <v>2795</v>
      </c>
      <c r="M34" s="279">
        <v>100</v>
      </c>
      <c r="N34" s="264">
        <v>60000</v>
      </c>
      <c r="O34" s="265">
        <f t="shared" ref="O34:O36" si="8">N34*M34</f>
        <v>6000000</v>
      </c>
      <c r="P34" s="287">
        <v>100</v>
      </c>
      <c r="Q34" s="834" t="s">
        <v>2795</v>
      </c>
      <c r="R34" s="287">
        <v>100</v>
      </c>
      <c r="S34" s="264">
        <v>60000</v>
      </c>
      <c r="T34" s="265">
        <f t="shared" ref="T34:T37" si="9">S34*R34</f>
        <v>6000000</v>
      </c>
      <c r="U34" s="287">
        <v>100</v>
      </c>
      <c r="V34" s="834" t="s">
        <v>2795</v>
      </c>
      <c r="W34" s="287">
        <v>100</v>
      </c>
      <c r="X34" s="264">
        <v>60000</v>
      </c>
      <c r="Y34" s="268">
        <f>W34*X34</f>
        <v>6000000</v>
      </c>
    </row>
    <row r="35" spans="3:26">
      <c r="C35" s="262"/>
      <c r="D35" s="286"/>
      <c r="E35" s="277"/>
      <c r="F35" s="278">
        <v>70</v>
      </c>
      <c r="G35" s="834" t="s">
        <v>2797</v>
      </c>
      <c r="H35" s="278">
        <v>69</v>
      </c>
      <c r="I35" s="264">
        <v>1155000</v>
      </c>
      <c r="J35" s="265">
        <f t="shared" si="7"/>
        <v>79695000</v>
      </c>
      <c r="K35" s="278">
        <v>69</v>
      </c>
      <c r="L35" s="834" t="s">
        <v>2797</v>
      </c>
      <c r="M35" s="278">
        <v>69</v>
      </c>
      <c r="N35" s="264">
        <v>1155000</v>
      </c>
      <c r="O35" s="265">
        <f t="shared" si="8"/>
        <v>79695000</v>
      </c>
      <c r="P35" s="287">
        <v>70</v>
      </c>
      <c r="Q35" s="834" t="s">
        <v>2797</v>
      </c>
      <c r="R35" s="287">
        <v>70</v>
      </c>
      <c r="S35" s="264">
        <v>1155000</v>
      </c>
      <c r="T35" s="265">
        <f t="shared" si="9"/>
        <v>80850000</v>
      </c>
      <c r="U35" s="287">
        <v>70</v>
      </c>
      <c r="V35" s="834" t="s">
        <v>2797</v>
      </c>
      <c r="W35" s="287">
        <v>70</v>
      </c>
      <c r="X35" s="264">
        <v>1155000</v>
      </c>
      <c r="Y35" s="268">
        <f>W35*X35</f>
        <v>80850000</v>
      </c>
      <c r="Z35" s="288"/>
    </row>
    <row r="36" spans="3:26">
      <c r="C36" s="262"/>
      <c r="D36" s="286"/>
      <c r="E36" s="277"/>
      <c r="F36" s="278">
        <v>30</v>
      </c>
      <c r="G36" s="834" t="s">
        <v>2800</v>
      </c>
      <c r="H36" s="278">
        <v>30</v>
      </c>
      <c r="I36" s="264">
        <v>1155000</v>
      </c>
      <c r="J36" s="265">
        <f t="shared" si="7"/>
        <v>34650000</v>
      </c>
      <c r="K36" s="278">
        <v>31</v>
      </c>
      <c r="L36" s="834" t="s">
        <v>2800</v>
      </c>
      <c r="M36" s="278">
        <v>30</v>
      </c>
      <c r="N36" s="264">
        <v>1155000</v>
      </c>
      <c r="O36" s="265">
        <f t="shared" si="8"/>
        <v>34650000</v>
      </c>
      <c r="P36" s="287">
        <v>23</v>
      </c>
      <c r="Q36" s="834" t="s">
        <v>2873</v>
      </c>
      <c r="R36" s="287">
        <v>23</v>
      </c>
      <c r="S36" s="264">
        <v>1155000</v>
      </c>
      <c r="T36" s="265">
        <f t="shared" si="9"/>
        <v>26565000</v>
      </c>
      <c r="U36" s="287">
        <v>27</v>
      </c>
      <c r="V36" s="834" t="s">
        <v>2873</v>
      </c>
      <c r="W36" s="287">
        <v>27</v>
      </c>
      <c r="X36" s="264">
        <v>1155000</v>
      </c>
      <c r="Y36" s="268">
        <f>W36*X36</f>
        <v>31185000</v>
      </c>
    </row>
    <row r="37" spans="3:26" ht="13.5" thickBot="1">
      <c r="C37" s="262"/>
      <c r="D37" s="286"/>
      <c r="E37" s="832" t="s">
        <v>2817</v>
      </c>
      <c r="F37" s="262"/>
      <c r="G37" s="262"/>
      <c r="H37" s="280"/>
      <c r="I37" s="280"/>
      <c r="J37" s="265"/>
      <c r="K37" s="287"/>
      <c r="L37" s="834"/>
      <c r="M37" s="263"/>
      <c r="N37" s="280"/>
      <c r="O37" s="265"/>
      <c r="P37" s="287">
        <v>7</v>
      </c>
      <c r="Q37" s="834" t="s">
        <v>2874</v>
      </c>
      <c r="R37" s="287">
        <v>7</v>
      </c>
      <c r="S37" s="264">
        <v>2310000</v>
      </c>
      <c r="T37" s="265">
        <f t="shared" si="9"/>
        <v>16170000</v>
      </c>
      <c r="U37" s="287">
        <v>3</v>
      </c>
      <c r="V37" s="834" t="s">
        <v>2874</v>
      </c>
      <c r="W37" s="287">
        <v>3</v>
      </c>
      <c r="X37" s="264">
        <v>2310000</v>
      </c>
      <c r="Y37" s="268">
        <f>W37*X37</f>
        <v>6930000</v>
      </c>
      <c r="Z37" s="270"/>
    </row>
    <row r="38" spans="3:26" ht="15.75" customHeight="1" thickTop="1" thickBot="1">
      <c r="C38" s="1033" t="s">
        <v>2875</v>
      </c>
      <c r="D38" s="1034"/>
      <c r="E38" s="1034"/>
      <c r="F38" s="274">
        <f>SUM(F34:F37)</f>
        <v>200</v>
      </c>
      <c r="G38" s="283" t="s">
        <v>97</v>
      </c>
      <c r="H38" s="274">
        <f>SUM(H34:H37)</f>
        <v>199</v>
      </c>
      <c r="I38" s="284"/>
      <c r="J38" s="289">
        <f>SUM(J34:J37)</f>
        <v>120345000</v>
      </c>
      <c r="K38" s="274">
        <f>SUM(K34:K37)</f>
        <v>200</v>
      </c>
      <c r="L38" s="283" t="s">
        <v>97</v>
      </c>
      <c r="M38" s="274">
        <f>SUM(M34:M37)</f>
        <v>199</v>
      </c>
      <c r="N38" s="284"/>
      <c r="O38" s="289">
        <f>SUM(O34:O37)</f>
        <v>120345000</v>
      </c>
      <c r="P38" s="274">
        <f>SUM(P34:P37)</f>
        <v>200</v>
      </c>
      <c r="Q38" s="283" t="s">
        <v>97</v>
      </c>
      <c r="R38" s="274">
        <f>SUM(R34:R37)</f>
        <v>200</v>
      </c>
      <c r="S38" s="289"/>
      <c r="T38" s="289">
        <f>SUM(T34:T37)</f>
        <v>129585000</v>
      </c>
      <c r="U38" s="274">
        <f>SUM(U34:U37)</f>
        <v>200</v>
      </c>
      <c r="V38" s="283" t="s">
        <v>97</v>
      </c>
      <c r="W38" s="274">
        <f>SUM(W34:W37)</f>
        <v>200</v>
      </c>
      <c r="X38" s="289"/>
      <c r="Y38" s="285">
        <f>SUM(Y34:Y37)</f>
        <v>124965000</v>
      </c>
    </row>
    <row r="39" spans="3:26" ht="15.75" customHeight="1" thickTop="1" thickBot="1">
      <c r="C39" s="290" t="s">
        <v>2876</v>
      </c>
      <c r="D39" s="291"/>
      <c r="E39" s="291"/>
      <c r="F39" s="292">
        <f>F38+F33+F28+F23+F18</f>
        <v>1128</v>
      </c>
      <c r="G39" s="291"/>
      <c r="H39" s="292">
        <f>H38+H33+H28+H23+H18</f>
        <v>1126</v>
      </c>
      <c r="I39" s="293"/>
      <c r="J39" s="292">
        <f>J38+J33+J28+J23+J18</f>
        <v>732800000</v>
      </c>
      <c r="K39" s="292">
        <f>K38+K33+K28+K23+K18</f>
        <v>1078</v>
      </c>
      <c r="L39" s="294"/>
      <c r="M39" s="292">
        <f>M38+M33+M28+M23+M18</f>
        <v>1077</v>
      </c>
      <c r="N39" s="295"/>
      <c r="O39" s="292">
        <f>O38+O33+O28+O23+O18</f>
        <v>683555000</v>
      </c>
      <c r="P39" s="292">
        <f>P38+P33+P28+P23+P18</f>
        <v>1028</v>
      </c>
      <c r="Q39" s="291"/>
      <c r="R39" s="292">
        <f>R38+R33+R28+R23+R18</f>
        <v>1027</v>
      </c>
      <c r="S39" s="293"/>
      <c r="T39" s="292">
        <f>T38+T33+T28+T23+T18</f>
        <v>645240000</v>
      </c>
      <c r="U39" s="292">
        <f>U38+U33+U28+U23+U18</f>
        <v>1028</v>
      </c>
      <c r="V39" s="294"/>
      <c r="W39" s="292">
        <f>W38+W33+W28+W23+W18</f>
        <v>1027</v>
      </c>
      <c r="X39" s="295"/>
      <c r="Y39" s="292">
        <f>Y38+Y33+Y28+Y23+Y18</f>
        <v>645240000</v>
      </c>
    </row>
    <row r="40" spans="3:26" ht="14.25" thickTop="1" thickBot="1">
      <c r="C40" s="262">
        <v>2</v>
      </c>
      <c r="D40" s="1048" t="str">
        <f>+'[1]GEN INFO'!E57</f>
        <v>CLINICAL DEGREE</v>
      </c>
      <c r="E40" s="1048"/>
      <c r="F40" s="219"/>
      <c r="G40" s="296"/>
      <c r="H40" s="263"/>
      <c r="I40" s="280"/>
      <c r="J40" s="265"/>
      <c r="K40" s="296"/>
      <c r="L40" s="297"/>
      <c r="M40" s="280"/>
      <c r="N40" s="280"/>
      <c r="O40" s="298"/>
      <c r="P40" s="219"/>
      <c r="Q40" s="296"/>
      <c r="R40" s="263"/>
      <c r="S40" s="280"/>
      <c r="T40" s="280"/>
      <c r="U40" s="296"/>
      <c r="V40" s="297"/>
      <c r="W40" s="280"/>
      <c r="X40" s="280"/>
      <c r="Y40" s="268"/>
      <c r="Z40" s="288"/>
    </row>
    <row r="41" spans="3:26" ht="14.25" thickTop="1" thickBot="1">
      <c r="C41" s="262"/>
      <c r="D41" s="1039" t="s">
        <v>2829</v>
      </c>
      <c r="E41" s="1039"/>
      <c r="F41" s="219"/>
      <c r="G41" s="296"/>
      <c r="H41" s="263"/>
      <c r="I41" s="280"/>
      <c r="J41" s="265"/>
      <c r="K41" s="296"/>
      <c r="L41" s="297"/>
      <c r="M41" s="280"/>
      <c r="N41" s="280"/>
      <c r="O41" s="298"/>
      <c r="P41" s="219"/>
      <c r="Q41" s="296"/>
      <c r="R41" s="263"/>
      <c r="S41" s="280"/>
      <c r="T41" s="280"/>
      <c r="U41" s="296"/>
      <c r="V41" s="297"/>
      <c r="W41" s="280"/>
      <c r="X41" s="280"/>
      <c r="Y41" s="268"/>
    </row>
    <row r="42" spans="3:26" ht="13.5" thickTop="1">
      <c r="C42" s="262"/>
      <c r="D42" s="286"/>
      <c r="E42" s="263" t="s">
        <v>2830</v>
      </c>
      <c r="F42" s="278">
        <v>1</v>
      </c>
      <c r="G42" s="299" t="s">
        <v>2831</v>
      </c>
      <c r="H42" s="278">
        <v>1</v>
      </c>
      <c r="I42" s="264">
        <f>J42/H42</f>
        <v>750000</v>
      </c>
      <c r="J42" s="265">
        <v>750000</v>
      </c>
      <c r="K42" s="278">
        <v>1</v>
      </c>
      <c r="L42" s="299" t="s">
        <v>2831</v>
      </c>
      <c r="M42" s="278">
        <v>1</v>
      </c>
      <c r="N42" s="264">
        <f t="shared" ref="N42:N43" si="10">O42/M42</f>
        <v>450000</v>
      </c>
      <c r="O42" s="268">
        <v>450000</v>
      </c>
      <c r="P42" s="278">
        <v>1</v>
      </c>
      <c r="Q42" s="299" t="s">
        <v>2831</v>
      </c>
      <c r="R42" s="278">
        <v>1</v>
      </c>
      <c r="S42" s="264">
        <f>T42/R42</f>
        <v>375000</v>
      </c>
      <c r="T42" s="265">
        <v>375000</v>
      </c>
      <c r="U42" s="278">
        <v>1</v>
      </c>
      <c r="V42" s="299" t="s">
        <v>2831</v>
      </c>
      <c r="W42" s="278">
        <v>1</v>
      </c>
      <c r="X42" s="300">
        <f t="shared" ref="X42:X47" si="11">Y42/W42</f>
        <v>375000</v>
      </c>
      <c r="Y42" s="268">
        <v>375000</v>
      </c>
    </row>
    <row r="43" spans="3:26">
      <c r="C43" s="262"/>
      <c r="D43" s="286"/>
      <c r="E43" s="263"/>
      <c r="F43" s="278">
        <v>1</v>
      </c>
      <c r="G43" s="299" t="s">
        <v>2832</v>
      </c>
      <c r="H43" s="278">
        <v>1</v>
      </c>
      <c r="I43" s="264">
        <f>J43/H43</f>
        <v>2300000</v>
      </c>
      <c r="J43" s="265">
        <v>2300000</v>
      </c>
      <c r="K43" s="278">
        <v>1</v>
      </c>
      <c r="L43" s="299" t="s">
        <v>2832</v>
      </c>
      <c r="M43" s="278">
        <v>1</v>
      </c>
      <c r="N43" s="264">
        <f t="shared" si="10"/>
        <v>2300000</v>
      </c>
      <c r="O43" s="268">
        <v>2300000</v>
      </c>
      <c r="P43" s="278">
        <v>1</v>
      </c>
      <c r="Q43" s="299" t="s">
        <v>2832</v>
      </c>
      <c r="R43" s="278">
        <v>1</v>
      </c>
      <c r="S43" s="264">
        <f t="shared" ref="S43:S47" si="12">T43/R43</f>
        <v>1380000</v>
      </c>
      <c r="T43" s="265">
        <v>1380000</v>
      </c>
      <c r="U43" s="278">
        <v>1</v>
      </c>
      <c r="V43" s="299" t="s">
        <v>2832</v>
      </c>
      <c r="W43" s="278">
        <v>1</v>
      </c>
      <c r="X43" s="300">
        <f t="shared" si="11"/>
        <v>1380000</v>
      </c>
      <c r="Y43" s="268">
        <v>1380000</v>
      </c>
    </row>
    <row r="44" spans="3:26">
      <c r="C44" s="262"/>
      <c r="D44" s="286"/>
      <c r="E44" s="277" t="s">
        <v>2818</v>
      </c>
      <c r="F44" s="278">
        <v>1</v>
      </c>
      <c r="G44" s="299" t="s">
        <v>2831</v>
      </c>
      <c r="H44" s="278">
        <v>1</v>
      </c>
      <c r="I44" s="264">
        <f t="shared" ref="I44:I45" si="13">J44/H44</f>
        <v>450000</v>
      </c>
      <c r="J44" s="268">
        <v>450000</v>
      </c>
      <c r="K44" s="278">
        <v>1</v>
      </c>
      <c r="L44" s="299" t="s">
        <v>2831</v>
      </c>
      <c r="M44" s="278">
        <v>1</v>
      </c>
      <c r="N44" s="264">
        <f>O44/M44</f>
        <v>375000</v>
      </c>
      <c r="O44" s="265">
        <v>375000</v>
      </c>
      <c r="P44" s="278">
        <v>1</v>
      </c>
      <c r="Q44" s="299" t="s">
        <v>2831</v>
      </c>
      <c r="R44" s="278">
        <v>1</v>
      </c>
      <c r="S44" s="264">
        <f t="shared" si="12"/>
        <v>375000</v>
      </c>
      <c r="T44" s="268">
        <v>375000</v>
      </c>
      <c r="U44" s="278">
        <v>1</v>
      </c>
      <c r="V44" s="299" t="s">
        <v>2831</v>
      </c>
      <c r="W44" s="278">
        <v>1</v>
      </c>
      <c r="X44" s="300">
        <f t="shared" si="11"/>
        <v>375000</v>
      </c>
      <c r="Y44" s="268">
        <v>375000</v>
      </c>
    </row>
    <row r="45" spans="3:26">
      <c r="C45" s="262"/>
      <c r="D45" s="286"/>
      <c r="E45" s="277"/>
      <c r="F45" s="278">
        <v>1</v>
      </c>
      <c r="G45" s="299" t="s">
        <v>2832</v>
      </c>
      <c r="H45" s="278">
        <v>1</v>
      </c>
      <c r="I45" s="264">
        <f t="shared" si="13"/>
        <v>2300000</v>
      </c>
      <c r="J45" s="268">
        <v>2300000</v>
      </c>
      <c r="K45" s="278">
        <v>1</v>
      </c>
      <c r="L45" s="299" t="s">
        <v>2832</v>
      </c>
      <c r="M45" s="278">
        <v>1</v>
      </c>
      <c r="N45" s="264">
        <f t="shared" ref="N45:N47" si="14">O45/M45</f>
        <v>1380000</v>
      </c>
      <c r="O45" s="265">
        <v>1380000</v>
      </c>
      <c r="P45" s="278">
        <v>1</v>
      </c>
      <c r="Q45" s="299" t="s">
        <v>2832</v>
      </c>
      <c r="R45" s="278">
        <v>1</v>
      </c>
      <c r="S45" s="264">
        <f t="shared" si="12"/>
        <v>1380000</v>
      </c>
      <c r="T45" s="268">
        <v>1380000</v>
      </c>
      <c r="U45" s="278">
        <v>1</v>
      </c>
      <c r="V45" s="299" t="s">
        <v>2832</v>
      </c>
      <c r="W45" s="278">
        <v>1</v>
      </c>
      <c r="X45" s="300">
        <f t="shared" si="11"/>
        <v>1380000</v>
      </c>
      <c r="Y45" s="268">
        <v>1380000</v>
      </c>
    </row>
    <row r="46" spans="3:26">
      <c r="C46" s="262"/>
      <c r="D46" s="286"/>
      <c r="E46" s="277" t="s">
        <v>2820</v>
      </c>
      <c r="F46" s="278">
        <v>1</v>
      </c>
      <c r="G46" s="299" t="s">
        <v>2831</v>
      </c>
      <c r="H46" s="278">
        <v>1</v>
      </c>
      <c r="I46" s="264">
        <f>J46/H46</f>
        <v>375000</v>
      </c>
      <c r="J46" s="265">
        <v>375000</v>
      </c>
      <c r="K46" s="278">
        <v>1</v>
      </c>
      <c r="L46" s="299" t="s">
        <v>2831</v>
      </c>
      <c r="M46" s="278">
        <v>1</v>
      </c>
      <c r="N46" s="264">
        <f t="shared" si="14"/>
        <v>375000</v>
      </c>
      <c r="O46" s="268">
        <v>375000</v>
      </c>
      <c r="P46" s="278">
        <v>1</v>
      </c>
      <c r="Q46" s="299" t="s">
        <v>2831</v>
      </c>
      <c r="R46" s="278">
        <v>1</v>
      </c>
      <c r="S46" s="264">
        <f t="shared" si="12"/>
        <v>375000</v>
      </c>
      <c r="T46" s="268">
        <v>375000</v>
      </c>
      <c r="U46" s="278">
        <v>1</v>
      </c>
      <c r="V46" s="299" t="s">
        <v>2831</v>
      </c>
      <c r="W46" s="278">
        <v>1</v>
      </c>
      <c r="X46" s="300">
        <f t="shared" si="11"/>
        <v>362250</v>
      </c>
      <c r="Y46" s="268">
        <v>362250</v>
      </c>
    </row>
    <row r="47" spans="3:26">
      <c r="C47" s="262"/>
      <c r="D47" s="286"/>
      <c r="E47" s="277"/>
      <c r="F47" s="278">
        <v>1</v>
      </c>
      <c r="G47" s="299" t="s">
        <v>2832</v>
      </c>
      <c r="H47" s="278">
        <v>1</v>
      </c>
      <c r="I47" s="264">
        <f t="shared" ref="I47" si="15">J47/H47</f>
        <v>1380000</v>
      </c>
      <c r="J47" s="265">
        <v>1380000</v>
      </c>
      <c r="K47" s="278">
        <v>1</v>
      </c>
      <c r="L47" s="299" t="s">
        <v>2832</v>
      </c>
      <c r="M47" s="278">
        <v>1</v>
      </c>
      <c r="N47" s="264">
        <f t="shared" si="14"/>
        <v>1380000</v>
      </c>
      <c r="O47" s="268">
        <v>1380000</v>
      </c>
      <c r="P47" s="278">
        <v>1</v>
      </c>
      <c r="Q47" s="299" t="s">
        <v>2832</v>
      </c>
      <c r="R47" s="278">
        <v>1</v>
      </c>
      <c r="S47" s="264">
        <f t="shared" si="12"/>
        <v>1380000</v>
      </c>
      <c r="T47" s="268">
        <v>1380000</v>
      </c>
      <c r="U47" s="278">
        <v>1</v>
      </c>
      <c r="V47" s="299" t="s">
        <v>2832</v>
      </c>
      <c r="W47" s="278">
        <v>1</v>
      </c>
      <c r="X47" s="300">
        <f t="shared" si="11"/>
        <v>1250000</v>
      </c>
      <c r="Y47" s="268">
        <v>1250000</v>
      </c>
    </row>
    <row r="48" spans="3:26" ht="13.5" thickBot="1">
      <c r="C48" s="262"/>
      <c r="D48" s="832"/>
      <c r="E48" s="832" t="s">
        <v>2817</v>
      </c>
      <c r="F48" s="274">
        <f>SUM(F42:F47)</f>
        <v>6</v>
      </c>
      <c r="G48" s="283" t="s">
        <v>97</v>
      </c>
      <c r="H48" s="274">
        <f>SUM(H42:H47)</f>
        <v>6</v>
      </c>
      <c r="I48" s="284"/>
      <c r="J48" s="289">
        <f>SUM(J42:J47)</f>
        <v>7555000</v>
      </c>
      <c r="K48" s="274">
        <f>SUM(K42:K47)</f>
        <v>6</v>
      </c>
      <c r="L48" s="283" t="s">
        <v>97</v>
      </c>
      <c r="M48" s="274">
        <f>SUM(M42:M47)</f>
        <v>6</v>
      </c>
      <c r="N48" s="289"/>
      <c r="O48" s="289">
        <f>SUM(O42:O47)</f>
        <v>6260000</v>
      </c>
      <c r="P48" s="274">
        <f>SUM(P42:P47)</f>
        <v>6</v>
      </c>
      <c r="Q48" s="283" t="s">
        <v>97</v>
      </c>
      <c r="R48" s="274">
        <f>SUM(R42:R47)</f>
        <v>6</v>
      </c>
      <c r="S48" s="284"/>
      <c r="T48" s="289">
        <f>SUM(T42:T47)</f>
        <v>5265000</v>
      </c>
      <c r="U48" s="274">
        <f>SUM(U42:U47)</f>
        <v>6</v>
      </c>
      <c r="V48" s="283" t="s">
        <v>97</v>
      </c>
      <c r="W48" s="274">
        <f>SUM(W42:W47)</f>
        <v>6</v>
      </c>
      <c r="X48" s="289"/>
      <c r="Y48" s="285">
        <f>SUM(Y42:Y47)</f>
        <v>5122250</v>
      </c>
    </row>
    <row r="49" spans="3:25" ht="14.25" thickTop="1" thickBot="1">
      <c r="C49" s="262"/>
      <c r="D49" s="1049" t="s">
        <v>2833</v>
      </c>
      <c r="E49" s="1049"/>
      <c r="F49" s="219"/>
      <c r="G49" s="296"/>
      <c r="H49" s="263"/>
      <c r="I49" s="280"/>
      <c r="J49" s="265"/>
      <c r="K49" s="296"/>
      <c r="L49" s="297"/>
      <c r="M49" s="280"/>
      <c r="N49" s="280"/>
      <c r="O49" s="298"/>
      <c r="P49" s="219"/>
      <c r="Q49" s="296"/>
      <c r="R49" s="263"/>
      <c r="S49" s="280"/>
      <c r="T49" s="280"/>
      <c r="U49" s="296"/>
      <c r="V49" s="297"/>
      <c r="W49" s="280"/>
      <c r="X49" s="280"/>
      <c r="Y49" s="268"/>
    </row>
    <row r="50" spans="3:25" ht="13.5" thickTop="1">
      <c r="C50" s="262"/>
      <c r="D50" s="286"/>
      <c r="E50" s="263" t="s">
        <v>2830</v>
      </c>
      <c r="F50" s="278">
        <v>3</v>
      </c>
      <c r="G50" s="299" t="s">
        <v>2831</v>
      </c>
      <c r="H50" s="278">
        <v>3</v>
      </c>
      <c r="I50" s="300">
        <f t="shared" ref="I50:I53" si="16">J50/H50</f>
        <v>750000</v>
      </c>
      <c r="J50" s="265">
        <v>2250000</v>
      </c>
      <c r="K50" s="278">
        <v>3</v>
      </c>
      <c r="L50" s="299" t="s">
        <v>2831</v>
      </c>
      <c r="M50" s="278">
        <v>3</v>
      </c>
      <c r="N50" s="301">
        <f t="shared" ref="N50:N51" si="17">O50/M50</f>
        <v>450000</v>
      </c>
      <c r="O50" s="298">
        <v>1350000</v>
      </c>
      <c r="P50" s="278">
        <v>3</v>
      </c>
      <c r="Q50" s="299" t="s">
        <v>2831</v>
      </c>
      <c r="R50" s="278">
        <v>3</v>
      </c>
      <c r="S50" s="300">
        <f>T50/R50</f>
        <v>375000</v>
      </c>
      <c r="T50" s="265">
        <v>1125000</v>
      </c>
      <c r="U50" s="278">
        <v>3</v>
      </c>
      <c r="V50" s="299" t="s">
        <v>2831</v>
      </c>
      <c r="W50" s="278">
        <v>3</v>
      </c>
      <c r="X50" s="301">
        <f t="shared" ref="X50:X55" si="18">Y50/W50</f>
        <v>375000</v>
      </c>
      <c r="Y50" s="268">
        <v>1125000</v>
      </c>
    </row>
    <row r="51" spans="3:25">
      <c r="C51" s="262"/>
      <c r="D51" s="286"/>
      <c r="E51" s="263"/>
      <c r="F51" s="278">
        <v>3</v>
      </c>
      <c r="G51" s="299" t="s">
        <v>2832</v>
      </c>
      <c r="H51" s="278">
        <v>3</v>
      </c>
      <c r="I51" s="300">
        <f t="shared" si="16"/>
        <v>3900000</v>
      </c>
      <c r="J51" s="265">
        <v>11700000</v>
      </c>
      <c r="K51" s="278">
        <v>3</v>
      </c>
      <c r="L51" s="299" t="s">
        <v>2832</v>
      </c>
      <c r="M51" s="278">
        <v>3</v>
      </c>
      <c r="N51" s="301">
        <f t="shared" si="17"/>
        <v>2070000</v>
      </c>
      <c r="O51" s="298">
        <v>6210000</v>
      </c>
      <c r="P51" s="278">
        <v>3</v>
      </c>
      <c r="Q51" s="299" t="s">
        <v>2832</v>
      </c>
      <c r="R51" s="278">
        <v>3</v>
      </c>
      <c r="S51" s="300">
        <f t="shared" ref="S51:S55" si="19">T51/R51</f>
        <v>1380000</v>
      </c>
      <c r="T51" s="265">
        <v>4140000</v>
      </c>
      <c r="U51" s="278">
        <v>3</v>
      </c>
      <c r="V51" s="299" t="s">
        <v>2832</v>
      </c>
      <c r="W51" s="278">
        <v>3</v>
      </c>
      <c r="X51" s="301">
        <f t="shared" si="18"/>
        <v>1380000</v>
      </c>
      <c r="Y51" s="268">
        <v>4140000</v>
      </c>
    </row>
    <row r="52" spans="3:25">
      <c r="C52" s="262"/>
      <c r="D52" s="286"/>
      <c r="E52" s="277" t="s">
        <v>2818</v>
      </c>
      <c r="F52" s="278">
        <v>3</v>
      </c>
      <c r="G52" s="299" t="s">
        <v>2831</v>
      </c>
      <c r="H52" s="278">
        <v>3</v>
      </c>
      <c r="I52" s="301">
        <f t="shared" si="16"/>
        <v>450000</v>
      </c>
      <c r="J52" s="298">
        <v>1350000</v>
      </c>
      <c r="K52" s="278">
        <v>3</v>
      </c>
      <c r="L52" s="299" t="s">
        <v>2831</v>
      </c>
      <c r="M52" s="278">
        <v>3</v>
      </c>
      <c r="N52" s="300">
        <f>O52/M52</f>
        <v>375000</v>
      </c>
      <c r="O52" s="265">
        <v>1125000</v>
      </c>
      <c r="P52" s="278">
        <v>3</v>
      </c>
      <c r="Q52" s="299" t="s">
        <v>2831</v>
      </c>
      <c r="R52" s="278">
        <v>3</v>
      </c>
      <c r="S52" s="300">
        <f t="shared" si="19"/>
        <v>375000</v>
      </c>
      <c r="T52" s="298">
        <v>1125000</v>
      </c>
      <c r="U52" s="278">
        <v>3</v>
      </c>
      <c r="V52" s="299" t="s">
        <v>2831</v>
      </c>
      <c r="W52" s="278">
        <v>3</v>
      </c>
      <c r="X52" s="301">
        <f t="shared" si="18"/>
        <v>375000</v>
      </c>
      <c r="Y52" s="268">
        <v>1125000</v>
      </c>
    </row>
    <row r="53" spans="3:25">
      <c r="C53" s="262"/>
      <c r="D53" s="286"/>
      <c r="E53" s="277"/>
      <c r="F53" s="278">
        <v>3</v>
      </c>
      <c r="G53" s="299" t="s">
        <v>2832</v>
      </c>
      <c r="H53" s="278">
        <v>3</v>
      </c>
      <c r="I53" s="301">
        <f t="shared" si="16"/>
        <v>2070000</v>
      </c>
      <c r="J53" s="298">
        <v>6210000</v>
      </c>
      <c r="K53" s="278">
        <v>3</v>
      </c>
      <c r="L53" s="299" t="s">
        <v>2832</v>
      </c>
      <c r="M53" s="278">
        <v>3</v>
      </c>
      <c r="N53" s="300">
        <f t="shared" ref="N53:N55" si="20">O53/M53</f>
        <v>1380000</v>
      </c>
      <c r="O53" s="265">
        <v>4140000</v>
      </c>
      <c r="P53" s="278">
        <v>3</v>
      </c>
      <c r="Q53" s="299" t="s">
        <v>2832</v>
      </c>
      <c r="R53" s="278">
        <v>3</v>
      </c>
      <c r="S53" s="300">
        <f t="shared" si="19"/>
        <v>1380000</v>
      </c>
      <c r="T53" s="298">
        <v>4140000</v>
      </c>
      <c r="U53" s="278">
        <v>3</v>
      </c>
      <c r="V53" s="299" t="s">
        <v>2832</v>
      </c>
      <c r="W53" s="278">
        <v>3</v>
      </c>
      <c r="X53" s="301">
        <f t="shared" si="18"/>
        <v>1380000</v>
      </c>
      <c r="Y53" s="268">
        <v>4140000</v>
      </c>
    </row>
    <row r="54" spans="3:25">
      <c r="C54" s="262"/>
      <c r="D54" s="286"/>
      <c r="E54" s="277" t="s">
        <v>2820</v>
      </c>
      <c r="F54" s="278">
        <v>3</v>
      </c>
      <c r="G54" s="299" t="s">
        <v>2831</v>
      </c>
      <c r="H54" s="278">
        <v>3</v>
      </c>
      <c r="I54" s="300">
        <f>J54/H54</f>
        <v>375000</v>
      </c>
      <c r="J54" s="265">
        <v>1125000</v>
      </c>
      <c r="K54" s="278">
        <v>3</v>
      </c>
      <c r="L54" s="299" t="s">
        <v>2831</v>
      </c>
      <c r="M54" s="278">
        <v>3</v>
      </c>
      <c r="N54" s="300">
        <f t="shared" si="20"/>
        <v>375000</v>
      </c>
      <c r="O54" s="298">
        <v>1125000</v>
      </c>
      <c r="P54" s="278">
        <v>3</v>
      </c>
      <c r="Q54" s="299" t="s">
        <v>2831</v>
      </c>
      <c r="R54" s="278">
        <v>3</v>
      </c>
      <c r="S54" s="300">
        <f t="shared" si="19"/>
        <v>375000</v>
      </c>
      <c r="T54" s="268">
        <v>1125000</v>
      </c>
      <c r="U54" s="278">
        <v>3</v>
      </c>
      <c r="V54" s="299" t="s">
        <v>2831</v>
      </c>
      <c r="W54" s="278">
        <v>3</v>
      </c>
      <c r="X54" s="301">
        <f t="shared" si="18"/>
        <v>362250</v>
      </c>
      <c r="Y54" s="268">
        <v>1086750</v>
      </c>
    </row>
    <row r="55" spans="3:25">
      <c r="C55" s="262"/>
      <c r="D55" s="286"/>
      <c r="E55" s="277"/>
      <c r="F55" s="278">
        <v>3</v>
      </c>
      <c r="G55" s="299" t="s">
        <v>2832</v>
      </c>
      <c r="H55" s="278">
        <v>3</v>
      </c>
      <c r="I55" s="300">
        <f t="shared" ref="I55" si="21">J55/H55</f>
        <v>1380000</v>
      </c>
      <c r="J55" s="265">
        <v>4140000</v>
      </c>
      <c r="K55" s="278">
        <v>3</v>
      </c>
      <c r="L55" s="299" t="s">
        <v>2832</v>
      </c>
      <c r="M55" s="278">
        <v>3</v>
      </c>
      <c r="N55" s="300">
        <f t="shared" si="20"/>
        <v>1380000</v>
      </c>
      <c r="O55" s="298">
        <v>4140000</v>
      </c>
      <c r="P55" s="278">
        <v>3</v>
      </c>
      <c r="Q55" s="299" t="s">
        <v>2832</v>
      </c>
      <c r="R55" s="278">
        <v>3</v>
      </c>
      <c r="S55" s="300">
        <f t="shared" si="19"/>
        <v>1380000</v>
      </c>
      <c r="T55" s="268">
        <v>4140000</v>
      </c>
      <c r="U55" s="278">
        <v>3</v>
      </c>
      <c r="V55" s="299" t="s">
        <v>2832</v>
      </c>
      <c r="W55" s="278">
        <v>3</v>
      </c>
      <c r="X55" s="301">
        <f t="shared" si="18"/>
        <v>1256833.3333333333</v>
      </c>
      <c r="Y55" s="268">
        <v>3770500</v>
      </c>
    </row>
    <row r="56" spans="3:25" ht="13.5" thickBot="1">
      <c r="C56" s="262"/>
      <c r="D56" s="832"/>
      <c r="E56" s="832" t="s">
        <v>2817</v>
      </c>
      <c r="F56" s="274">
        <f>SUM(F50:F55)</f>
        <v>18</v>
      </c>
      <c r="G56" s="283" t="s">
        <v>97</v>
      </c>
      <c r="H56" s="274">
        <f>SUM(H50:H55)</f>
        <v>18</v>
      </c>
      <c r="I56" s="284"/>
      <c r="J56" s="289">
        <f>SUM(J50:J55)</f>
        <v>26775000</v>
      </c>
      <c r="K56" s="274">
        <f>SUM(K50:K55)</f>
        <v>18</v>
      </c>
      <c r="L56" s="283" t="s">
        <v>97</v>
      </c>
      <c r="M56" s="274">
        <f>SUM(M50:M55)</f>
        <v>18</v>
      </c>
      <c r="N56" s="289"/>
      <c r="O56" s="289">
        <f>SUM(O50:O55)</f>
        <v>18090000</v>
      </c>
      <c r="P56" s="274">
        <f>SUM(P50:P55)</f>
        <v>18</v>
      </c>
      <c r="Q56" s="283" t="s">
        <v>97</v>
      </c>
      <c r="R56" s="274">
        <f>SUM(R50:R55)</f>
        <v>18</v>
      </c>
      <c r="S56" s="284"/>
      <c r="T56" s="289">
        <f>SUM(T50:T55)</f>
        <v>15795000</v>
      </c>
      <c r="U56" s="274">
        <f>SUM(U50:U55)</f>
        <v>18</v>
      </c>
      <c r="V56" s="283" t="s">
        <v>97</v>
      </c>
      <c r="W56" s="274">
        <f>SUM(W50:W55)</f>
        <v>18</v>
      </c>
      <c r="X56" s="289"/>
      <c r="Y56" s="285">
        <f>SUM(Y50:Y55)</f>
        <v>15387250</v>
      </c>
    </row>
    <row r="57" spans="3:25" ht="14.25" thickTop="1" thickBot="1">
      <c r="C57" s="262"/>
      <c r="D57" s="1039" t="s">
        <v>2834</v>
      </c>
      <c r="E57" s="1039"/>
      <c r="F57" s="219"/>
      <c r="G57" s="296"/>
      <c r="H57" s="263"/>
      <c r="I57" s="280"/>
      <c r="J57" s="265"/>
      <c r="K57" s="296"/>
      <c r="L57" s="297"/>
      <c r="M57" s="280"/>
      <c r="N57" s="280"/>
      <c r="O57" s="298"/>
      <c r="P57" s="219"/>
      <c r="Q57" s="296"/>
      <c r="R57" s="263"/>
      <c r="S57" s="280"/>
      <c r="T57" s="280"/>
      <c r="U57" s="296"/>
      <c r="V57" s="297"/>
      <c r="W57" s="280"/>
      <c r="X57" s="280"/>
      <c r="Y57" s="268"/>
    </row>
    <row r="58" spans="3:25" ht="13.5" thickTop="1">
      <c r="C58" s="262"/>
      <c r="D58" s="286"/>
      <c r="E58" s="263" t="s">
        <v>2830</v>
      </c>
      <c r="F58" s="278">
        <v>11</v>
      </c>
      <c r="G58" s="299" t="s">
        <v>2831</v>
      </c>
      <c r="H58" s="278">
        <v>11</v>
      </c>
      <c r="I58" s="300">
        <f t="shared" ref="I58:I61" si="22">J58/H58</f>
        <v>750000</v>
      </c>
      <c r="J58" s="265">
        <v>8250000</v>
      </c>
      <c r="K58" s="278">
        <v>10</v>
      </c>
      <c r="L58" s="299" t="s">
        <v>2831</v>
      </c>
      <c r="M58" s="278">
        <v>10</v>
      </c>
      <c r="N58" s="264">
        <f t="shared" ref="N58:N59" si="23">O58/M58</f>
        <v>450000</v>
      </c>
      <c r="O58" s="298">
        <v>4500000</v>
      </c>
      <c r="P58" s="278">
        <v>11</v>
      </c>
      <c r="Q58" s="299" t="s">
        <v>2831</v>
      </c>
      <c r="R58" s="278">
        <v>11</v>
      </c>
      <c r="S58" s="300">
        <f>T58/R58</f>
        <v>375000</v>
      </c>
      <c r="T58" s="265">
        <v>4125000</v>
      </c>
      <c r="U58" s="278">
        <v>10</v>
      </c>
      <c r="V58" s="299" t="s">
        <v>2831</v>
      </c>
      <c r="W58" s="278">
        <v>10</v>
      </c>
      <c r="X58" s="264">
        <f t="shared" ref="X58:X63" si="24">Y58/W58</f>
        <v>375000</v>
      </c>
      <c r="Y58" s="268">
        <v>3750000</v>
      </c>
    </row>
    <row r="59" spans="3:25">
      <c r="C59" s="262"/>
      <c r="D59" s="286"/>
      <c r="E59" s="263"/>
      <c r="F59" s="278">
        <v>10</v>
      </c>
      <c r="G59" s="299" t="s">
        <v>2832</v>
      </c>
      <c r="H59" s="278">
        <v>10</v>
      </c>
      <c r="I59" s="300">
        <f t="shared" si="22"/>
        <v>3720000</v>
      </c>
      <c r="J59" s="265">
        <v>37200000</v>
      </c>
      <c r="K59" s="278">
        <v>11</v>
      </c>
      <c r="L59" s="299" t="s">
        <v>2832</v>
      </c>
      <c r="M59" s="278">
        <v>11</v>
      </c>
      <c r="N59" s="264">
        <f t="shared" si="23"/>
        <v>2760000</v>
      </c>
      <c r="O59" s="298">
        <v>30360000</v>
      </c>
      <c r="P59" s="278">
        <v>10</v>
      </c>
      <c r="Q59" s="299" t="s">
        <v>2832</v>
      </c>
      <c r="R59" s="278">
        <v>10</v>
      </c>
      <c r="S59" s="300">
        <f t="shared" ref="S59:S63" si="25">T59/R59</f>
        <v>1380000</v>
      </c>
      <c r="T59" s="265">
        <v>13800000</v>
      </c>
      <c r="U59" s="278">
        <v>11</v>
      </c>
      <c r="V59" s="299" t="s">
        <v>2832</v>
      </c>
      <c r="W59" s="278">
        <v>11</v>
      </c>
      <c r="X59" s="264">
        <f t="shared" si="24"/>
        <v>1380000</v>
      </c>
      <c r="Y59" s="268">
        <v>15180000</v>
      </c>
    </row>
    <row r="60" spans="3:25">
      <c r="C60" s="262"/>
      <c r="D60" s="286"/>
      <c r="E60" s="277" t="s">
        <v>2818</v>
      </c>
      <c r="F60" s="278">
        <v>10</v>
      </c>
      <c r="G60" s="299" t="s">
        <v>2831</v>
      </c>
      <c r="H60" s="278">
        <v>10</v>
      </c>
      <c r="I60" s="264">
        <f t="shared" si="22"/>
        <v>450000</v>
      </c>
      <c r="J60" s="298">
        <v>4500000</v>
      </c>
      <c r="K60" s="278">
        <v>11</v>
      </c>
      <c r="L60" s="299" t="s">
        <v>2831</v>
      </c>
      <c r="M60" s="278">
        <v>11</v>
      </c>
      <c r="N60" s="300">
        <f>O60/M60</f>
        <v>375000</v>
      </c>
      <c r="O60" s="265">
        <v>4125000</v>
      </c>
      <c r="P60" s="278">
        <v>10</v>
      </c>
      <c r="Q60" s="299" t="s">
        <v>2831</v>
      </c>
      <c r="R60" s="278">
        <v>10</v>
      </c>
      <c r="S60" s="300">
        <f t="shared" si="25"/>
        <v>375000</v>
      </c>
      <c r="T60" s="298">
        <v>3750000</v>
      </c>
      <c r="U60" s="278">
        <v>11</v>
      </c>
      <c r="V60" s="299" t="s">
        <v>2831</v>
      </c>
      <c r="W60" s="278">
        <v>11</v>
      </c>
      <c r="X60" s="264">
        <f t="shared" si="24"/>
        <v>375000</v>
      </c>
      <c r="Y60" s="268">
        <v>4125000</v>
      </c>
    </row>
    <row r="61" spans="3:25">
      <c r="C61" s="262"/>
      <c r="D61" s="286"/>
      <c r="E61" s="277"/>
      <c r="F61" s="278">
        <v>11</v>
      </c>
      <c r="G61" s="299" t="s">
        <v>2832</v>
      </c>
      <c r="H61" s="278">
        <v>11</v>
      </c>
      <c r="I61" s="264">
        <f t="shared" si="22"/>
        <v>2760000</v>
      </c>
      <c r="J61" s="298">
        <v>30360000</v>
      </c>
      <c r="K61" s="278">
        <v>10</v>
      </c>
      <c r="L61" s="299" t="s">
        <v>2832</v>
      </c>
      <c r="M61" s="278">
        <v>10</v>
      </c>
      <c r="N61" s="300">
        <f t="shared" ref="N61:N63" si="26">O61/M61</f>
        <v>1380000</v>
      </c>
      <c r="O61" s="265">
        <v>13800000</v>
      </c>
      <c r="P61" s="278">
        <v>11</v>
      </c>
      <c r="Q61" s="299" t="s">
        <v>2832</v>
      </c>
      <c r="R61" s="278">
        <v>11</v>
      </c>
      <c r="S61" s="300">
        <f t="shared" si="25"/>
        <v>1380000</v>
      </c>
      <c r="T61" s="298">
        <v>15180000</v>
      </c>
      <c r="U61" s="278">
        <v>10</v>
      </c>
      <c r="V61" s="299" t="s">
        <v>2832</v>
      </c>
      <c r="W61" s="278">
        <v>10</v>
      </c>
      <c r="X61" s="264">
        <f t="shared" si="24"/>
        <v>1380000</v>
      </c>
      <c r="Y61" s="268">
        <v>13800000</v>
      </c>
    </row>
    <row r="62" spans="3:25">
      <c r="C62" s="262"/>
      <c r="D62" s="286"/>
      <c r="E62" s="277" t="s">
        <v>2820</v>
      </c>
      <c r="F62" s="278">
        <v>11</v>
      </c>
      <c r="G62" s="299" t="s">
        <v>2831</v>
      </c>
      <c r="H62" s="278">
        <v>11</v>
      </c>
      <c r="I62" s="300">
        <f>J62/H62</f>
        <v>375000</v>
      </c>
      <c r="J62" s="265">
        <v>4125000</v>
      </c>
      <c r="K62" s="278">
        <v>10</v>
      </c>
      <c r="L62" s="299" t="s">
        <v>2831</v>
      </c>
      <c r="M62" s="278">
        <v>10</v>
      </c>
      <c r="N62" s="300">
        <f t="shared" si="26"/>
        <v>375000</v>
      </c>
      <c r="O62" s="298">
        <v>3750000</v>
      </c>
      <c r="P62" s="278">
        <v>11</v>
      </c>
      <c r="Q62" s="299" t="s">
        <v>2831</v>
      </c>
      <c r="R62" s="278">
        <v>11</v>
      </c>
      <c r="S62" s="300">
        <f t="shared" si="25"/>
        <v>375000</v>
      </c>
      <c r="T62" s="268">
        <v>4125000</v>
      </c>
      <c r="U62" s="278">
        <v>10</v>
      </c>
      <c r="V62" s="299" t="s">
        <v>2831</v>
      </c>
      <c r="W62" s="278">
        <v>10</v>
      </c>
      <c r="X62" s="264">
        <f t="shared" si="24"/>
        <v>362250</v>
      </c>
      <c r="Y62" s="268">
        <v>3622500</v>
      </c>
    </row>
    <row r="63" spans="3:25">
      <c r="C63" s="262"/>
      <c r="D63" s="286"/>
      <c r="E63" s="277"/>
      <c r="F63" s="278">
        <v>10</v>
      </c>
      <c r="G63" s="299" t="s">
        <v>2832</v>
      </c>
      <c r="H63" s="278">
        <v>10</v>
      </c>
      <c r="I63" s="300">
        <f t="shared" ref="I63" si="27">J63/H63</f>
        <v>1380000</v>
      </c>
      <c r="J63" s="265">
        <v>13800000</v>
      </c>
      <c r="K63" s="278">
        <v>11</v>
      </c>
      <c r="L63" s="299" t="s">
        <v>2832</v>
      </c>
      <c r="M63" s="278">
        <v>11</v>
      </c>
      <c r="N63" s="300">
        <f t="shared" si="26"/>
        <v>1380000</v>
      </c>
      <c r="O63" s="298">
        <v>15180000</v>
      </c>
      <c r="P63" s="278">
        <v>10</v>
      </c>
      <c r="Q63" s="299" t="s">
        <v>2832</v>
      </c>
      <c r="R63" s="278">
        <v>10</v>
      </c>
      <c r="S63" s="300">
        <f t="shared" si="25"/>
        <v>1380000</v>
      </c>
      <c r="T63" s="268">
        <v>13800000</v>
      </c>
      <c r="U63" s="278">
        <v>11</v>
      </c>
      <c r="V63" s="299" t="s">
        <v>2832</v>
      </c>
      <c r="W63" s="278">
        <v>11</v>
      </c>
      <c r="X63" s="264">
        <f t="shared" si="24"/>
        <v>1261181.8181818181</v>
      </c>
      <c r="Y63" s="268">
        <v>13873000</v>
      </c>
    </row>
    <row r="64" spans="3:25" ht="13.5" thickBot="1">
      <c r="C64" s="262"/>
      <c r="D64" s="832"/>
      <c r="E64" s="832" t="s">
        <v>2817</v>
      </c>
      <c r="F64" s="274">
        <f>SUM(F58:F63)</f>
        <v>63</v>
      </c>
      <c r="G64" s="283" t="s">
        <v>97</v>
      </c>
      <c r="H64" s="274">
        <f>SUM(H58:H63)</f>
        <v>63</v>
      </c>
      <c r="I64" s="284"/>
      <c r="J64" s="289">
        <f>SUM(J58:J63)</f>
        <v>98235000</v>
      </c>
      <c r="K64" s="274">
        <f>SUM(K58:K63)</f>
        <v>63</v>
      </c>
      <c r="L64" s="283" t="s">
        <v>97</v>
      </c>
      <c r="M64" s="274">
        <f>SUM(M58:M63)</f>
        <v>63</v>
      </c>
      <c r="N64" s="289"/>
      <c r="O64" s="289">
        <f>SUM(O58:O63)</f>
        <v>71715000</v>
      </c>
      <c r="P64" s="274">
        <f>SUM(P58:P63)</f>
        <v>63</v>
      </c>
      <c r="Q64" s="283" t="s">
        <v>97</v>
      </c>
      <c r="R64" s="274">
        <f>SUM(R58:R63)</f>
        <v>63</v>
      </c>
      <c r="S64" s="284"/>
      <c r="T64" s="289">
        <f>SUM(T58:T63)</f>
        <v>54780000</v>
      </c>
      <c r="U64" s="274">
        <f>SUM(U58:U63)</f>
        <v>63</v>
      </c>
      <c r="V64" s="283" t="s">
        <v>97</v>
      </c>
      <c r="W64" s="274">
        <f>SUM(W58:W63)</f>
        <v>63</v>
      </c>
      <c r="X64" s="289"/>
      <c r="Y64" s="285">
        <f>SUM(Y58:Y63)</f>
        <v>54350500</v>
      </c>
    </row>
    <row r="65" spans="3:25" ht="14.25" thickTop="1" thickBot="1">
      <c r="C65" s="262"/>
      <c r="D65" s="1039" t="s">
        <v>2835</v>
      </c>
      <c r="E65" s="1039"/>
      <c r="F65" s="219"/>
      <c r="G65" s="296"/>
      <c r="H65" s="263"/>
      <c r="I65" s="280"/>
      <c r="J65" s="265"/>
      <c r="K65" s="296"/>
      <c r="L65" s="297"/>
      <c r="M65" s="280"/>
      <c r="N65" s="280"/>
      <c r="O65" s="298"/>
      <c r="P65" s="219"/>
      <c r="Q65" s="296"/>
      <c r="R65" s="263"/>
      <c r="S65" s="280"/>
      <c r="T65" s="280"/>
      <c r="U65" s="296"/>
      <c r="V65" s="297"/>
      <c r="W65" s="280"/>
      <c r="X65" s="280"/>
      <c r="Y65" s="268"/>
    </row>
    <row r="66" spans="3:25" ht="13.5" thickTop="1">
      <c r="C66" s="262"/>
      <c r="D66" s="286"/>
      <c r="E66" s="263" t="s">
        <v>2830</v>
      </c>
      <c r="F66" s="278">
        <v>10</v>
      </c>
      <c r="G66" s="299" t="s">
        <v>2831</v>
      </c>
      <c r="H66" s="278">
        <v>10</v>
      </c>
      <c r="I66" s="300">
        <f t="shared" ref="I66:I71" si="28">J66/H66</f>
        <v>750000</v>
      </c>
      <c r="J66" s="265">
        <v>7500000</v>
      </c>
      <c r="K66" s="278">
        <v>10</v>
      </c>
      <c r="L66" s="299" t="s">
        <v>2831</v>
      </c>
      <c r="M66" s="278">
        <v>10</v>
      </c>
      <c r="N66" s="264">
        <f t="shared" ref="N66:N71" si="29">O66/M66</f>
        <v>450000</v>
      </c>
      <c r="O66" s="298">
        <v>4500000</v>
      </c>
      <c r="P66" s="278">
        <v>10</v>
      </c>
      <c r="Q66" s="299" t="s">
        <v>2831</v>
      </c>
      <c r="R66" s="278">
        <v>10</v>
      </c>
      <c r="S66" s="300">
        <f t="shared" ref="S66:S71" si="30">T66/R66</f>
        <v>375000</v>
      </c>
      <c r="T66" s="265">
        <v>3750000</v>
      </c>
      <c r="U66" s="278">
        <v>10</v>
      </c>
      <c r="V66" s="299" t="s">
        <v>2831</v>
      </c>
      <c r="W66" s="278">
        <v>10</v>
      </c>
      <c r="X66" s="264">
        <f t="shared" ref="X66:X71" si="31">Y66/W66</f>
        <v>375000</v>
      </c>
      <c r="Y66" s="268">
        <v>3750000</v>
      </c>
    </row>
    <row r="67" spans="3:25">
      <c r="C67" s="262"/>
      <c r="D67" s="286"/>
      <c r="E67" s="263"/>
      <c r="F67" s="278">
        <v>10</v>
      </c>
      <c r="G67" s="299" t="s">
        <v>2832</v>
      </c>
      <c r="H67" s="278">
        <v>10</v>
      </c>
      <c r="I67" s="300">
        <f t="shared" si="28"/>
        <v>2840000</v>
      </c>
      <c r="J67" s="265">
        <v>28400000</v>
      </c>
      <c r="K67" s="278">
        <v>10</v>
      </c>
      <c r="L67" s="299" t="s">
        <v>2832</v>
      </c>
      <c r="M67" s="278">
        <v>10</v>
      </c>
      <c r="N67" s="264">
        <f t="shared" si="29"/>
        <v>1955000</v>
      </c>
      <c r="O67" s="298">
        <v>19550000</v>
      </c>
      <c r="P67" s="278">
        <v>10</v>
      </c>
      <c r="Q67" s="299" t="s">
        <v>2832</v>
      </c>
      <c r="R67" s="278">
        <v>10</v>
      </c>
      <c r="S67" s="300">
        <f t="shared" si="30"/>
        <v>1380000</v>
      </c>
      <c r="T67" s="265">
        <v>13800000</v>
      </c>
      <c r="U67" s="278">
        <v>10</v>
      </c>
      <c r="V67" s="299" t="s">
        <v>2832</v>
      </c>
      <c r="W67" s="278">
        <v>10</v>
      </c>
      <c r="X67" s="264">
        <f t="shared" si="31"/>
        <v>1380000</v>
      </c>
      <c r="Y67" s="268">
        <v>13800000</v>
      </c>
    </row>
    <row r="68" spans="3:25">
      <c r="C68" s="262"/>
      <c r="D68" s="286"/>
      <c r="E68" s="277" t="s">
        <v>2818</v>
      </c>
      <c r="F68" s="278">
        <v>10</v>
      </c>
      <c r="G68" s="299" t="s">
        <v>2831</v>
      </c>
      <c r="H68" s="278">
        <v>10</v>
      </c>
      <c r="I68" s="264">
        <f t="shared" si="28"/>
        <v>450000</v>
      </c>
      <c r="J68" s="298">
        <v>4500000</v>
      </c>
      <c r="K68" s="278">
        <v>10</v>
      </c>
      <c r="L68" s="299" t="s">
        <v>2831</v>
      </c>
      <c r="M68" s="278">
        <v>10</v>
      </c>
      <c r="N68" s="300">
        <f t="shared" si="29"/>
        <v>375000</v>
      </c>
      <c r="O68" s="265">
        <v>3750000</v>
      </c>
      <c r="P68" s="278">
        <v>10</v>
      </c>
      <c r="Q68" s="299" t="s">
        <v>2831</v>
      </c>
      <c r="R68" s="278">
        <v>10</v>
      </c>
      <c r="S68" s="300">
        <f t="shared" si="30"/>
        <v>375000</v>
      </c>
      <c r="T68" s="298">
        <v>3750000</v>
      </c>
      <c r="U68" s="278">
        <v>10</v>
      </c>
      <c r="V68" s="299" t="s">
        <v>2831</v>
      </c>
      <c r="W68" s="278">
        <v>10</v>
      </c>
      <c r="X68" s="264">
        <f t="shared" si="31"/>
        <v>375000</v>
      </c>
      <c r="Y68" s="268">
        <v>3750000</v>
      </c>
    </row>
    <row r="69" spans="3:25">
      <c r="C69" s="262"/>
      <c r="D69" s="286"/>
      <c r="E69" s="277"/>
      <c r="F69" s="278">
        <v>10</v>
      </c>
      <c r="G69" s="299" t="s">
        <v>2832</v>
      </c>
      <c r="H69" s="278">
        <v>10</v>
      </c>
      <c r="I69" s="264">
        <f t="shared" si="28"/>
        <v>1955000</v>
      </c>
      <c r="J69" s="298">
        <v>19550000</v>
      </c>
      <c r="K69" s="278">
        <v>10</v>
      </c>
      <c r="L69" s="299" t="s">
        <v>2832</v>
      </c>
      <c r="M69" s="278">
        <v>10</v>
      </c>
      <c r="N69" s="300">
        <f t="shared" si="29"/>
        <v>1380000</v>
      </c>
      <c r="O69" s="265">
        <v>13800000</v>
      </c>
      <c r="P69" s="278">
        <v>10</v>
      </c>
      <c r="Q69" s="299" t="s">
        <v>2832</v>
      </c>
      <c r="R69" s="278">
        <v>10</v>
      </c>
      <c r="S69" s="300">
        <f t="shared" si="30"/>
        <v>1380000</v>
      </c>
      <c r="T69" s="298">
        <v>13800000</v>
      </c>
      <c r="U69" s="278">
        <v>10</v>
      </c>
      <c r="V69" s="299" t="s">
        <v>2832</v>
      </c>
      <c r="W69" s="278">
        <v>10</v>
      </c>
      <c r="X69" s="264">
        <f t="shared" si="31"/>
        <v>1380000</v>
      </c>
      <c r="Y69" s="268">
        <v>13800000</v>
      </c>
    </row>
    <row r="70" spans="3:25">
      <c r="C70" s="262"/>
      <c r="D70" s="286"/>
      <c r="E70" s="277" t="s">
        <v>2820</v>
      </c>
      <c r="F70" s="278">
        <v>10</v>
      </c>
      <c r="G70" s="299" t="s">
        <v>2831</v>
      </c>
      <c r="H70" s="278">
        <v>10</v>
      </c>
      <c r="I70" s="300">
        <f t="shared" si="28"/>
        <v>375000</v>
      </c>
      <c r="J70" s="265">
        <v>3750000</v>
      </c>
      <c r="K70" s="278">
        <v>10</v>
      </c>
      <c r="L70" s="299" t="s">
        <v>2831</v>
      </c>
      <c r="M70" s="278">
        <v>10</v>
      </c>
      <c r="N70" s="300">
        <f t="shared" si="29"/>
        <v>375000</v>
      </c>
      <c r="O70" s="298">
        <v>3750000</v>
      </c>
      <c r="P70" s="278">
        <v>10</v>
      </c>
      <c r="Q70" s="299" t="s">
        <v>2831</v>
      </c>
      <c r="R70" s="278">
        <v>10</v>
      </c>
      <c r="S70" s="300">
        <f t="shared" si="30"/>
        <v>375000</v>
      </c>
      <c r="T70" s="268">
        <v>3750000</v>
      </c>
      <c r="U70" s="278">
        <v>10</v>
      </c>
      <c r="V70" s="299" t="s">
        <v>2831</v>
      </c>
      <c r="W70" s="278">
        <v>10</v>
      </c>
      <c r="X70" s="264">
        <f t="shared" si="31"/>
        <v>362250</v>
      </c>
      <c r="Y70" s="268">
        <v>3622500</v>
      </c>
    </row>
    <row r="71" spans="3:25">
      <c r="C71" s="262"/>
      <c r="D71" s="286"/>
      <c r="E71" s="277"/>
      <c r="F71" s="278">
        <v>10</v>
      </c>
      <c r="G71" s="299" t="s">
        <v>2832</v>
      </c>
      <c r="H71" s="278">
        <v>10</v>
      </c>
      <c r="I71" s="300">
        <f t="shared" si="28"/>
        <v>1380000</v>
      </c>
      <c r="J71" s="265">
        <v>13800000</v>
      </c>
      <c r="K71" s="278">
        <v>10</v>
      </c>
      <c r="L71" s="299" t="s">
        <v>2832</v>
      </c>
      <c r="M71" s="278">
        <v>10</v>
      </c>
      <c r="N71" s="300">
        <f t="shared" si="29"/>
        <v>1380000</v>
      </c>
      <c r="O71" s="298">
        <v>13800000</v>
      </c>
      <c r="P71" s="278">
        <v>10</v>
      </c>
      <c r="Q71" s="299" t="s">
        <v>2832</v>
      </c>
      <c r="R71" s="278">
        <v>10</v>
      </c>
      <c r="S71" s="300">
        <f t="shared" si="30"/>
        <v>1380000</v>
      </c>
      <c r="T71" s="268">
        <v>13800000</v>
      </c>
      <c r="U71" s="278">
        <v>10</v>
      </c>
      <c r="V71" s="299" t="s">
        <v>2832</v>
      </c>
      <c r="W71" s="278">
        <v>10</v>
      </c>
      <c r="X71" s="264">
        <f t="shared" si="31"/>
        <v>1260250</v>
      </c>
      <c r="Y71" s="268">
        <v>12602500</v>
      </c>
    </row>
    <row r="72" spans="3:25" ht="13.5" thickBot="1">
      <c r="C72" s="262"/>
      <c r="D72" s="832"/>
      <c r="E72" s="832" t="s">
        <v>2817</v>
      </c>
      <c r="F72" s="274">
        <f>SUM(F66:F71)</f>
        <v>60</v>
      </c>
      <c r="G72" s="283" t="s">
        <v>97</v>
      </c>
      <c r="H72" s="274">
        <f>SUM(H66:H71)</f>
        <v>60</v>
      </c>
      <c r="I72" s="284"/>
      <c r="J72" s="289">
        <f>SUM(J66:J71)</f>
        <v>77500000</v>
      </c>
      <c r="K72" s="274">
        <f>SUM(K66:K71)</f>
        <v>60</v>
      </c>
      <c r="L72" s="283" t="s">
        <v>97</v>
      </c>
      <c r="M72" s="274">
        <f>SUM(M66:M71)</f>
        <v>60</v>
      </c>
      <c r="N72" s="289"/>
      <c r="O72" s="289">
        <f>SUM(O66:O71)</f>
        <v>59150000</v>
      </c>
      <c r="P72" s="274">
        <f>SUM(P66:P71)</f>
        <v>60</v>
      </c>
      <c r="Q72" s="283" t="s">
        <v>97</v>
      </c>
      <c r="R72" s="274">
        <f>SUM(R66:R71)</f>
        <v>60</v>
      </c>
      <c r="S72" s="284"/>
      <c r="T72" s="289">
        <f>SUM(T66:T71)</f>
        <v>52650000</v>
      </c>
      <c r="U72" s="274">
        <f>SUM(U66:U71)</f>
        <v>60</v>
      </c>
      <c r="V72" s="283" t="s">
        <v>97</v>
      </c>
      <c r="W72" s="274">
        <f>SUM(W66:W71)</f>
        <v>60</v>
      </c>
      <c r="X72" s="289"/>
      <c r="Y72" s="285">
        <f>SUM(Y66:Y71)</f>
        <v>51325000</v>
      </c>
    </row>
    <row r="73" spans="3:25" ht="14.25" thickTop="1" thickBot="1">
      <c r="C73" s="262"/>
      <c r="D73" s="1039" t="s">
        <v>2836</v>
      </c>
      <c r="E73" s="1039"/>
      <c r="F73" s="219"/>
      <c r="G73" s="296"/>
      <c r="H73" s="263"/>
      <c r="I73" s="280"/>
      <c r="J73" s="265"/>
      <c r="K73" s="296"/>
      <c r="L73" s="297"/>
      <c r="M73" s="280"/>
      <c r="N73" s="280"/>
      <c r="O73" s="298"/>
      <c r="P73" s="219"/>
      <c r="Q73" s="296"/>
      <c r="R73" s="263"/>
      <c r="S73" s="280"/>
      <c r="T73" s="280"/>
      <c r="U73" s="296"/>
      <c r="V73" s="297"/>
      <c r="W73" s="280"/>
      <c r="X73" s="280"/>
      <c r="Y73" s="268"/>
    </row>
    <row r="74" spans="3:25" ht="13.5" thickTop="1">
      <c r="C74" s="262"/>
      <c r="D74" s="286"/>
      <c r="E74" s="263" t="s">
        <v>2830</v>
      </c>
      <c r="F74" s="278">
        <v>6</v>
      </c>
      <c r="G74" s="299" t="s">
        <v>2831</v>
      </c>
      <c r="H74" s="278">
        <v>6</v>
      </c>
      <c r="I74" s="300">
        <f t="shared" ref="I74:I77" si="32">J74/H74</f>
        <v>750000</v>
      </c>
      <c r="J74" s="265">
        <v>4500000</v>
      </c>
      <c r="K74" s="278">
        <v>6</v>
      </c>
      <c r="L74" s="299" t="s">
        <v>2831</v>
      </c>
      <c r="M74" s="278">
        <v>6</v>
      </c>
      <c r="N74" s="264">
        <f t="shared" ref="N74:N75" si="33">O74/M74</f>
        <v>450000</v>
      </c>
      <c r="O74" s="298">
        <v>2700000</v>
      </c>
      <c r="P74" s="278">
        <v>6</v>
      </c>
      <c r="Q74" s="299" t="s">
        <v>2831</v>
      </c>
      <c r="R74" s="278">
        <v>6</v>
      </c>
      <c r="S74" s="300">
        <f>T74/R74</f>
        <v>375000</v>
      </c>
      <c r="T74" s="265">
        <v>2250000</v>
      </c>
      <c r="U74" s="278">
        <v>7</v>
      </c>
      <c r="V74" s="299" t="s">
        <v>2831</v>
      </c>
      <c r="W74" s="278">
        <v>7</v>
      </c>
      <c r="X74" s="264">
        <f t="shared" ref="X74:X79" si="34">Y74/W74</f>
        <v>375000</v>
      </c>
      <c r="Y74" s="268">
        <v>2625000</v>
      </c>
    </row>
    <row r="75" spans="3:25">
      <c r="C75" s="262"/>
      <c r="D75" s="286"/>
      <c r="E75" s="263"/>
      <c r="F75" s="278">
        <v>6</v>
      </c>
      <c r="G75" s="299" t="s">
        <v>2832</v>
      </c>
      <c r="H75" s="278">
        <v>6</v>
      </c>
      <c r="I75" s="300">
        <f t="shared" si="32"/>
        <v>3866666.6666666665</v>
      </c>
      <c r="J75" s="265">
        <v>23200000</v>
      </c>
      <c r="K75" s="278">
        <v>6</v>
      </c>
      <c r="L75" s="299" t="s">
        <v>2832</v>
      </c>
      <c r="M75" s="278">
        <v>6</v>
      </c>
      <c r="N75" s="264">
        <f t="shared" si="33"/>
        <v>2721666.6666666665</v>
      </c>
      <c r="O75" s="298">
        <v>16330000</v>
      </c>
      <c r="P75" s="278">
        <v>6</v>
      </c>
      <c r="Q75" s="299" t="s">
        <v>2832</v>
      </c>
      <c r="R75" s="278">
        <v>6</v>
      </c>
      <c r="S75" s="300">
        <f t="shared" ref="S75:S79" si="35">T75/R75</f>
        <v>3220000</v>
      </c>
      <c r="T75" s="265">
        <v>19320000</v>
      </c>
      <c r="U75" s="278">
        <v>6</v>
      </c>
      <c r="V75" s="299" t="s">
        <v>2832</v>
      </c>
      <c r="W75" s="278">
        <v>6</v>
      </c>
      <c r="X75" s="264">
        <f t="shared" si="34"/>
        <v>1380000</v>
      </c>
      <c r="Y75" s="268">
        <v>8280000</v>
      </c>
    </row>
    <row r="76" spans="3:25">
      <c r="C76" s="262"/>
      <c r="D76" s="286"/>
      <c r="E76" s="277" t="s">
        <v>2818</v>
      </c>
      <c r="F76" s="278">
        <v>6</v>
      </c>
      <c r="G76" s="299" t="s">
        <v>2831</v>
      </c>
      <c r="H76" s="278">
        <v>6</v>
      </c>
      <c r="I76" s="264">
        <f t="shared" si="32"/>
        <v>450000</v>
      </c>
      <c r="J76" s="298">
        <v>2700000</v>
      </c>
      <c r="K76" s="278">
        <v>6</v>
      </c>
      <c r="L76" s="299" t="s">
        <v>2831</v>
      </c>
      <c r="M76" s="278">
        <v>6</v>
      </c>
      <c r="N76" s="300">
        <f>O76/M76</f>
        <v>375000</v>
      </c>
      <c r="O76" s="265">
        <v>2250000</v>
      </c>
      <c r="P76" s="278">
        <v>7</v>
      </c>
      <c r="Q76" s="299" t="s">
        <v>2831</v>
      </c>
      <c r="R76" s="278">
        <v>7</v>
      </c>
      <c r="S76" s="300">
        <f t="shared" si="35"/>
        <v>375000</v>
      </c>
      <c r="T76" s="298">
        <v>2625000</v>
      </c>
      <c r="U76" s="278">
        <v>6</v>
      </c>
      <c r="V76" s="299" t="s">
        <v>2831</v>
      </c>
      <c r="W76" s="278">
        <v>6</v>
      </c>
      <c r="X76" s="264">
        <f t="shared" si="34"/>
        <v>375000</v>
      </c>
      <c r="Y76" s="268">
        <v>2250000</v>
      </c>
    </row>
    <row r="77" spans="3:25">
      <c r="C77" s="262"/>
      <c r="D77" s="286"/>
      <c r="E77" s="277"/>
      <c r="F77" s="278">
        <v>6</v>
      </c>
      <c r="G77" s="299" t="s">
        <v>2832</v>
      </c>
      <c r="H77" s="278">
        <v>6</v>
      </c>
      <c r="I77" s="264">
        <f t="shared" si="32"/>
        <v>2721666.6666666665</v>
      </c>
      <c r="J77" s="298">
        <v>16330000</v>
      </c>
      <c r="K77" s="278">
        <v>6</v>
      </c>
      <c r="L77" s="299" t="s">
        <v>2832</v>
      </c>
      <c r="M77" s="278">
        <v>6</v>
      </c>
      <c r="N77" s="300">
        <f t="shared" ref="N77:N79" si="36">O77/M77</f>
        <v>3220000</v>
      </c>
      <c r="O77" s="265">
        <v>19320000</v>
      </c>
      <c r="P77" s="278">
        <v>6</v>
      </c>
      <c r="Q77" s="299" t="s">
        <v>2832</v>
      </c>
      <c r="R77" s="278">
        <v>6</v>
      </c>
      <c r="S77" s="300">
        <f t="shared" si="35"/>
        <v>1380000</v>
      </c>
      <c r="T77" s="298">
        <v>8280000</v>
      </c>
      <c r="U77" s="278">
        <v>6</v>
      </c>
      <c r="V77" s="299" t="s">
        <v>2832</v>
      </c>
      <c r="W77" s="278">
        <v>6</v>
      </c>
      <c r="X77" s="264">
        <f t="shared" si="34"/>
        <v>1380000</v>
      </c>
      <c r="Y77" s="268">
        <v>8280000</v>
      </c>
    </row>
    <row r="78" spans="3:25">
      <c r="C78" s="262"/>
      <c r="D78" s="286"/>
      <c r="E78" s="277" t="s">
        <v>2820</v>
      </c>
      <c r="F78" s="278">
        <v>6</v>
      </c>
      <c r="G78" s="299" t="s">
        <v>2831</v>
      </c>
      <c r="H78" s="278">
        <v>6</v>
      </c>
      <c r="I78" s="300">
        <f>J78/H78</f>
        <v>375000</v>
      </c>
      <c r="J78" s="265">
        <v>2250000</v>
      </c>
      <c r="K78" s="278">
        <v>7</v>
      </c>
      <c r="L78" s="299" t="s">
        <v>2831</v>
      </c>
      <c r="M78" s="278">
        <v>7</v>
      </c>
      <c r="N78" s="300">
        <f t="shared" si="36"/>
        <v>375000</v>
      </c>
      <c r="O78" s="298">
        <v>2625000</v>
      </c>
      <c r="P78" s="278">
        <v>6</v>
      </c>
      <c r="Q78" s="299" t="s">
        <v>2831</v>
      </c>
      <c r="R78" s="278">
        <v>6</v>
      </c>
      <c r="S78" s="300">
        <f t="shared" si="35"/>
        <v>375000</v>
      </c>
      <c r="T78" s="268">
        <v>2250000</v>
      </c>
      <c r="U78" s="278">
        <v>6</v>
      </c>
      <c r="V78" s="299" t="s">
        <v>2831</v>
      </c>
      <c r="W78" s="278">
        <v>6</v>
      </c>
      <c r="X78" s="264">
        <f t="shared" si="34"/>
        <v>362250</v>
      </c>
      <c r="Y78" s="268">
        <v>2173500</v>
      </c>
    </row>
    <row r="79" spans="3:25">
      <c r="C79" s="262"/>
      <c r="D79" s="286"/>
      <c r="E79" s="277"/>
      <c r="F79" s="278">
        <v>6</v>
      </c>
      <c r="G79" s="299" t="s">
        <v>2832</v>
      </c>
      <c r="H79" s="278">
        <v>6</v>
      </c>
      <c r="I79" s="300">
        <f t="shared" ref="I79" si="37">J79/H79</f>
        <v>3220000</v>
      </c>
      <c r="J79" s="265">
        <v>19320000</v>
      </c>
      <c r="K79" s="278">
        <v>6</v>
      </c>
      <c r="L79" s="299" t="s">
        <v>2832</v>
      </c>
      <c r="M79" s="278">
        <v>6</v>
      </c>
      <c r="N79" s="300">
        <f t="shared" si="36"/>
        <v>1380000</v>
      </c>
      <c r="O79" s="298">
        <v>8280000</v>
      </c>
      <c r="P79" s="278">
        <v>6</v>
      </c>
      <c r="Q79" s="299" t="s">
        <v>2832</v>
      </c>
      <c r="R79" s="278">
        <v>6</v>
      </c>
      <c r="S79" s="300">
        <f t="shared" si="35"/>
        <v>1380000</v>
      </c>
      <c r="T79" s="268">
        <v>8280000</v>
      </c>
      <c r="U79" s="278">
        <v>6</v>
      </c>
      <c r="V79" s="299" t="s">
        <v>2832</v>
      </c>
      <c r="W79" s="278">
        <v>6</v>
      </c>
      <c r="X79" s="264">
        <f t="shared" si="34"/>
        <v>1260250</v>
      </c>
      <c r="Y79" s="268">
        <v>7561500</v>
      </c>
    </row>
    <row r="80" spans="3:25" ht="13.5" thickBot="1">
      <c r="C80" s="262"/>
      <c r="D80" s="832"/>
      <c r="E80" s="832" t="s">
        <v>2817</v>
      </c>
      <c r="F80" s="274">
        <f>SUM(F74:F79)</f>
        <v>36</v>
      </c>
      <c r="G80" s="283" t="s">
        <v>97</v>
      </c>
      <c r="H80" s="274">
        <f>SUM(H74:H79)</f>
        <v>36</v>
      </c>
      <c r="I80" s="284"/>
      <c r="J80" s="289">
        <f>SUM(J74:J79)</f>
        <v>68300000</v>
      </c>
      <c r="K80" s="274">
        <f>SUM(K74:K79)</f>
        <v>37</v>
      </c>
      <c r="L80" s="283" t="s">
        <v>97</v>
      </c>
      <c r="M80" s="274">
        <f>SUM(M74:M79)</f>
        <v>37</v>
      </c>
      <c r="N80" s="289"/>
      <c r="O80" s="289">
        <f>SUM(O74:O79)</f>
        <v>51505000</v>
      </c>
      <c r="P80" s="274">
        <f>SUM(P74:P79)</f>
        <v>37</v>
      </c>
      <c r="Q80" s="283" t="s">
        <v>97</v>
      </c>
      <c r="R80" s="274">
        <f>SUM(R74:R79)</f>
        <v>37</v>
      </c>
      <c r="S80" s="284"/>
      <c r="T80" s="289">
        <f>SUM(T74:T79)</f>
        <v>43005000</v>
      </c>
      <c r="U80" s="274">
        <f>SUM(U74:U79)</f>
        <v>37</v>
      </c>
      <c r="V80" s="283" t="s">
        <v>97</v>
      </c>
      <c r="W80" s="274">
        <f>SUM(W74:W79)</f>
        <v>37</v>
      </c>
      <c r="X80" s="289"/>
      <c r="Y80" s="285">
        <f>SUM(Y74:Y79)</f>
        <v>31170000</v>
      </c>
    </row>
    <row r="81" spans="3:25" ht="14.25" thickTop="1" thickBot="1">
      <c r="C81" s="262"/>
      <c r="D81" s="1039" t="s">
        <v>2837</v>
      </c>
      <c r="E81" s="1039"/>
      <c r="F81" s="219"/>
      <c r="G81" s="296"/>
      <c r="H81" s="263"/>
      <c r="I81" s="280"/>
      <c r="J81" s="265"/>
      <c r="K81" s="296"/>
      <c r="L81" s="297"/>
      <c r="M81" s="280"/>
      <c r="N81" s="280"/>
      <c r="O81" s="298"/>
      <c r="P81" s="219"/>
      <c r="Q81" s="296"/>
      <c r="R81" s="263"/>
      <c r="S81" s="280"/>
      <c r="T81" s="280"/>
      <c r="U81" s="296"/>
      <c r="V81" s="297"/>
      <c r="W81" s="280"/>
      <c r="X81" s="280"/>
      <c r="Y81" s="268"/>
    </row>
    <row r="82" spans="3:25" ht="13.5" thickTop="1">
      <c r="C82" s="262"/>
      <c r="D82" s="286"/>
      <c r="E82" s="263" t="s">
        <v>2830</v>
      </c>
      <c r="F82" s="278">
        <v>5</v>
      </c>
      <c r="G82" s="299" t="s">
        <v>2831</v>
      </c>
      <c r="H82" s="278">
        <v>5</v>
      </c>
      <c r="I82" s="300">
        <f t="shared" ref="I82:I87" si="38">J82/H82</f>
        <v>750000</v>
      </c>
      <c r="J82" s="265">
        <v>3750000</v>
      </c>
      <c r="K82" s="278">
        <v>6</v>
      </c>
      <c r="L82" s="299" t="s">
        <v>2831</v>
      </c>
      <c r="M82" s="278">
        <v>6</v>
      </c>
      <c r="N82" s="264">
        <f t="shared" ref="N82:N87" si="39">O82/M82</f>
        <v>450000</v>
      </c>
      <c r="O82" s="298">
        <v>2700000</v>
      </c>
      <c r="P82" s="278">
        <v>6</v>
      </c>
      <c r="Q82" s="299" t="s">
        <v>2831</v>
      </c>
      <c r="R82" s="278">
        <v>6</v>
      </c>
      <c r="S82" s="300">
        <f t="shared" ref="S82:S87" si="40">T82/R82</f>
        <v>375000</v>
      </c>
      <c r="T82" s="265">
        <v>2250000</v>
      </c>
      <c r="U82" s="278">
        <v>6</v>
      </c>
      <c r="V82" s="299" t="s">
        <v>2831</v>
      </c>
      <c r="W82" s="278">
        <v>6</v>
      </c>
      <c r="X82" s="264">
        <f t="shared" ref="X82:X87" si="41">Y82/W82</f>
        <v>375000</v>
      </c>
      <c r="Y82" s="268">
        <v>2250000</v>
      </c>
    </row>
    <row r="83" spans="3:25">
      <c r="C83" s="262"/>
      <c r="D83" s="286"/>
      <c r="E83" s="263"/>
      <c r="F83" s="278">
        <v>5</v>
      </c>
      <c r="G83" s="299" t="s">
        <v>2832</v>
      </c>
      <c r="H83" s="278">
        <v>5</v>
      </c>
      <c r="I83" s="300">
        <f t="shared" si="38"/>
        <v>4180000</v>
      </c>
      <c r="J83" s="265">
        <v>20900000</v>
      </c>
      <c r="K83" s="278">
        <v>6</v>
      </c>
      <c r="L83" s="299" t="s">
        <v>2832</v>
      </c>
      <c r="M83" s="278">
        <v>6</v>
      </c>
      <c r="N83" s="264">
        <f t="shared" si="39"/>
        <v>1955000</v>
      </c>
      <c r="O83" s="298">
        <v>11730000</v>
      </c>
      <c r="P83" s="278">
        <v>6</v>
      </c>
      <c r="Q83" s="299" t="s">
        <v>2832</v>
      </c>
      <c r="R83" s="278">
        <v>6</v>
      </c>
      <c r="S83" s="300">
        <f t="shared" si="40"/>
        <v>1380000</v>
      </c>
      <c r="T83" s="265">
        <v>8280000</v>
      </c>
      <c r="U83" s="278">
        <v>6</v>
      </c>
      <c r="V83" s="299" t="s">
        <v>2832</v>
      </c>
      <c r="W83" s="278">
        <v>6</v>
      </c>
      <c r="X83" s="264">
        <f t="shared" si="41"/>
        <v>1380000</v>
      </c>
      <c r="Y83" s="268">
        <v>8280000</v>
      </c>
    </row>
    <row r="84" spans="3:25">
      <c r="C84" s="262"/>
      <c r="D84" s="286"/>
      <c r="E84" s="277" t="s">
        <v>2818</v>
      </c>
      <c r="F84" s="278">
        <v>6</v>
      </c>
      <c r="G84" s="299" t="s">
        <v>2831</v>
      </c>
      <c r="H84" s="278">
        <v>6</v>
      </c>
      <c r="I84" s="264">
        <f t="shared" si="38"/>
        <v>450000</v>
      </c>
      <c r="J84" s="298">
        <v>2700000</v>
      </c>
      <c r="K84" s="278">
        <v>6</v>
      </c>
      <c r="L84" s="299" t="s">
        <v>2831</v>
      </c>
      <c r="M84" s="278">
        <v>6</v>
      </c>
      <c r="N84" s="300">
        <f t="shared" si="39"/>
        <v>375000</v>
      </c>
      <c r="O84" s="265">
        <v>2250000</v>
      </c>
      <c r="P84" s="278">
        <v>6</v>
      </c>
      <c r="Q84" s="299" t="s">
        <v>2831</v>
      </c>
      <c r="R84" s="278">
        <v>6</v>
      </c>
      <c r="S84" s="300">
        <f t="shared" si="40"/>
        <v>375000</v>
      </c>
      <c r="T84" s="298">
        <v>2250000</v>
      </c>
      <c r="U84" s="278">
        <v>6</v>
      </c>
      <c r="V84" s="299" t="s">
        <v>2831</v>
      </c>
      <c r="W84" s="278">
        <v>6</v>
      </c>
      <c r="X84" s="264">
        <f t="shared" si="41"/>
        <v>375000</v>
      </c>
      <c r="Y84" s="268">
        <v>2250000</v>
      </c>
    </row>
    <row r="85" spans="3:25">
      <c r="C85" s="262"/>
      <c r="D85" s="286"/>
      <c r="E85" s="277"/>
      <c r="F85" s="278">
        <v>6</v>
      </c>
      <c r="G85" s="299" t="s">
        <v>2832</v>
      </c>
      <c r="H85" s="278">
        <v>6</v>
      </c>
      <c r="I85" s="264">
        <f t="shared" si="38"/>
        <v>1955000</v>
      </c>
      <c r="J85" s="298">
        <v>11730000</v>
      </c>
      <c r="K85" s="278">
        <v>6</v>
      </c>
      <c r="L85" s="299" t="s">
        <v>2832</v>
      </c>
      <c r="M85" s="278">
        <v>6</v>
      </c>
      <c r="N85" s="300">
        <f t="shared" si="39"/>
        <v>1380000</v>
      </c>
      <c r="O85" s="265">
        <v>8280000</v>
      </c>
      <c r="P85" s="278">
        <v>6</v>
      </c>
      <c r="Q85" s="299" t="s">
        <v>2832</v>
      </c>
      <c r="R85" s="278">
        <v>6</v>
      </c>
      <c r="S85" s="300">
        <f t="shared" si="40"/>
        <v>1380000</v>
      </c>
      <c r="T85" s="298">
        <v>8280000</v>
      </c>
      <c r="U85" s="278">
        <v>6</v>
      </c>
      <c r="V85" s="299" t="s">
        <v>2832</v>
      </c>
      <c r="W85" s="278">
        <v>6</v>
      </c>
      <c r="X85" s="264">
        <f t="shared" si="41"/>
        <v>1380000</v>
      </c>
      <c r="Y85" s="268">
        <v>8280000</v>
      </c>
    </row>
    <row r="86" spans="3:25">
      <c r="C86" s="262"/>
      <c r="D86" s="286"/>
      <c r="E86" s="277" t="s">
        <v>2820</v>
      </c>
      <c r="F86" s="278">
        <v>6</v>
      </c>
      <c r="G86" s="299" t="s">
        <v>2831</v>
      </c>
      <c r="H86" s="278">
        <v>6</v>
      </c>
      <c r="I86" s="300">
        <f t="shared" si="38"/>
        <v>375000</v>
      </c>
      <c r="J86" s="265">
        <v>2250000</v>
      </c>
      <c r="K86" s="278">
        <v>6</v>
      </c>
      <c r="L86" s="299" t="s">
        <v>2831</v>
      </c>
      <c r="M86" s="278">
        <v>6</v>
      </c>
      <c r="N86" s="300">
        <f t="shared" si="39"/>
        <v>375000</v>
      </c>
      <c r="O86" s="298">
        <v>2250000</v>
      </c>
      <c r="P86" s="278">
        <v>6</v>
      </c>
      <c r="Q86" s="299" t="s">
        <v>2831</v>
      </c>
      <c r="R86" s="278">
        <v>6</v>
      </c>
      <c r="S86" s="300">
        <f t="shared" si="40"/>
        <v>375000</v>
      </c>
      <c r="T86" s="268">
        <v>2250000</v>
      </c>
      <c r="U86" s="278">
        <v>6</v>
      </c>
      <c r="V86" s="299" t="s">
        <v>2831</v>
      </c>
      <c r="W86" s="278">
        <v>6</v>
      </c>
      <c r="X86" s="264">
        <f t="shared" si="41"/>
        <v>362250</v>
      </c>
      <c r="Y86" s="268">
        <v>2173500</v>
      </c>
    </row>
    <row r="87" spans="3:25">
      <c r="C87" s="262"/>
      <c r="D87" s="286"/>
      <c r="E87" s="277"/>
      <c r="F87" s="278">
        <v>6</v>
      </c>
      <c r="G87" s="299" t="s">
        <v>2832</v>
      </c>
      <c r="H87" s="278">
        <v>6</v>
      </c>
      <c r="I87" s="300">
        <f t="shared" si="38"/>
        <v>1380000</v>
      </c>
      <c r="J87" s="265">
        <v>8280000</v>
      </c>
      <c r="K87" s="278">
        <v>6</v>
      </c>
      <c r="L87" s="299" t="s">
        <v>2832</v>
      </c>
      <c r="M87" s="278">
        <v>6</v>
      </c>
      <c r="N87" s="300">
        <f t="shared" si="39"/>
        <v>1380000</v>
      </c>
      <c r="O87" s="298">
        <v>8280000</v>
      </c>
      <c r="P87" s="278">
        <v>6</v>
      </c>
      <c r="Q87" s="299" t="s">
        <v>2832</v>
      </c>
      <c r="R87" s="278">
        <v>6</v>
      </c>
      <c r="S87" s="300">
        <f t="shared" si="40"/>
        <v>1380000</v>
      </c>
      <c r="T87" s="268">
        <v>8280000</v>
      </c>
      <c r="U87" s="278">
        <v>6</v>
      </c>
      <c r="V87" s="299" t="s">
        <v>2832</v>
      </c>
      <c r="W87" s="278">
        <v>6</v>
      </c>
      <c r="X87" s="264">
        <f t="shared" si="41"/>
        <v>1260250</v>
      </c>
      <c r="Y87" s="268">
        <v>7561500</v>
      </c>
    </row>
    <row r="88" spans="3:25" ht="13.5" thickBot="1">
      <c r="C88" s="262"/>
      <c r="D88" s="832"/>
      <c r="E88" s="832" t="s">
        <v>2817</v>
      </c>
      <c r="F88" s="274">
        <f>SUM(F82:F87)</f>
        <v>34</v>
      </c>
      <c r="G88" s="283" t="s">
        <v>97</v>
      </c>
      <c r="H88" s="274">
        <f>SUM(H82:H87)</f>
        <v>34</v>
      </c>
      <c r="I88" s="284"/>
      <c r="J88" s="289">
        <f>SUM(J82:J87)</f>
        <v>49610000</v>
      </c>
      <c r="K88" s="274">
        <f>SUM(K82:K87)</f>
        <v>36</v>
      </c>
      <c r="L88" s="283" t="s">
        <v>97</v>
      </c>
      <c r="M88" s="274">
        <f>SUM(M82:M87)</f>
        <v>36</v>
      </c>
      <c r="N88" s="289"/>
      <c r="O88" s="289">
        <f>SUM(O82:O87)</f>
        <v>35490000</v>
      </c>
      <c r="P88" s="274">
        <f>SUM(P82:P87)</f>
        <v>36</v>
      </c>
      <c r="Q88" s="283" t="s">
        <v>97</v>
      </c>
      <c r="R88" s="274">
        <f>SUM(R82:R87)</f>
        <v>36</v>
      </c>
      <c r="S88" s="284"/>
      <c r="T88" s="289">
        <f>SUM(T82:T87)</f>
        <v>31590000</v>
      </c>
      <c r="U88" s="274">
        <f>SUM(U82:U87)</f>
        <v>36</v>
      </c>
      <c r="V88" s="283" t="s">
        <v>97</v>
      </c>
      <c r="W88" s="274">
        <f>SUM(W82:W87)</f>
        <v>36</v>
      </c>
      <c r="X88" s="289"/>
      <c r="Y88" s="285">
        <f>SUM(Y82:Y87)</f>
        <v>30795000</v>
      </c>
    </row>
    <row r="89" spans="3:25" ht="14.25" thickTop="1" thickBot="1">
      <c r="C89" s="262"/>
      <c r="D89" s="1039" t="s">
        <v>2838</v>
      </c>
      <c r="E89" s="1039"/>
      <c r="F89" s="219"/>
      <c r="G89" s="296"/>
      <c r="H89" s="263"/>
      <c r="I89" s="280"/>
      <c r="J89" s="265"/>
      <c r="K89" s="296"/>
      <c r="L89" s="297"/>
      <c r="M89" s="280"/>
      <c r="N89" s="280"/>
      <c r="O89" s="298"/>
      <c r="P89" s="219"/>
      <c r="Q89" s="296"/>
      <c r="R89" s="263"/>
      <c r="S89" s="280"/>
      <c r="T89" s="280"/>
      <c r="U89" s="296"/>
      <c r="V89" s="297"/>
      <c r="W89" s="280"/>
      <c r="X89" s="280"/>
      <c r="Y89" s="268"/>
    </row>
    <row r="90" spans="3:25" ht="13.5" thickTop="1">
      <c r="C90" s="262"/>
      <c r="D90" s="286"/>
      <c r="E90" s="263" t="s">
        <v>2830</v>
      </c>
      <c r="F90" s="278">
        <v>6</v>
      </c>
      <c r="G90" s="299" t="s">
        <v>2831</v>
      </c>
      <c r="H90" s="278">
        <v>6</v>
      </c>
      <c r="I90" s="300">
        <f t="shared" ref="I90:I95" si="42">J90/H90</f>
        <v>750000</v>
      </c>
      <c r="J90" s="265">
        <v>4500000</v>
      </c>
      <c r="K90" s="278">
        <v>6</v>
      </c>
      <c r="L90" s="299" t="s">
        <v>2831</v>
      </c>
      <c r="M90" s="278">
        <v>6</v>
      </c>
      <c r="N90" s="264">
        <f t="shared" ref="N90:N95" si="43">O90/M90</f>
        <v>450000</v>
      </c>
      <c r="O90" s="298">
        <v>2700000</v>
      </c>
      <c r="P90" s="278">
        <v>6</v>
      </c>
      <c r="Q90" s="299" t="s">
        <v>2831</v>
      </c>
      <c r="R90" s="278">
        <v>6</v>
      </c>
      <c r="S90" s="300">
        <f t="shared" ref="S90:S95" si="44">T90/R90</f>
        <v>375000</v>
      </c>
      <c r="T90" s="265">
        <v>2250000</v>
      </c>
      <c r="U90" s="278">
        <v>6</v>
      </c>
      <c r="V90" s="299" t="s">
        <v>2831</v>
      </c>
      <c r="W90" s="278">
        <v>6</v>
      </c>
      <c r="X90" s="264">
        <f t="shared" ref="X90:X95" si="45">Y90/W90</f>
        <v>375000</v>
      </c>
      <c r="Y90" s="268">
        <v>2250000</v>
      </c>
    </row>
    <row r="91" spans="3:25">
      <c r="C91" s="262"/>
      <c r="D91" s="286"/>
      <c r="E91" s="263"/>
      <c r="F91" s="278">
        <v>6</v>
      </c>
      <c r="G91" s="299" t="s">
        <v>2832</v>
      </c>
      <c r="H91" s="278">
        <v>6</v>
      </c>
      <c r="I91" s="300">
        <f t="shared" si="42"/>
        <v>4600000</v>
      </c>
      <c r="J91" s="265">
        <v>27600000</v>
      </c>
      <c r="K91" s="278">
        <v>6</v>
      </c>
      <c r="L91" s="299" t="s">
        <v>2832</v>
      </c>
      <c r="M91" s="278">
        <v>6</v>
      </c>
      <c r="N91" s="264">
        <f t="shared" si="43"/>
        <v>2721666.6666666665</v>
      </c>
      <c r="O91" s="298">
        <v>16330000</v>
      </c>
      <c r="P91" s="278">
        <v>6</v>
      </c>
      <c r="Q91" s="299" t="s">
        <v>2832</v>
      </c>
      <c r="R91" s="278">
        <v>6</v>
      </c>
      <c r="S91" s="300">
        <f t="shared" si="44"/>
        <v>1380000</v>
      </c>
      <c r="T91" s="265">
        <v>8280000</v>
      </c>
      <c r="U91" s="278">
        <v>6</v>
      </c>
      <c r="V91" s="299" t="s">
        <v>2832</v>
      </c>
      <c r="W91" s="278">
        <v>6</v>
      </c>
      <c r="X91" s="264">
        <f t="shared" si="45"/>
        <v>1380000</v>
      </c>
      <c r="Y91" s="268">
        <v>8280000</v>
      </c>
    </row>
    <row r="92" spans="3:25">
      <c r="C92" s="262"/>
      <c r="D92" s="286"/>
      <c r="E92" s="277" t="s">
        <v>2818</v>
      </c>
      <c r="F92" s="278">
        <v>6</v>
      </c>
      <c r="G92" s="299" t="s">
        <v>2831</v>
      </c>
      <c r="H92" s="278">
        <v>6</v>
      </c>
      <c r="I92" s="264">
        <f t="shared" si="42"/>
        <v>450000</v>
      </c>
      <c r="J92" s="298">
        <v>2700000</v>
      </c>
      <c r="K92" s="278">
        <v>6</v>
      </c>
      <c r="L92" s="299" t="s">
        <v>2831</v>
      </c>
      <c r="M92" s="278">
        <v>6</v>
      </c>
      <c r="N92" s="300">
        <f t="shared" si="43"/>
        <v>375000</v>
      </c>
      <c r="O92" s="265">
        <v>2250000</v>
      </c>
      <c r="P92" s="278">
        <v>6</v>
      </c>
      <c r="Q92" s="299" t="s">
        <v>2831</v>
      </c>
      <c r="R92" s="278">
        <v>6</v>
      </c>
      <c r="S92" s="300">
        <f t="shared" si="44"/>
        <v>375000</v>
      </c>
      <c r="T92" s="298">
        <v>2250000</v>
      </c>
      <c r="U92" s="278">
        <v>6</v>
      </c>
      <c r="V92" s="299" t="s">
        <v>2831</v>
      </c>
      <c r="W92" s="278">
        <v>6</v>
      </c>
      <c r="X92" s="264">
        <f t="shared" si="45"/>
        <v>542500</v>
      </c>
      <c r="Y92" s="268">
        <v>3255000</v>
      </c>
    </row>
    <row r="93" spans="3:25">
      <c r="C93" s="262"/>
      <c r="D93" s="286"/>
      <c r="E93" s="277"/>
      <c r="F93" s="278">
        <v>6</v>
      </c>
      <c r="G93" s="299" t="s">
        <v>2832</v>
      </c>
      <c r="H93" s="278">
        <v>6</v>
      </c>
      <c r="I93" s="264">
        <f t="shared" si="42"/>
        <v>2721666.6666666665</v>
      </c>
      <c r="J93" s="298">
        <v>16330000</v>
      </c>
      <c r="K93" s="278">
        <v>6</v>
      </c>
      <c r="L93" s="299" t="s">
        <v>2832</v>
      </c>
      <c r="M93" s="278">
        <v>6</v>
      </c>
      <c r="N93" s="300">
        <f t="shared" si="43"/>
        <v>1380000</v>
      </c>
      <c r="O93" s="265">
        <v>8280000</v>
      </c>
      <c r="P93" s="278">
        <v>6</v>
      </c>
      <c r="Q93" s="299" t="s">
        <v>2832</v>
      </c>
      <c r="R93" s="278">
        <v>6</v>
      </c>
      <c r="S93" s="300">
        <f t="shared" si="44"/>
        <v>1380000</v>
      </c>
      <c r="T93" s="298">
        <v>8280000</v>
      </c>
      <c r="U93" s="278">
        <v>6</v>
      </c>
      <c r="V93" s="299" t="s">
        <v>2832</v>
      </c>
      <c r="W93" s="278">
        <v>6</v>
      </c>
      <c r="X93" s="264">
        <f t="shared" si="45"/>
        <v>1380000</v>
      </c>
      <c r="Y93" s="268">
        <v>8280000</v>
      </c>
    </row>
    <row r="94" spans="3:25">
      <c r="C94" s="262"/>
      <c r="D94" s="286"/>
      <c r="E94" s="277" t="s">
        <v>2820</v>
      </c>
      <c r="F94" s="278">
        <v>6</v>
      </c>
      <c r="G94" s="299" t="s">
        <v>2831</v>
      </c>
      <c r="H94" s="278">
        <v>6</v>
      </c>
      <c r="I94" s="300">
        <f t="shared" si="42"/>
        <v>375000</v>
      </c>
      <c r="J94" s="265">
        <v>2250000</v>
      </c>
      <c r="K94" s="278">
        <v>6</v>
      </c>
      <c r="L94" s="299" t="s">
        <v>2831</v>
      </c>
      <c r="M94" s="278">
        <v>6</v>
      </c>
      <c r="N94" s="300">
        <f t="shared" si="43"/>
        <v>375000</v>
      </c>
      <c r="O94" s="298">
        <v>2250000</v>
      </c>
      <c r="P94" s="278">
        <v>6</v>
      </c>
      <c r="Q94" s="299" t="s">
        <v>2831</v>
      </c>
      <c r="R94" s="278">
        <v>6</v>
      </c>
      <c r="S94" s="300">
        <f t="shared" si="44"/>
        <v>542500</v>
      </c>
      <c r="T94" s="268">
        <v>3255000</v>
      </c>
      <c r="U94" s="278">
        <v>5</v>
      </c>
      <c r="V94" s="299" t="s">
        <v>2831</v>
      </c>
      <c r="W94" s="278">
        <v>5</v>
      </c>
      <c r="X94" s="264">
        <f t="shared" si="45"/>
        <v>362250</v>
      </c>
      <c r="Y94" s="268">
        <v>1811250</v>
      </c>
    </row>
    <row r="95" spans="3:25">
      <c r="C95" s="262"/>
      <c r="D95" s="286"/>
      <c r="E95" s="277"/>
      <c r="F95" s="278">
        <v>6</v>
      </c>
      <c r="G95" s="299" t="s">
        <v>2832</v>
      </c>
      <c r="H95" s="278">
        <v>6</v>
      </c>
      <c r="I95" s="300">
        <f t="shared" si="42"/>
        <v>1380000</v>
      </c>
      <c r="J95" s="265">
        <v>8280000</v>
      </c>
      <c r="K95" s="278">
        <v>6</v>
      </c>
      <c r="L95" s="299" t="s">
        <v>2832</v>
      </c>
      <c r="M95" s="278">
        <v>6</v>
      </c>
      <c r="N95" s="300">
        <f t="shared" si="43"/>
        <v>1380000</v>
      </c>
      <c r="O95" s="298">
        <v>8280000</v>
      </c>
      <c r="P95" s="278">
        <v>6</v>
      </c>
      <c r="Q95" s="299" t="s">
        <v>2832</v>
      </c>
      <c r="R95" s="278">
        <v>6</v>
      </c>
      <c r="S95" s="300">
        <f t="shared" si="44"/>
        <v>1380000</v>
      </c>
      <c r="T95" s="268">
        <v>8280000</v>
      </c>
      <c r="U95" s="278">
        <v>5</v>
      </c>
      <c r="V95" s="299" t="s">
        <v>2832</v>
      </c>
      <c r="W95" s="278">
        <v>5</v>
      </c>
      <c r="X95" s="264">
        <f t="shared" si="45"/>
        <v>1258200</v>
      </c>
      <c r="Y95" s="268">
        <v>6291000</v>
      </c>
    </row>
    <row r="96" spans="3:25" ht="13.5" thickBot="1">
      <c r="C96" s="262"/>
      <c r="D96" s="832"/>
      <c r="E96" s="832" t="s">
        <v>2817</v>
      </c>
      <c r="F96" s="274">
        <f>SUM(F90:F95)</f>
        <v>36</v>
      </c>
      <c r="G96" s="283" t="s">
        <v>97</v>
      </c>
      <c r="H96" s="274">
        <f>SUM(H90:H95)</f>
        <v>36</v>
      </c>
      <c r="I96" s="284"/>
      <c r="J96" s="289">
        <f>SUM(J90:J95)</f>
        <v>61660000</v>
      </c>
      <c r="K96" s="274">
        <f>SUM(K90:K95)</f>
        <v>36</v>
      </c>
      <c r="L96" s="283" t="s">
        <v>97</v>
      </c>
      <c r="M96" s="274">
        <f>SUM(M90:M95)</f>
        <v>36</v>
      </c>
      <c r="N96" s="289"/>
      <c r="O96" s="289">
        <f>SUM(O90:O95)</f>
        <v>40090000</v>
      </c>
      <c r="P96" s="274">
        <f>SUM(P90:P95)</f>
        <v>36</v>
      </c>
      <c r="Q96" s="283" t="s">
        <v>97</v>
      </c>
      <c r="R96" s="274">
        <f>SUM(R90:R95)</f>
        <v>36</v>
      </c>
      <c r="S96" s="284"/>
      <c r="T96" s="289">
        <f>SUM(T90:T95)</f>
        <v>32595000</v>
      </c>
      <c r="U96" s="274">
        <f>SUM(U90:U95)</f>
        <v>34</v>
      </c>
      <c r="V96" s="283" t="s">
        <v>97</v>
      </c>
      <c r="W96" s="274">
        <f>SUM(W90:W95)</f>
        <v>34</v>
      </c>
      <c r="X96" s="289"/>
      <c r="Y96" s="285">
        <f>SUM(Y90:Y95)</f>
        <v>30167250</v>
      </c>
    </row>
    <row r="97" spans="3:25" ht="14.25" thickTop="1" thickBot="1">
      <c r="C97" s="262"/>
      <c r="D97" s="1039" t="s">
        <v>2839</v>
      </c>
      <c r="E97" s="1039"/>
      <c r="F97" s="219"/>
      <c r="G97" s="296"/>
      <c r="H97" s="263"/>
      <c r="I97" s="280"/>
      <c r="J97" s="265"/>
      <c r="K97" s="296"/>
      <c r="L97" s="297"/>
      <c r="M97" s="280"/>
      <c r="N97" s="280"/>
      <c r="O97" s="298"/>
      <c r="P97" s="219"/>
      <c r="Q97" s="296"/>
      <c r="R97" s="263"/>
      <c r="S97" s="280"/>
      <c r="T97" s="280"/>
      <c r="U97" s="296"/>
      <c r="V97" s="297"/>
      <c r="W97" s="280"/>
      <c r="X97" s="280"/>
      <c r="Y97" s="268"/>
    </row>
    <row r="98" spans="3:25" ht="13.5" thickTop="1">
      <c r="C98" s="262"/>
      <c r="D98" s="286"/>
      <c r="E98" s="263" t="s">
        <v>2830</v>
      </c>
      <c r="F98" s="278">
        <v>2</v>
      </c>
      <c r="G98" s="299" t="s">
        <v>2831</v>
      </c>
      <c r="H98" s="278">
        <v>2</v>
      </c>
      <c r="I98" s="300">
        <f t="shared" ref="I98:I101" si="46">J98/H98</f>
        <v>750000</v>
      </c>
      <c r="J98" s="265">
        <v>1500000</v>
      </c>
      <c r="K98" s="278">
        <v>1</v>
      </c>
      <c r="L98" s="299" t="s">
        <v>2831</v>
      </c>
      <c r="M98" s="278">
        <v>1</v>
      </c>
      <c r="N98" s="264">
        <f t="shared" ref="N98:N99" si="47">O98/M98</f>
        <v>450000</v>
      </c>
      <c r="O98" s="298">
        <v>450000</v>
      </c>
      <c r="P98" s="278">
        <v>2</v>
      </c>
      <c r="Q98" s="299" t="s">
        <v>2831</v>
      </c>
      <c r="R98" s="278">
        <v>2</v>
      </c>
      <c r="S98" s="300">
        <f>T98/R98</f>
        <v>375000</v>
      </c>
      <c r="T98" s="265">
        <v>750000</v>
      </c>
      <c r="U98" s="278">
        <v>2</v>
      </c>
      <c r="V98" s="299" t="s">
        <v>2831</v>
      </c>
      <c r="W98" s="278">
        <v>2</v>
      </c>
      <c r="X98" s="264">
        <f t="shared" ref="X98:X103" si="48">Y98/W98</f>
        <v>375000</v>
      </c>
      <c r="Y98" s="268">
        <v>750000</v>
      </c>
    </row>
    <row r="99" spans="3:25">
      <c r="C99" s="262"/>
      <c r="D99" s="286"/>
      <c r="E99" s="263"/>
      <c r="F99" s="278">
        <v>1</v>
      </c>
      <c r="G99" s="299" t="s">
        <v>2832</v>
      </c>
      <c r="H99" s="278">
        <v>1</v>
      </c>
      <c r="I99" s="300">
        <f t="shared" si="46"/>
        <v>2300000</v>
      </c>
      <c r="J99" s="265">
        <v>2300000</v>
      </c>
      <c r="K99" s="278">
        <v>2</v>
      </c>
      <c r="L99" s="299" t="s">
        <v>2832</v>
      </c>
      <c r="M99" s="278">
        <v>2</v>
      </c>
      <c r="N99" s="264">
        <f t="shared" si="47"/>
        <v>4255000</v>
      </c>
      <c r="O99" s="298">
        <v>8510000</v>
      </c>
      <c r="P99" s="278">
        <v>1</v>
      </c>
      <c r="Q99" s="299" t="s">
        <v>2832</v>
      </c>
      <c r="R99" s="278">
        <v>1</v>
      </c>
      <c r="S99" s="300">
        <f t="shared" ref="S99:S103" si="49">T99/R99</f>
        <v>1380000</v>
      </c>
      <c r="T99" s="265">
        <v>1380000</v>
      </c>
      <c r="U99" s="278">
        <v>2</v>
      </c>
      <c r="V99" s="299" t="s">
        <v>2832</v>
      </c>
      <c r="W99" s="278">
        <v>2</v>
      </c>
      <c r="X99" s="264">
        <f t="shared" si="48"/>
        <v>1380000</v>
      </c>
      <c r="Y99" s="268">
        <v>2760000</v>
      </c>
    </row>
    <row r="100" spans="3:25">
      <c r="C100" s="262"/>
      <c r="D100" s="286"/>
      <c r="E100" s="277" t="s">
        <v>2818</v>
      </c>
      <c r="F100" s="278">
        <v>1</v>
      </c>
      <c r="G100" s="299" t="s">
        <v>2831</v>
      </c>
      <c r="H100" s="278">
        <v>1</v>
      </c>
      <c r="I100" s="264">
        <f t="shared" si="46"/>
        <v>450000</v>
      </c>
      <c r="J100" s="298">
        <v>450000</v>
      </c>
      <c r="K100" s="278">
        <v>2</v>
      </c>
      <c r="L100" s="299" t="s">
        <v>2831</v>
      </c>
      <c r="M100" s="278">
        <v>2</v>
      </c>
      <c r="N100" s="300">
        <f>O100/M100</f>
        <v>375000</v>
      </c>
      <c r="O100" s="265">
        <v>750000</v>
      </c>
      <c r="P100" s="278">
        <v>2</v>
      </c>
      <c r="Q100" s="299" t="s">
        <v>2831</v>
      </c>
      <c r="R100" s="278">
        <v>2</v>
      </c>
      <c r="S100" s="300">
        <f t="shared" si="49"/>
        <v>375000</v>
      </c>
      <c r="T100" s="298">
        <v>750000</v>
      </c>
      <c r="U100" s="278">
        <v>2</v>
      </c>
      <c r="V100" s="299" t="s">
        <v>2831</v>
      </c>
      <c r="W100" s="278">
        <v>2</v>
      </c>
      <c r="X100" s="264">
        <f t="shared" si="48"/>
        <v>375000</v>
      </c>
      <c r="Y100" s="268">
        <v>750000</v>
      </c>
    </row>
    <row r="101" spans="3:25">
      <c r="C101" s="262"/>
      <c r="D101" s="286"/>
      <c r="E101" s="277"/>
      <c r="F101" s="278">
        <v>2</v>
      </c>
      <c r="G101" s="299" t="s">
        <v>2832</v>
      </c>
      <c r="H101" s="278">
        <v>2</v>
      </c>
      <c r="I101" s="264">
        <f t="shared" si="46"/>
        <v>4255000</v>
      </c>
      <c r="J101" s="298">
        <v>8510000</v>
      </c>
      <c r="K101" s="278">
        <v>1</v>
      </c>
      <c r="L101" s="299" t="s">
        <v>2832</v>
      </c>
      <c r="M101" s="278">
        <v>1</v>
      </c>
      <c r="N101" s="300">
        <f t="shared" ref="N101:N103" si="50">O101/M101</f>
        <v>1380000</v>
      </c>
      <c r="O101" s="265">
        <v>1380000</v>
      </c>
      <c r="P101" s="278">
        <v>2</v>
      </c>
      <c r="Q101" s="299" t="s">
        <v>2832</v>
      </c>
      <c r="R101" s="278">
        <v>2</v>
      </c>
      <c r="S101" s="300">
        <f t="shared" si="49"/>
        <v>1380000</v>
      </c>
      <c r="T101" s="298">
        <v>2760000</v>
      </c>
      <c r="U101" s="278">
        <v>1</v>
      </c>
      <c r="V101" s="299" t="s">
        <v>2832</v>
      </c>
      <c r="W101" s="278">
        <v>1</v>
      </c>
      <c r="X101" s="264">
        <f t="shared" si="48"/>
        <v>1380000</v>
      </c>
      <c r="Y101" s="268">
        <v>1380000</v>
      </c>
    </row>
    <row r="102" spans="3:25">
      <c r="C102" s="262"/>
      <c r="D102" s="286"/>
      <c r="E102" s="277" t="s">
        <v>2820</v>
      </c>
      <c r="F102" s="278">
        <v>2</v>
      </c>
      <c r="G102" s="299" t="s">
        <v>2831</v>
      </c>
      <c r="H102" s="278">
        <v>2</v>
      </c>
      <c r="I102" s="300">
        <f>J102/H102</f>
        <v>375000</v>
      </c>
      <c r="J102" s="265">
        <v>750000</v>
      </c>
      <c r="K102" s="278">
        <v>2</v>
      </c>
      <c r="L102" s="299" t="s">
        <v>2831</v>
      </c>
      <c r="M102" s="278">
        <v>2</v>
      </c>
      <c r="N102" s="300">
        <f t="shared" si="50"/>
        <v>375000</v>
      </c>
      <c r="O102" s="298">
        <v>750000</v>
      </c>
      <c r="P102" s="278">
        <v>2</v>
      </c>
      <c r="Q102" s="299" t="s">
        <v>2831</v>
      </c>
      <c r="R102" s="278">
        <v>2</v>
      </c>
      <c r="S102" s="300">
        <f t="shared" si="49"/>
        <v>375000</v>
      </c>
      <c r="T102" s="298">
        <v>750000</v>
      </c>
      <c r="U102" s="278">
        <v>1</v>
      </c>
      <c r="V102" s="299" t="s">
        <v>2831</v>
      </c>
      <c r="W102" s="278">
        <v>1</v>
      </c>
      <c r="X102" s="264">
        <f t="shared" si="48"/>
        <v>362250</v>
      </c>
      <c r="Y102" s="268">
        <v>362250</v>
      </c>
    </row>
    <row r="103" spans="3:25">
      <c r="C103" s="262"/>
      <c r="D103" s="286"/>
      <c r="E103" s="277"/>
      <c r="F103" s="278">
        <v>1</v>
      </c>
      <c r="G103" s="299" t="s">
        <v>2832</v>
      </c>
      <c r="H103" s="278">
        <v>1</v>
      </c>
      <c r="I103" s="300">
        <f t="shared" ref="I103" si="51">J103/H103</f>
        <v>1380000</v>
      </c>
      <c r="J103" s="265">
        <v>1380000</v>
      </c>
      <c r="K103" s="278">
        <v>2</v>
      </c>
      <c r="L103" s="299" t="s">
        <v>2832</v>
      </c>
      <c r="M103" s="278">
        <v>2</v>
      </c>
      <c r="N103" s="300">
        <f t="shared" si="50"/>
        <v>1380000</v>
      </c>
      <c r="O103" s="298">
        <v>2760000</v>
      </c>
      <c r="P103" s="278">
        <v>1</v>
      </c>
      <c r="Q103" s="299" t="s">
        <v>2832</v>
      </c>
      <c r="R103" s="278">
        <v>1</v>
      </c>
      <c r="S103" s="300">
        <f t="shared" si="49"/>
        <v>1380000</v>
      </c>
      <c r="T103" s="268">
        <v>1380000</v>
      </c>
      <c r="U103" s="278">
        <v>2</v>
      </c>
      <c r="V103" s="299" t="s">
        <v>2832</v>
      </c>
      <c r="W103" s="278">
        <v>2</v>
      </c>
      <c r="X103" s="264">
        <f t="shared" si="48"/>
        <v>1260250</v>
      </c>
      <c r="Y103" s="268">
        <v>2520500</v>
      </c>
    </row>
    <row r="104" spans="3:25" ht="13.5" thickBot="1">
      <c r="C104" s="262"/>
      <c r="D104" s="832"/>
      <c r="E104" s="832" t="s">
        <v>2817</v>
      </c>
      <c r="F104" s="274">
        <f>SUM(F98:F103)</f>
        <v>9</v>
      </c>
      <c r="G104" s="283" t="s">
        <v>97</v>
      </c>
      <c r="H104" s="274">
        <f>SUM(H98:H103)</f>
        <v>9</v>
      </c>
      <c r="I104" s="284"/>
      <c r="J104" s="289">
        <f>SUM(J98:J103)</f>
        <v>14890000</v>
      </c>
      <c r="K104" s="274">
        <f>SUM(K98:K103)</f>
        <v>10</v>
      </c>
      <c r="L104" s="283" t="s">
        <v>97</v>
      </c>
      <c r="M104" s="274">
        <f>SUM(M98:M103)</f>
        <v>10</v>
      </c>
      <c r="N104" s="289"/>
      <c r="O104" s="289">
        <f>SUM(O98:O103)</f>
        <v>14600000</v>
      </c>
      <c r="P104" s="274">
        <f>SUM(P98:P103)</f>
        <v>10</v>
      </c>
      <c r="Q104" s="283" t="s">
        <v>97</v>
      </c>
      <c r="R104" s="274">
        <f>SUM(R98:R103)</f>
        <v>10</v>
      </c>
      <c r="S104" s="284"/>
      <c r="T104" s="289">
        <f>SUM(T98:T103)</f>
        <v>7770000</v>
      </c>
      <c r="U104" s="274">
        <f>SUM(U98:U103)</f>
        <v>10</v>
      </c>
      <c r="V104" s="283" t="s">
        <v>97</v>
      </c>
      <c r="W104" s="274">
        <f>SUM(W98:W103)</f>
        <v>10</v>
      </c>
      <c r="X104" s="289"/>
      <c r="Y104" s="285">
        <f>SUM(Y98:Y103)</f>
        <v>8522750</v>
      </c>
    </row>
    <row r="105" spans="3:25" ht="14.25" thickTop="1" thickBot="1">
      <c r="C105" s="262"/>
      <c r="D105" s="1039" t="s">
        <v>2840</v>
      </c>
      <c r="E105" s="1039"/>
      <c r="F105" s="219"/>
      <c r="G105" s="296"/>
      <c r="H105" s="263"/>
      <c r="I105" s="280"/>
      <c r="J105" s="265"/>
      <c r="K105" s="296"/>
      <c r="L105" s="297"/>
      <c r="M105" s="280"/>
      <c r="N105" s="280"/>
      <c r="O105" s="298"/>
      <c r="P105" s="219"/>
      <c r="Q105" s="296"/>
      <c r="R105" s="263"/>
      <c r="S105" s="280"/>
      <c r="T105" s="280"/>
      <c r="U105" s="296"/>
      <c r="V105" s="297"/>
      <c r="W105" s="280"/>
      <c r="X105" s="280"/>
      <c r="Y105" s="268"/>
    </row>
    <row r="106" spans="3:25" ht="13.5" thickTop="1">
      <c r="C106" s="262"/>
      <c r="D106" s="286"/>
      <c r="E106" s="263" t="s">
        <v>2830</v>
      </c>
      <c r="F106" s="278">
        <v>2</v>
      </c>
      <c r="G106" s="299" t="s">
        <v>2831</v>
      </c>
      <c r="H106" s="278">
        <v>2</v>
      </c>
      <c r="I106" s="300">
        <f t="shared" ref="I106:I109" si="52">J106/H106</f>
        <v>750000</v>
      </c>
      <c r="J106" s="265">
        <v>1500000</v>
      </c>
      <c r="K106" s="278">
        <v>1</v>
      </c>
      <c r="L106" s="299" t="s">
        <v>2831</v>
      </c>
      <c r="M106" s="278">
        <v>1</v>
      </c>
      <c r="N106" s="264">
        <f t="shared" ref="N106:N107" si="53">O106/M106</f>
        <v>450000</v>
      </c>
      <c r="O106" s="298">
        <v>450000</v>
      </c>
      <c r="P106" s="278">
        <v>2</v>
      </c>
      <c r="Q106" s="299" t="s">
        <v>2831</v>
      </c>
      <c r="R106" s="278">
        <v>2</v>
      </c>
      <c r="S106" s="300">
        <f>T106/R106</f>
        <v>375000</v>
      </c>
      <c r="T106" s="265">
        <v>750000</v>
      </c>
      <c r="U106" s="278">
        <v>1</v>
      </c>
      <c r="V106" s="299" t="s">
        <v>2831</v>
      </c>
      <c r="W106" s="278">
        <v>1</v>
      </c>
      <c r="X106" s="264">
        <f t="shared" ref="X106:X111" si="54">Y106/W106</f>
        <v>375000</v>
      </c>
      <c r="Y106" s="268">
        <v>375000</v>
      </c>
    </row>
    <row r="107" spans="3:25">
      <c r="C107" s="262"/>
      <c r="D107" s="286"/>
      <c r="E107" s="263"/>
      <c r="F107" s="278">
        <v>1</v>
      </c>
      <c r="G107" s="299" t="s">
        <v>2832</v>
      </c>
      <c r="H107" s="278">
        <v>1</v>
      </c>
      <c r="I107" s="300">
        <f t="shared" si="52"/>
        <v>2500000</v>
      </c>
      <c r="J107" s="265">
        <v>2500000</v>
      </c>
      <c r="K107" s="278">
        <v>2</v>
      </c>
      <c r="L107" s="299" t="s">
        <v>2832</v>
      </c>
      <c r="M107" s="278">
        <v>2</v>
      </c>
      <c r="N107" s="264">
        <f t="shared" si="53"/>
        <v>1955000</v>
      </c>
      <c r="O107" s="298">
        <v>3910000</v>
      </c>
      <c r="P107" s="278">
        <v>1</v>
      </c>
      <c r="Q107" s="299" t="s">
        <v>2832</v>
      </c>
      <c r="R107" s="278">
        <v>1</v>
      </c>
      <c r="S107" s="300">
        <f t="shared" ref="S107:S111" si="55">T107/R107</f>
        <v>1380000</v>
      </c>
      <c r="T107" s="265">
        <v>1380000</v>
      </c>
      <c r="U107" s="278">
        <v>2</v>
      </c>
      <c r="V107" s="299" t="s">
        <v>2832</v>
      </c>
      <c r="W107" s="278">
        <v>2</v>
      </c>
      <c r="X107" s="264">
        <f t="shared" si="54"/>
        <v>1380000</v>
      </c>
      <c r="Y107" s="268">
        <v>2760000</v>
      </c>
    </row>
    <row r="108" spans="3:25">
      <c r="C108" s="262"/>
      <c r="D108" s="286"/>
      <c r="E108" s="277" t="s">
        <v>2818</v>
      </c>
      <c r="F108" s="278">
        <v>1</v>
      </c>
      <c r="G108" s="299" t="s">
        <v>2831</v>
      </c>
      <c r="H108" s="278">
        <v>1</v>
      </c>
      <c r="I108" s="264">
        <f t="shared" si="52"/>
        <v>450000</v>
      </c>
      <c r="J108" s="298">
        <v>450000</v>
      </c>
      <c r="K108" s="278">
        <v>2</v>
      </c>
      <c r="L108" s="299" t="s">
        <v>2831</v>
      </c>
      <c r="M108" s="278">
        <v>2</v>
      </c>
      <c r="N108" s="300">
        <f>O108/M108</f>
        <v>375000</v>
      </c>
      <c r="O108" s="265">
        <v>750000</v>
      </c>
      <c r="P108" s="278">
        <v>1</v>
      </c>
      <c r="Q108" s="299" t="s">
        <v>2831</v>
      </c>
      <c r="R108" s="278">
        <v>1</v>
      </c>
      <c r="S108" s="300">
        <f t="shared" si="55"/>
        <v>375000</v>
      </c>
      <c r="T108" s="298">
        <v>375000</v>
      </c>
      <c r="U108" s="278">
        <v>2</v>
      </c>
      <c r="V108" s="299" t="s">
        <v>2831</v>
      </c>
      <c r="W108" s="278">
        <v>2</v>
      </c>
      <c r="X108" s="264">
        <f t="shared" si="54"/>
        <v>375000</v>
      </c>
      <c r="Y108" s="268">
        <v>750000</v>
      </c>
    </row>
    <row r="109" spans="3:25">
      <c r="C109" s="262"/>
      <c r="D109" s="286"/>
      <c r="E109" s="277"/>
      <c r="F109" s="278">
        <v>2</v>
      </c>
      <c r="G109" s="299" t="s">
        <v>2832</v>
      </c>
      <c r="H109" s="278">
        <v>2</v>
      </c>
      <c r="I109" s="264">
        <f t="shared" si="52"/>
        <v>1955000</v>
      </c>
      <c r="J109" s="298">
        <v>3910000</v>
      </c>
      <c r="K109" s="278">
        <v>1</v>
      </c>
      <c r="L109" s="299" t="s">
        <v>2832</v>
      </c>
      <c r="M109" s="278">
        <v>1</v>
      </c>
      <c r="N109" s="300">
        <f t="shared" ref="N109:N111" si="56">O109/M109</f>
        <v>1380000</v>
      </c>
      <c r="O109" s="265">
        <v>1380000</v>
      </c>
      <c r="P109" s="278">
        <v>2</v>
      </c>
      <c r="Q109" s="299" t="s">
        <v>2832</v>
      </c>
      <c r="R109" s="278">
        <v>2</v>
      </c>
      <c r="S109" s="300">
        <f t="shared" si="55"/>
        <v>1380000</v>
      </c>
      <c r="T109" s="298">
        <v>2760000</v>
      </c>
      <c r="U109" s="278">
        <v>1</v>
      </c>
      <c r="V109" s="299" t="s">
        <v>2832</v>
      </c>
      <c r="W109" s="278">
        <v>1</v>
      </c>
      <c r="X109" s="264">
        <f t="shared" si="54"/>
        <v>1380000</v>
      </c>
      <c r="Y109" s="268">
        <v>1380000</v>
      </c>
    </row>
    <row r="110" spans="3:25">
      <c r="C110" s="262"/>
      <c r="D110" s="286"/>
      <c r="E110" s="277" t="s">
        <v>2820</v>
      </c>
      <c r="F110" s="278">
        <v>2</v>
      </c>
      <c r="G110" s="299" t="s">
        <v>2831</v>
      </c>
      <c r="H110" s="278">
        <v>2</v>
      </c>
      <c r="I110" s="300">
        <f>J110/H110</f>
        <v>375000</v>
      </c>
      <c r="J110" s="265">
        <v>750000</v>
      </c>
      <c r="K110" s="278">
        <v>1</v>
      </c>
      <c r="L110" s="299" t="s">
        <v>2831</v>
      </c>
      <c r="M110" s="278">
        <v>1</v>
      </c>
      <c r="N110" s="300">
        <f t="shared" si="56"/>
        <v>375000</v>
      </c>
      <c r="O110" s="298">
        <v>375000</v>
      </c>
      <c r="P110" s="278">
        <v>2</v>
      </c>
      <c r="Q110" s="299" t="s">
        <v>2831</v>
      </c>
      <c r="R110" s="278">
        <v>2</v>
      </c>
      <c r="S110" s="300">
        <f t="shared" si="55"/>
        <v>375000</v>
      </c>
      <c r="T110" s="268">
        <v>750000</v>
      </c>
      <c r="U110" s="278">
        <v>1</v>
      </c>
      <c r="V110" s="299" t="s">
        <v>2831</v>
      </c>
      <c r="W110" s="278">
        <v>1</v>
      </c>
      <c r="X110" s="264">
        <f t="shared" si="54"/>
        <v>362250</v>
      </c>
      <c r="Y110" s="268">
        <v>362250</v>
      </c>
    </row>
    <row r="111" spans="3:25">
      <c r="C111" s="262"/>
      <c r="D111" s="286"/>
      <c r="E111" s="277"/>
      <c r="F111" s="278">
        <v>1</v>
      </c>
      <c r="G111" s="299" t="s">
        <v>2832</v>
      </c>
      <c r="H111" s="278">
        <v>1</v>
      </c>
      <c r="I111" s="300">
        <f t="shared" ref="I111" si="57">J111/H111</f>
        <v>1380000</v>
      </c>
      <c r="J111" s="265">
        <v>1380000</v>
      </c>
      <c r="K111" s="278">
        <v>2</v>
      </c>
      <c r="L111" s="299" t="s">
        <v>2832</v>
      </c>
      <c r="M111" s="278">
        <v>2</v>
      </c>
      <c r="N111" s="300">
        <f t="shared" si="56"/>
        <v>1380000</v>
      </c>
      <c r="O111" s="298">
        <v>2760000</v>
      </c>
      <c r="P111" s="278">
        <v>1</v>
      </c>
      <c r="Q111" s="299" t="s">
        <v>2832</v>
      </c>
      <c r="R111" s="278">
        <v>1</v>
      </c>
      <c r="S111" s="300">
        <f t="shared" si="55"/>
        <v>1380000</v>
      </c>
      <c r="T111" s="268">
        <v>1380000</v>
      </c>
      <c r="U111" s="278">
        <v>2</v>
      </c>
      <c r="V111" s="299" t="s">
        <v>2832</v>
      </c>
      <c r="W111" s="278">
        <v>2</v>
      </c>
      <c r="X111" s="264">
        <f t="shared" si="54"/>
        <v>1260250</v>
      </c>
      <c r="Y111" s="268">
        <v>2520500</v>
      </c>
    </row>
    <row r="112" spans="3:25" ht="13.5" thickBot="1">
      <c r="C112" s="262"/>
      <c r="D112" s="832"/>
      <c r="E112" s="832" t="s">
        <v>2817</v>
      </c>
      <c r="F112" s="274">
        <f>SUM(F106:F111)</f>
        <v>9</v>
      </c>
      <c r="G112" s="283" t="s">
        <v>97</v>
      </c>
      <c r="H112" s="274">
        <f>SUM(H106:H111)</f>
        <v>9</v>
      </c>
      <c r="I112" s="284"/>
      <c r="J112" s="289">
        <f>SUM(J106:J111)</f>
        <v>10490000</v>
      </c>
      <c r="K112" s="274">
        <f>SUM(K106:K111)</f>
        <v>9</v>
      </c>
      <c r="L112" s="283" t="s">
        <v>97</v>
      </c>
      <c r="M112" s="274">
        <f>SUM(M106:M111)</f>
        <v>9</v>
      </c>
      <c r="N112" s="289"/>
      <c r="O112" s="289">
        <f>SUM(O106:O111)</f>
        <v>9625000</v>
      </c>
      <c r="P112" s="274">
        <f>SUM(P106:P111)</f>
        <v>9</v>
      </c>
      <c r="Q112" s="283" t="s">
        <v>97</v>
      </c>
      <c r="R112" s="274">
        <f>SUM(R106:R111)</f>
        <v>9</v>
      </c>
      <c r="S112" s="284"/>
      <c r="T112" s="289">
        <f>SUM(T106:T111)</f>
        <v>7395000</v>
      </c>
      <c r="U112" s="274">
        <f>SUM(U106:U111)</f>
        <v>9</v>
      </c>
      <c r="V112" s="283" t="s">
        <v>97</v>
      </c>
      <c r="W112" s="274">
        <f>SUM(W106:W111)</f>
        <v>9</v>
      </c>
      <c r="X112" s="289"/>
      <c r="Y112" s="285">
        <f>SUM(Y106:Y111)</f>
        <v>8147750</v>
      </c>
    </row>
    <row r="113" spans="3:25" ht="14.25" thickTop="1" thickBot="1">
      <c r="C113" s="262"/>
      <c r="D113" s="1039" t="s">
        <v>2841</v>
      </c>
      <c r="E113" s="1039"/>
      <c r="F113" s="219"/>
      <c r="G113" s="296"/>
      <c r="H113" s="263"/>
      <c r="I113" s="280"/>
      <c r="J113" s="265"/>
      <c r="K113" s="296"/>
      <c r="L113" s="297"/>
      <c r="M113" s="280"/>
      <c r="N113" s="280"/>
      <c r="O113" s="298"/>
      <c r="P113" s="219"/>
      <c r="Q113" s="296"/>
      <c r="R113" s="263"/>
      <c r="S113" s="280"/>
      <c r="T113" s="280"/>
      <c r="U113" s="296"/>
      <c r="V113" s="297"/>
      <c r="W113" s="280"/>
      <c r="X113" s="280"/>
      <c r="Y113" s="268"/>
    </row>
    <row r="114" spans="3:25" ht="13.5" thickTop="1">
      <c r="C114" s="262"/>
      <c r="D114" s="286"/>
      <c r="E114" s="263" t="s">
        <v>2830</v>
      </c>
      <c r="F114" s="278">
        <v>5</v>
      </c>
      <c r="G114" s="299" t="s">
        <v>2831</v>
      </c>
      <c r="H114" s="278">
        <v>5</v>
      </c>
      <c r="I114" s="300">
        <f t="shared" ref="I114:I117" si="58">J114/H114</f>
        <v>750000</v>
      </c>
      <c r="J114" s="265">
        <v>3750000</v>
      </c>
      <c r="K114" s="278">
        <v>5</v>
      </c>
      <c r="L114" s="299" t="s">
        <v>2831</v>
      </c>
      <c r="M114" s="278">
        <v>5</v>
      </c>
      <c r="N114" s="264">
        <f t="shared" ref="N114:N115" si="59">O114/M114</f>
        <v>450000</v>
      </c>
      <c r="O114" s="298">
        <v>2250000</v>
      </c>
      <c r="P114" s="278">
        <v>5</v>
      </c>
      <c r="Q114" s="299" t="s">
        <v>2831</v>
      </c>
      <c r="R114" s="278">
        <v>5</v>
      </c>
      <c r="S114" s="300">
        <f>T114/R114</f>
        <v>375000</v>
      </c>
      <c r="T114" s="265">
        <v>1875000</v>
      </c>
      <c r="U114" s="278">
        <v>5</v>
      </c>
      <c r="V114" s="299" t="s">
        <v>2831</v>
      </c>
      <c r="W114" s="278">
        <v>5</v>
      </c>
      <c r="X114" s="264">
        <f t="shared" ref="X114:X119" si="60">Y114/W114</f>
        <v>375000</v>
      </c>
      <c r="Y114" s="268">
        <v>1875000</v>
      </c>
    </row>
    <row r="115" spans="3:25">
      <c r="C115" s="262"/>
      <c r="D115" s="286"/>
      <c r="E115" s="263"/>
      <c r="F115" s="278">
        <v>5</v>
      </c>
      <c r="G115" s="299" t="s">
        <v>2832</v>
      </c>
      <c r="H115" s="278">
        <v>5</v>
      </c>
      <c r="I115" s="300">
        <f t="shared" si="58"/>
        <v>5060000</v>
      </c>
      <c r="J115" s="265">
        <v>25300000</v>
      </c>
      <c r="K115" s="278">
        <v>5</v>
      </c>
      <c r="L115" s="299" t="s">
        <v>2832</v>
      </c>
      <c r="M115" s="278">
        <v>5</v>
      </c>
      <c r="N115" s="264">
        <f t="shared" si="59"/>
        <v>3864000</v>
      </c>
      <c r="O115" s="298">
        <v>19320000</v>
      </c>
      <c r="P115" s="278">
        <v>5</v>
      </c>
      <c r="Q115" s="299" t="s">
        <v>2832</v>
      </c>
      <c r="R115" s="278">
        <v>5</v>
      </c>
      <c r="S115" s="300">
        <f t="shared" ref="S115:S119" si="61">T115/R115</f>
        <v>1380000</v>
      </c>
      <c r="T115" s="265">
        <v>6900000</v>
      </c>
      <c r="U115" s="278">
        <v>5</v>
      </c>
      <c r="V115" s="299" t="s">
        <v>2832</v>
      </c>
      <c r="W115" s="278">
        <v>5</v>
      </c>
      <c r="X115" s="264">
        <f t="shared" si="60"/>
        <v>1380000</v>
      </c>
      <c r="Y115" s="268">
        <v>6900000</v>
      </c>
    </row>
    <row r="116" spans="3:25">
      <c r="C116" s="262"/>
      <c r="D116" s="286"/>
      <c r="E116" s="277" t="s">
        <v>2818</v>
      </c>
      <c r="F116" s="278">
        <v>5</v>
      </c>
      <c r="G116" s="299" t="s">
        <v>2831</v>
      </c>
      <c r="H116" s="278">
        <v>5</v>
      </c>
      <c r="I116" s="264">
        <f t="shared" si="58"/>
        <v>450000</v>
      </c>
      <c r="J116" s="298">
        <v>2250000</v>
      </c>
      <c r="K116" s="278">
        <v>5</v>
      </c>
      <c r="L116" s="299" t="s">
        <v>2831</v>
      </c>
      <c r="M116" s="278">
        <v>5</v>
      </c>
      <c r="N116" s="300">
        <f>O116/M116</f>
        <v>375000</v>
      </c>
      <c r="O116" s="265">
        <v>1875000</v>
      </c>
      <c r="P116" s="278">
        <v>5</v>
      </c>
      <c r="Q116" s="299" t="s">
        <v>2831</v>
      </c>
      <c r="R116" s="278">
        <v>5</v>
      </c>
      <c r="S116" s="300">
        <f t="shared" si="61"/>
        <v>375000</v>
      </c>
      <c r="T116" s="298">
        <v>1875000</v>
      </c>
      <c r="U116" s="278">
        <v>5</v>
      </c>
      <c r="V116" s="299" t="s">
        <v>2831</v>
      </c>
      <c r="W116" s="278">
        <v>5</v>
      </c>
      <c r="X116" s="264">
        <f t="shared" si="60"/>
        <v>375000</v>
      </c>
      <c r="Y116" s="268">
        <v>1875000</v>
      </c>
    </row>
    <row r="117" spans="3:25">
      <c r="C117" s="262"/>
      <c r="D117" s="286"/>
      <c r="E117" s="277"/>
      <c r="F117" s="278">
        <v>5</v>
      </c>
      <c r="G117" s="299" t="s">
        <v>2832</v>
      </c>
      <c r="H117" s="278">
        <v>5</v>
      </c>
      <c r="I117" s="264">
        <f t="shared" si="58"/>
        <v>3864000</v>
      </c>
      <c r="J117" s="298">
        <v>19320000</v>
      </c>
      <c r="K117" s="278">
        <v>5</v>
      </c>
      <c r="L117" s="299" t="s">
        <v>2832</v>
      </c>
      <c r="M117" s="278">
        <v>5</v>
      </c>
      <c r="N117" s="300">
        <f t="shared" ref="N117:N119" si="62">O117/M117</f>
        <v>1380000</v>
      </c>
      <c r="O117" s="265">
        <v>6900000</v>
      </c>
      <c r="P117" s="278">
        <v>5</v>
      </c>
      <c r="Q117" s="299" t="s">
        <v>2832</v>
      </c>
      <c r="R117" s="278">
        <v>5</v>
      </c>
      <c r="S117" s="300">
        <f t="shared" si="61"/>
        <v>1380000</v>
      </c>
      <c r="T117" s="298">
        <v>6900000</v>
      </c>
      <c r="U117" s="278">
        <v>5</v>
      </c>
      <c r="V117" s="299" t="s">
        <v>2832</v>
      </c>
      <c r="W117" s="278">
        <v>5</v>
      </c>
      <c r="X117" s="264">
        <f t="shared" si="60"/>
        <v>1380000</v>
      </c>
      <c r="Y117" s="268">
        <v>6900000</v>
      </c>
    </row>
    <row r="118" spans="3:25">
      <c r="C118" s="262"/>
      <c r="D118" s="286"/>
      <c r="E118" s="277" t="s">
        <v>2820</v>
      </c>
      <c r="F118" s="278">
        <v>5</v>
      </c>
      <c r="G118" s="299" t="s">
        <v>2831</v>
      </c>
      <c r="H118" s="278">
        <v>5</v>
      </c>
      <c r="I118" s="300">
        <f>J118/H118</f>
        <v>375000</v>
      </c>
      <c r="J118" s="265">
        <v>1875000</v>
      </c>
      <c r="K118" s="278">
        <v>5</v>
      </c>
      <c r="L118" s="299" t="s">
        <v>2831</v>
      </c>
      <c r="M118" s="278">
        <v>5</v>
      </c>
      <c r="N118" s="300">
        <f t="shared" si="62"/>
        <v>375000</v>
      </c>
      <c r="O118" s="298">
        <v>1875000</v>
      </c>
      <c r="P118" s="278">
        <v>5</v>
      </c>
      <c r="Q118" s="299" t="s">
        <v>2831</v>
      </c>
      <c r="R118" s="278">
        <v>5</v>
      </c>
      <c r="S118" s="300">
        <f t="shared" si="61"/>
        <v>375000</v>
      </c>
      <c r="T118" s="268">
        <v>1875000</v>
      </c>
      <c r="U118" s="278">
        <v>5</v>
      </c>
      <c r="V118" s="299" t="s">
        <v>2831</v>
      </c>
      <c r="W118" s="278">
        <v>5</v>
      </c>
      <c r="X118" s="264">
        <f t="shared" si="60"/>
        <v>362250</v>
      </c>
      <c r="Y118" s="268">
        <v>1811250</v>
      </c>
    </row>
    <row r="119" spans="3:25">
      <c r="C119" s="262"/>
      <c r="D119" s="286"/>
      <c r="E119" s="277"/>
      <c r="F119" s="278">
        <v>5</v>
      </c>
      <c r="G119" s="299" t="s">
        <v>2832</v>
      </c>
      <c r="H119" s="278">
        <v>5</v>
      </c>
      <c r="I119" s="300">
        <f t="shared" ref="I119" si="63">J119/H119</f>
        <v>1380000</v>
      </c>
      <c r="J119" s="265">
        <v>6900000</v>
      </c>
      <c r="K119" s="278">
        <v>5</v>
      </c>
      <c r="L119" s="299" t="s">
        <v>2832</v>
      </c>
      <c r="M119" s="278">
        <v>5</v>
      </c>
      <c r="N119" s="300">
        <f t="shared" si="62"/>
        <v>1380000</v>
      </c>
      <c r="O119" s="298">
        <v>6900000</v>
      </c>
      <c r="P119" s="278">
        <v>5</v>
      </c>
      <c r="Q119" s="299" t="s">
        <v>2832</v>
      </c>
      <c r="R119" s="278">
        <v>5</v>
      </c>
      <c r="S119" s="300">
        <f t="shared" si="61"/>
        <v>1380000</v>
      </c>
      <c r="T119" s="268">
        <v>6900000</v>
      </c>
      <c r="U119" s="278">
        <v>5</v>
      </c>
      <c r="V119" s="299" t="s">
        <v>2832</v>
      </c>
      <c r="W119" s="278">
        <v>5</v>
      </c>
      <c r="X119" s="264">
        <f t="shared" si="60"/>
        <v>1258200</v>
      </c>
      <c r="Y119" s="268">
        <v>6291000</v>
      </c>
    </row>
    <row r="120" spans="3:25" ht="13.5" thickBot="1">
      <c r="C120" s="262"/>
      <c r="D120" s="832"/>
      <c r="E120" s="832" t="s">
        <v>2817</v>
      </c>
      <c r="F120" s="274">
        <f>SUM(F114:F119)</f>
        <v>30</v>
      </c>
      <c r="G120" s="283" t="s">
        <v>97</v>
      </c>
      <c r="H120" s="274">
        <f>SUM(H114:H119)</f>
        <v>30</v>
      </c>
      <c r="I120" s="284"/>
      <c r="J120" s="289">
        <f>SUM(J114:J119)</f>
        <v>59395000</v>
      </c>
      <c r="K120" s="274">
        <f>SUM(K114:K119)</f>
        <v>30</v>
      </c>
      <c r="L120" s="283" t="s">
        <v>97</v>
      </c>
      <c r="M120" s="274">
        <f>SUM(M114:M119)</f>
        <v>30</v>
      </c>
      <c r="N120" s="289"/>
      <c r="O120" s="289">
        <f>SUM(O114:O119)</f>
        <v>39120000</v>
      </c>
      <c r="P120" s="274">
        <f>SUM(P114:P119)</f>
        <v>30</v>
      </c>
      <c r="Q120" s="283" t="s">
        <v>97</v>
      </c>
      <c r="R120" s="274">
        <f>SUM(R114:R119)</f>
        <v>30</v>
      </c>
      <c r="S120" s="284"/>
      <c r="T120" s="289">
        <f>SUM(T114:T119)</f>
        <v>26325000</v>
      </c>
      <c r="U120" s="274">
        <f>SUM(U114:U119)</f>
        <v>30</v>
      </c>
      <c r="V120" s="283" t="s">
        <v>97</v>
      </c>
      <c r="W120" s="274">
        <f>SUM(W114:W119)</f>
        <v>30</v>
      </c>
      <c r="X120" s="289"/>
      <c r="Y120" s="285">
        <f>SUM(Y114:Y119)</f>
        <v>25652250</v>
      </c>
    </row>
    <row r="121" spans="3:25" ht="14.25" thickTop="1" thickBot="1">
      <c r="C121" s="262"/>
      <c r="D121" s="1039" t="s">
        <v>2842</v>
      </c>
      <c r="E121" s="1039"/>
      <c r="F121" s="219"/>
      <c r="G121" s="296"/>
      <c r="H121" s="263"/>
      <c r="I121" s="280"/>
      <c r="J121" s="265"/>
      <c r="K121" s="296"/>
      <c r="L121" s="297"/>
      <c r="M121" s="280"/>
      <c r="N121" s="280"/>
      <c r="O121" s="298"/>
      <c r="P121" s="219"/>
      <c r="Q121" s="296"/>
      <c r="R121" s="263"/>
      <c r="S121" s="280"/>
      <c r="T121" s="280"/>
      <c r="U121" s="296"/>
      <c r="V121" s="297"/>
      <c r="W121" s="280"/>
      <c r="X121" s="280"/>
      <c r="Y121" s="268"/>
    </row>
    <row r="122" spans="3:25" ht="13.5" thickTop="1">
      <c r="C122" s="262"/>
      <c r="D122" s="286"/>
      <c r="E122" s="263" t="s">
        <v>2830</v>
      </c>
      <c r="F122" s="278">
        <v>10</v>
      </c>
      <c r="G122" s="299" t="s">
        <v>2831</v>
      </c>
      <c r="H122" s="278">
        <v>10</v>
      </c>
      <c r="I122" s="300">
        <f t="shared" ref="I122:I127" si="64">J122/H122</f>
        <v>750000</v>
      </c>
      <c r="J122" s="265">
        <v>7500000</v>
      </c>
      <c r="K122" s="278">
        <v>9</v>
      </c>
      <c r="L122" s="299" t="s">
        <v>2831</v>
      </c>
      <c r="M122" s="278">
        <v>9</v>
      </c>
      <c r="N122" s="264">
        <f t="shared" ref="N122:N127" si="65">O122/M122</f>
        <v>450000</v>
      </c>
      <c r="O122" s="298">
        <v>4050000</v>
      </c>
      <c r="P122" s="278">
        <v>10</v>
      </c>
      <c r="Q122" s="299" t="s">
        <v>2831</v>
      </c>
      <c r="R122" s="278">
        <v>10</v>
      </c>
      <c r="S122" s="300">
        <f t="shared" ref="S122:S127" si="66">T122/R122</f>
        <v>375000</v>
      </c>
      <c r="T122" s="265">
        <v>3750000</v>
      </c>
      <c r="U122" s="278">
        <v>9</v>
      </c>
      <c r="V122" s="299" t="s">
        <v>2831</v>
      </c>
      <c r="W122" s="278">
        <v>9</v>
      </c>
      <c r="X122" s="264">
        <f t="shared" ref="X122:X127" si="67">Y122/W122</f>
        <v>375000</v>
      </c>
      <c r="Y122" s="268">
        <v>3375000</v>
      </c>
    </row>
    <row r="123" spans="3:25">
      <c r="C123" s="262"/>
      <c r="D123" s="286"/>
      <c r="E123" s="263"/>
      <c r="F123" s="278">
        <v>9</v>
      </c>
      <c r="G123" s="299" t="s">
        <v>2832</v>
      </c>
      <c r="H123" s="278">
        <v>9</v>
      </c>
      <c r="I123" s="300">
        <f t="shared" si="64"/>
        <v>2411111.111111111</v>
      </c>
      <c r="J123" s="265">
        <v>21700000</v>
      </c>
      <c r="K123" s="278">
        <v>10</v>
      </c>
      <c r="L123" s="299" t="s">
        <v>2832</v>
      </c>
      <c r="M123" s="278">
        <v>10</v>
      </c>
      <c r="N123" s="264">
        <f t="shared" si="65"/>
        <v>1955000</v>
      </c>
      <c r="O123" s="298">
        <v>19550000</v>
      </c>
      <c r="P123" s="278">
        <v>9</v>
      </c>
      <c r="Q123" s="299" t="s">
        <v>2832</v>
      </c>
      <c r="R123" s="278">
        <v>9</v>
      </c>
      <c r="S123" s="300">
        <f t="shared" si="66"/>
        <v>1380000</v>
      </c>
      <c r="T123" s="265">
        <v>12420000</v>
      </c>
      <c r="U123" s="278">
        <v>11</v>
      </c>
      <c r="V123" s="299" t="s">
        <v>2832</v>
      </c>
      <c r="W123" s="278">
        <v>11</v>
      </c>
      <c r="X123" s="264">
        <f t="shared" si="67"/>
        <v>1380000</v>
      </c>
      <c r="Y123" s="268">
        <v>15180000</v>
      </c>
    </row>
    <row r="124" spans="3:25">
      <c r="C124" s="262"/>
      <c r="D124" s="286"/>
      <c r="E124" s="277" t="s">
        <v>2818</v>
      </c>
      <c r="F124" s="278">
        <v>9</v>
      </c>
      <c r="G124" s="299" t="s">
        <v>2831</v>
      </c>
      <c r="H124" s="278">
        <v>9</v>
      </c>
      <c r="I124" s="264">
        <f t="shared" si="64"/>
        <v>450000</v>
      </c>
      <c r="J124" s="298">
        <v>4050000</v>
      </c>
      <c r="K124" s="278">
        <v>10</v>
      </c>
      <c r="L124" s="299" t="s">
        <v>2831</v>
      </c>
      <c r="M124" s="278">
        <v>10</v>
      </c>
      <c r="N124" s="300">
        <f t="shared" si="65"/>
        <v>375000</v>
      </c>
      <c r="O124" s="265">
        <v>3750000</v>
      </c>
      <c r="P124" s="278">
        <v>9</v>
      </c>
      <c r="Q124" s="299" t="s">
        <v>2831</v>
      </c>
      <c r="R124" s="278">
        <v>9</v>
      </c>
      <c r="S124" s="300">
        <f t="shared" si="66"/>
        <v>375000</v>
      </c>
      <c r="T124" s="298">
        <v>3375000</v>
      </c>
      <c r="U124" s="278">
        <v>10</v>
      </c>
      <c r="V124" s="299" t="s">
        <v>2831</v>
      </c>
      <c r="W124" s="278">
        <v>10</v>
      </c>
      <c r="X124" s="264">
        <f t="shared" si="67"/>
        <v>475500</v>
      </c>
      <c r="Y124" s="268">
        <v>4755000</v>
      </c>
    </row>
    <row r="125" spans="3:25">
      <c r="C125" s="262"/>
      <c r="D125" s="286"/>
      <c r="E125" s="277"/>
      <c r="F125" s="278">
        <v>10</v>
      </c>
      <c r="G125" s="299" t="s">
        <v>2832</v>
      </c>
      <c r="H125" s="278">
        <v>10</v>
      </c>
      <c r="I125" s="264">
        <f t="shared" si="64"/>
        <v>1955000</v>
      </c>
      <c r="J125" s="298">
        <v>19550000</v>
      </c>
      <c r="K125" s="278">
        <v>9</v>
      </c>
      <c r="L125" s="299" t="s">
        <v>2832</v>
      </c>
      <c r="M125" s="278">
        <v>9</v>
      </c>
      <c r="N125" s="300">
        <f t="shared" si="65"/>
        <v>1380000</v>
      </c>
      <c r="O125" s="265">
        <v>12420000</v>
      </c>
      <c r="P125" s="278">
        <v>11</v>
      </c>
      <c r="Q125" s="299" t="s">
        <v>2832</v>
      </c>
      <c r="R125" s="278">
        <v>11</v>
      </c>
      <c r="S125" s="300">
        <f t="shared" si="66"/>
        <v>1380000</v>
      </c>
      <c r="T125" s="298">
        <v>15180000</v>
      </c>
      <c r="U125" s="278">
        <v>9</v>
      </c>
      <c r="V125" s="299" t="s">
        <v>2832</v>
      </c>
      <c r="W125" s="278">
        <v>9</v>
      </c>
      <c r="X125" s="264">
        <f t="shared" si="67"/>
        <v>1380000</v>
      </c>
      <c r="Y125" s="268">
        <v>12420000</v>
      </c>
    </row>
    <row r="126" spans="3:25">
      <c r="C126" s="262"/>
      <c r="D126" s="286"/>
      <c r="E126" s="277" t="s">
        <v>2820</v>
      </c>
      <c r="F126" s="278">
        <v>10</v>
      </c>
      <c r="G126" s="299" t="s">
        <v>2831</v>
      </c>
      <c r="H126" s="278">
        <v>10</v>
      </c>
      <c r="I126" s="300">
        <f t="shared" si="64"/>
        <v>375000</v>
      </c>
      <c r="J126" s="265">
        <v>3750000</v>
      </c>
      <c r="K126" s="278">
        <v>9</v>
      </c>
      <c r="L126" s="299" t="s">
        <v>2831</v>
      </c>
      <c r="M126" s="278">
        <v>9</v>
      </c>
      <c r="N126" s="300">
        <f t="shared" si="65"/>
        <v>375000</v>
      </c>
      <c r="O126" s="298">
        <v>3375000</v>
      </c>
      <c r="P126" s="278">
        <v>10</v>
      </c>
      <c r="Q126" s="299" t="s">
        <v>2831</v>
      </c>
      <c r="R126" s="278">
        <v>10</v>
      </c>
      <c r="S126" s="300">
        <f t="shared" si="66"/>
        <v>475500</v>
      </c>
      <c r="T126" s="268">
        <v>4755000</v>
      </c>
      <c r="U126" s="278">
        <v>9</v>
      </c>
      <c r="V126" s="299" t="s">
        <v>2831</v>
      </c>
      <c r="W126" s="278">
        <v>9</v>
      </c>
      <c r="X126" s="264">
        <f t="shared" si="67"/>
        <v>559527.77777777775</v>
      </c>
      <c r="Y126" s="268">
        <v>5035750</v>
      </c>
    </row>
    <row r="127" spans="3:25">
      <c r="C127" s="262"/>
      <c r="D127" s="286"/>
      <c r="E127" s="277"/>
      <c r="F127" s="278">
        <v>9</v>
      </c>
      <c r="G127" s="299" t="s">
        <v>2832</v>
      </c>
      <c r="H127" s="278">
        <v>9</v>
      </c>
      <c r="I127" s="300">
        <f t="shared" si="64"/>
        <v>1380000</v>
      </c>
      <c r="J127" s="265">
        <v>12420000</v>
      </c>
      <c r="K127" s="278">
        <v>11</v>
      </c>
      <c r="L127" s="299" t="s">
        <v>2832</v>
      </c>
      <c r="M127" s="278">
        <v>11</v>
      </c>
      <c r="N127" s="300">
        <f t="shared" si="65"/>
        <v>1380000</v>
      </c>
      <c r="O127" s="298">
        <v>15180000</v>
      </c>
      <c r="P127" s="278">
        <v>9</v>
      </c>
      <c r="Q127" s="299" t="s">
        <v>2832</v>
      </c>
      <c r="R127" s="278">
        <v>9</v>
      </c>
      <c r="S127" s="300">
        <f t="shared" si="66"/>
        <v>1380000</v>
      </c>
      <c r="T127" s="268">
        <v>12420000</v>
      </c>
      <c r="U127" s="278">
        <v>10</v>
      </c>
      <c r="V127" s="299" t="s">
        <v>2832</v>
      </c>
      <c r="W127" s="278">
        <v>10</v>
      </c>
      <c r="X127" s="264">
        <f t="shared" si="67"/>
        <v>1260250</v>
      </c>
      <c r="Y127" s="268">
        <v>12602500</v>
      </c>
    </row>
    <row r="128" spans="3:25" ht="13.5" thickBot="1">
      <c r="C128" s="262"/>
      <c r="D128" s="832"/>
      <c r="E128" s="832" t="s">
        <v>2817</v>
      </c>
      <c r="F128" s="274">
        <f>SUM(F122:F127)</f>
        <v>57</v>
      </c>
      <c r="G128" s="283" t="s">
        <v>97</v>
      </c>
      <c r="H128" s="274">
        <f>SUM(H122:H127)</f>
        <v>57</v>
      </c>
      <c r="I128" s="284"/>
      <c r="J128" s="289">
        <f>SUM(J122:J127)</f>
        <v>68970000</v>
      </c>
      <c r="K128" s="274">
        <f>SUM(K122:K127)</f>
        <v>58</v>
      </c>
      <c r="L128" s="283" t="s">
        <v>97</v>
      </c>
      <c r="M128" s="274">
        <f>SUM(M122:M127)</f>
        <v>58</v>
      </c>
      <c r="N128" s="289"/>
      <c r="O128" s="289">
        <f>SUM(O122:O127)</f>
        <v>58325000</v>
      </c>
      <c r="P128" s="274">
        <f>SUM(P122:P127)</f>
        <v>58</v>
      </c>
      <c r="Q128" s="283" t="s">
        <v>97</v>
      </c>
      <c r="R128" s="274">
        <f>SUM(R122:R127)</f>
        <v>58</v>
      </c>
      <c r="S128" s="284"/>
      <c r="T128" s="289">
        <f>SUM(T122:T127)</f>
        <v>51900000</v>
      </c>
      <c r="U128" s="274">
        <f>SUM(U122:U127)</f>
        <v>58</v>
      </c>
      <c r="V128" s="283" t="s">
        <v>97</v>
      </c>
      <c r="W128" s="274">
        <f>SUM(W122:W127)</f>
        <v>58</v>
      </c>
      <c r="X128" s="289"/>
      <c r="Y128" s="285">
        <f>SUM(Y122:Y127)</f>
        <v>53368250</v>
      </c>
    </row>
    <row r="129" spans="3:25" ht="14.25" thickTop="1" thickBot="1">
      <c r="C129" s="262"/>
      <c r="D129" s="1039" t="s">
        <v>2843</v>
      </c>
      <c r="E129" s="1039"/>
      <c r="F129" s="219"/>
      <c r="G129" s="296"/>
      <c r="H129" s="263"/>
      <c r="I129" s="280"/>
      <c r="J129" s="265"/>
      <c r="K129" s="296"/>
      <c r="L129" s="297"/>
      <c r="M129" s="280"/>
      <c r="N129" s="280"/>
      <c r="O129" s="298"/>
      <c r="P129" s="219"/>
      <c r="Q129" s="296"/>
      <c r="R129" s="263"/>
      <c r="S129" s="280"/>
      <c r="T129" s="280"/>
      <c r="U129" s="296"/>
      <c r="V129" s="297"/>
      <c r="W129" s="280"/>
      <c r="X129" s="280"/>
      <c r="Y129" s="268"/>
    </row>
    <row r="130" spans="3:25" ht="13.5" thickTop="1">
      <c r="C130" s="262"/>
      <c r="D130" s="286"/>
      <c r="E130" s="263" t="s">
        <v>2830</v>
      </c>
      <c r="F130" s="278">
        <v>1</v>
      </c>
      <c r="G130" s="299" t="s">
        <v>2831</v>
      </c>
      <c r="H130" s="278">
        <v>1</v>
      </c>
      <c r="I130" s="300">
        <f t="shared" ref="I130:I133" si="68">J130/H130</f>
        <v>750000</v>
      </c>
      <c r="J130" s="265">
        <v>750000</v>
      </c>
      <c r="K130" s="278">
        <v>1</v>
      </c>
      <c r="L130" s="299" t="s">
        <v>2831</v>
      </c>
      <c r="M130" s="278">
        <v>1</v>
      </c>
      <c r="N130" s="264">
        <f t="shared" ref="N130:N131" si="69">O130/M130</f>
        <v>450000</v>
      </c>
      <c r="O130" s="298">
        <v>450000</v>
      </c>
      <c r="P130" s="278">
        <v>1</v>
      </c>
      <c r="Q130" s="299" t="s">
        <v>2831</v>
      </c>
      <c r="R130" s="278">
        <v>1</v>
      </c>
      <c r="S130" s="300">
        <f>T130/R130</f>
        <v>375000</v>
      </c>
      <c r="T130" s="265">
        <v>375000</v>
      </c>
      <c r="U130" s="278">
        <v>1</v>
      </c>
      <c r="V130" s="299" t="s">
        <v>2831</v>
      </c>
      <c r="W130" s="278">
        <v>1</v>
      </c>
      <c r="X130" s="264">
        <f t="shared" ref="X130:X135" si="70">Y130/W130</f>
        <v>375000</v>
      </c>
      <c r="Y130" s="268">
        <v>375000</v>
      </c>
    </row>
    <row r="131" spans="3:25">
      <c r="C131" s="262"/>
      <c r="D131" s="286"/>
      <c r="E131" s="263"/>
      <c r="F131" s="278">
        <v>1</v>
      </c>
      <c r="G131" s="299" t="s">
        <v>2832</v>
      </c>
      <c r="H131" s="278">
        <v>1</v>
      </c>
      <c r="I131" s="300">
        <f t="shared" si="68"/>
        <v>2300000</v>
      </c>
      <c r="J131" s="265">
        <v>2300000</v>
      </c>
      <c r="K131" s="278">
        <v>1</v>
      </c>
      <c r="L131" s="299" t="s">
        <v>2832</v>
      </c>
      <c r="M131" s="278">
        <v>1</v>
      </c>
      <c r="N131" s="264">
        <f t="shared" si="69"/>
        <v>6900000</v>
      </c>
      <c r="O131" s="298">
        <v>6900000</v>
      </c>
      <c r="P131" s="278">
        <v>1</v>
      </c>
      <c r="Q131" s="299" t="s">
        <v>2832</v>
      </c>
      <c r="R131" s="278">
        <v>1</v>
      </c>
      <c r="S131" s="300">
        <f t="shared" ref="S131:S135" si="71">T131/R131</f>
        <v>1380000</v>
      </c>
      <c r="T131" s="265">
        <v>1380000</v>
      </c>
      <c r="U131" s="278">
        <v>1</v>
      </c>
      <c r="V131" s="299" t="s">
        <v>2832</v>
      </c>
      <c r="W131" s="278">
        <v>1</v>
      </c>
      <c r="X131" s="264">
        <f t="shared" si="70"/>
        <v>1380000</v>
      </c>
      <c r="Y131" s="268">
        <v>1380000</v>
      </c>
    </row>
    <row r="132" spans="3:25">
      <c r="C132" s="262"/>
      <c r="D132" s="286"/>
      <c r="E132" s="277" t="s">
        <v>2818</v>
      </c>
      <c r="F132" s="278">
        <v>1</v>
      </c>
      <c r="G132" s="299" t="s">
        <v>2831</v>
      </c>
      <c r="H132" s="278">
        <v>1</v>
      </c>
      <c r="I132" s="264">
        <f t="shared" si="68"/>
        <v>450000</v>
      </c>
      <c r="J132" s="298">
        <v>450000</v>
      </c>
      <c r="K132" s="278">
        <v>1</v>
      </c>
      <c r="L132" s="299" t="s">
        <v>2831</v>
      </c>
      <c r="M132" s="278">
        <v>1</v>
      </c>
      <c r="N132" s="300">
        <f>O132/M132</f>
        <v>375000</v>
      </c>
      <c r="O132" s="265">
        <v>375000</v>
      </c>
      <c r="P132" s="278">
        <v>1</v>
      </c>
      <c r="Q132" s="299" t="s">
        <v>2831</v>
      </c>
      <c r="R132" s="278">
        <v>1</v>
      </c>
      <c r="S132" s="300">
        <f t="shared" si="71"/>
        <v>375000</v>
      </c>
      <c r="T132" s="298">
        <v>375000</v>
      </c>
      <c r="U132" s="278">
        <v>1</v>
      </c>
      <c r="V132" s="299" t="s">
        <v>2831</v>
      </c>
      <c r="W132" s="278">
        <v>1</v>
      </c>
      <c r="X132" s="264">
        <f t="shared" si="70"/>
        <v>1380000</v>
      </c>
      <c r="Y132" s="268">
        <v>1380000</v>
      </c>
    </row>
    <row r="133" spans="3:25">
      <c r="C133" s="262"/>
      <c r="D133" s="286"/>
      <c r="E133" s="277"/>
      <c r="F133" s="278">
        <v>1</v>
      </c>
      <c r="G133" s="299" t="s">
        <v>2832</v>
      </c>
      <c r="H133" s="278">
        <v>1</v>
      </c>
      <c r="I133" s="264">
        <f t="shared" si="68"/>
        <v>6900000</v>
      </c>
      <c r="J133" s="298">
        <v>6900000</v>
      </c>
      <c r="K133" s="278">
        <v>1</v>
      </c>
      <c r="L133" s="299" t="s">
        <v>2832</v>
      </c>
      <c r="M133" s="278">
        <v>1</v>
      </c>
      <c r="N133" s="300">
        <f t="shared" ref="N133:N135" si="72">O133/M133</f>
        <v>1380000</v>
      </c>
      <c r="O133" s="265">
        <v>1380000</v>
      </c>
      <c r="P133" s="278">
        <v>1</v>
      </c>
      <c r="Q133" s="299" t="s">
        <v>2832</v>
      </c>
      <c r="R133" s="278">
        <v>1</v>
      </c>
      <c r="S133" s="300">
        <f t="shared" si="71"/>
        <v>1380000</v>
      </c>
      <c r="T133" s="268">
        <v>1380000</v>
      </c>
      <c r="U133" s="278">
        <v>1</v>
      </c>
      <c r="V133" s="299" t="s">
        <v>2832</v>
      </c>
      <c r="W133" s="278">
        <v>1</v>
      </c>
      <c r="X133" s="264">
        <f t="shared" si="70"/>
        <v>1380000</v>
      </c>
      <c r="Y133" s="268">
        <v>1380000</v>
      </c>
    </row>
    <row r="134" spans="3:25">
      <c r="C134" s="262"/>
      <c r="D134" s="286"/>
      <c r="E134" s="277" t="s">
        <v>2820</v>
      </c>
      <c r="F134" s="278">
        <v>1</v>
      </c>
      <c r="G134" s="299" t="s">
        <v>2831</v>
      </c>
      <c r="H134" s="278">
        <v>1</v>
      </c>
      <c r="I134" s="300">
        <f>J134/H134</f>
        <v>375000</v>
      </c>
      <c r="J134" s="265">
        <v>375000</v>
      </c>
      <c r="K134" s="278">
        <v>1</v>
      </c>
      <c r="L134" s="299" t="s">
        <v>2831</v>
      </c>
      <c r="M134" s="278">
        <v>1</v>
      </c>
      <c r="N134" s="300">
        <f t="shared" si="72"/>
        <v>375000</v>
      </c>
      <c r="O134" s="298">
        <v>375000</v>
      </c>
      <c r="P134" s="278">
        <v>1</v>
      </c>
      <c r="Q134" s="299" t="s">
        <v>2831</v>
      </c>
      <c r="R134" s="278">
        <v>1</v>
      </c>
      <c r="S134" s="300">
        <f t="shared" si="71"/>
        <v>1380000</v>
      </c>
      <c r="T134" s="268">
        <v>1380000</v>
      </c>
      <c r="U134" s="278">
        <v>1</v>
      </c>
      <c r="V134" s="299" t="s">
        <v>2831</v>
      </c>
      <c r="W134" s="278">
        <v>1</v>
      </c>
      <c r="X134" s="264">
        <f t="shared" si="70"/>
        <v>362250</v>
      </c>
      <c r="Y134" s="268">
        <v>362250</v>
      </c>
    </row>
    <row r="135" spans="3:25">
      <c r="C135" s="262"/>
      <c r="D135" s="286"/>
      <c r="E135" s="277"/>
      <c r="F135" s="278">
        <v>1</v>
      </c>
      <c r="G135" s="299" t="s">
        <v>2832</v>
      </c>
      <c r="H135" s="278">
        <v>1</v>
      </c>
      <c r="I135" s="300">
        <f t="shared" ref="I135" si="73">J135/H135</f>
        <v>1380000</v>
      </c>
      <c r="J135" s="265">
        <v>1380000</v>
      </c>
      <c r="K135" s="278">
        <v>1</v>
      </c>
      <c r="L135" s="299" t="s">
        <v>2832</v>
      </c>
      <c r="M135" s="278">
        <v>1</v>
      </c>
      <c r="N135" s="300">
        <f t="shared" si="72"/>
        <v>1380000</v>
      </c>
      <c r="O135" s="268">
        <v>1380000</v>
      </c>
      <c r="P135" s="278">
        <v>1</v>
      </c>
      <c r="Q135" s="299" t="s">
        <v>2832</v>
      </c>
      <c r="R135" s="278">
        <v>1</v>
      </c>
      <c r="S135" s="300">
        <f t="shared" si="71"/>
        <v>1380000</v>
      </c>
      <c r="T135" s="268">
        <v>1380000</v>
      </c>
      <c r="U135" s="278">
        <v>1</v>
      </c>
      <c r="V135" s="299" t="s">
        <v>2832</v>
      </c>
      <c r="W135" s="278">
        <v>1</v>
      </c>
      <c r="X135" s="264">
        <f t="shared" si="70"/>
        <v>1250000</v>
      </c>
      <c r="Y135" s="268">
        <v>1250000</v>
      </c>
    </row>
    <row r="136" spans="3:25" ht="13.5" thickBot="1">
      <c r="C136" s="262"/>
      <c r="D136" s="832"/>
      <c r="E136" s="832" t="s">
        <v>2817</v>
      </c>
      <c r="F136" s="274">
        <f>SUM(F130:F135)</f>
        <v>6</v>
      </c>
      <c r="G136" s="283" t="s">
        <v>97</v>
      </c>
      <c r="H136" s="274">
        <f>SUM(H130:H135)</f>
        <v>6</v>
      </c>
      <c r="I136" s="284"/>
      <c r="J136" s="289">
        <f>SUM(J130:J135)</f>
        <v>12155000</v>
      </c>
      <c r="K136" s="274">
        <f>SUM(K130:K135)</f>
        <v>6</v>
      </c>
      <c r="L136" s="283" t="s">
        <v>97</v>
      </c>
      <c r="M136" s="274">
        <f>SUM(M130:M135)</f>
        <v>6</v>
      </c>
      <c r="N136" s="289"/>
      <c r="O136" s="289">
        <f>SUM(O130:O135)</f>
        <v>10860000</v>
      </c>
      <c r="P136" s="274">
        <f>SUM(P130:P135)</f>
        <v>6</v>
      </c>
      <c r="Q136" s="283" t="s">
        <v>97</v>
      </c>
      <c r="R136" s="274">
        <f>SUM(R130:R135)</f>
        <v>6</v>
      </c>
      <c r="S136" s="284"/>
      <c r="T136" s="289">
        <f>SUM(T130:T135)</f>
        <v>6270000</v>
      </c>
      <c r="U136" s="274">
        <f>SUM(U130:U135)</f>
        <v>6</v>
      </c>
      <c r="V136" s="283" t="s">
        <v>97</v>
      </c>
      <c r="W136" s="274">
        <f>SUM(W130:W135)</f>
        <v>6</v>
      </c>
      <c r="X136" s="289"/>
      <c r="Y136" s="285">
        <f>SUM(Y130:Y135)</f>
        <v>6127250</v>
      </c>
    </row>
    <row r="137" spans="3:25" ht="15.75" customHeight="1" thickTop="1" thickBot="1">
      <c r="C137" s="1033" t="s">
        <v>97</v>
      </c>
      <c r="D137" s="1034"/>
      <c r="E137" s="1034"/>
      <c r="F137" s="302">
        <f>F136+F128+F120+F112+F104+F96+F88+F80+F72+F64+F56+F48</f>
        <v>364</v>
      </c>
      <c r="G137" s="831"/>
      <c r="H137" s="302">
        <f>H136+H128+H120+H112+H104+H96+H88+H80+H72+H64+H56+H48</f>
        <v>364</v>
      </c>
      <c r="I137" s="303"/>
      <c r="J137" s="303">
        <f>J136+J128+J120+J112+J104+J96+J88+J80+J72+J64+J56+J48</f>
        <v>555535000</v>
      </c>
      <c r="K137" s="302">
        <f>K136+K128+K120+K112+K104+K96+K88+K80+K72+K64+K56+K48</f>
        <v>369</v>
      </c>
      <c r="L137" s="304"/>
      <c r="M137" s="302">
        <f>M136+M128+M120+M112+M104+M96+M88+M80+M72+M64+M56+M48</f>
        <v>369</v>
      </c>
      <c r="N137" s="284"/>
      <c r="O137" s="303">
        <f>O136+O128+O120+O112+O104+O96+O88+O80+O72+O64+O56+O48</f>
        <v>414830000</v>
      </c>
      <c r="P137" s="302">
        <f>P136+P128+P120+P112+P104+P96+P88+P80+P72+P64+P56+P48</f>
        <v>369</v>
      </c>
      <c r="Q137" s="831"/>
      <c r="R137" s="302">
        <f>R136+R128+R120+R112+R104+R96+R88+R80+R72+R64+R56+R48</f>
        <v>369</v>
      </c>
      <c r="S137" s="303"/>
      <c r="T137" s="303">
        <f>T136+T128+T120+T112+T104+T96+T88+T80+T72+T64+T56+T48</f>
        <v>335340000</v>
      </c>
      <c r="U137" s="302">
        <f>U136+U128+U120+U112+U104+U96+U88+U80+U72+U64+U56+U48</f>
        <v>367</v>
      </c>
      <c r="V137" s="304"/>
      <c r="W137" s="302">
        <f>W136+W128+W120+W112+W104+W96+W88+W80+W72+W64+W56+W48</f>
        <v>367</v>
      </c>
      <c r="X137" s="284"/>
      <c r="Y137" s="305">
        <f>Y136+Y128+Y120+Y112+Y104+Y96+Y88+Y80+Y72+Y64+Y56+Y48</f>
        <v>320135500</v>
      </c>
    </row>
    <row r="138" spans="3:25" ht="15.75" customHeight="1" thickTop="1" thickBot="1">
      <c r="C138" s="262">
        <v>3</v>
      </c>
      <c r="D138" s="1037" t="str">
        <f>'[1]GEN INFO'!E76</f>
        <v>PARA CLINICAL DEGREE</v>
      </c>
      <c r="E138" s="1038"/>
      <c r="F138" s="219"/>
      <c r="G138" s="306"/>
      <c r="H138" s="277"/>
      <c r="I138" s="307"/>
      <c r="J138" s="265"/>
      <c r="K138" s="306"/>
      <c r="L138" s="297"/>
      <c r="M138" s="280"/>
      <c r="N138" s="280"/>
      <c r="O138" s="298"/>
      <c r="P138" s="219"/>
      <c r="Q138" s="306"/>
      <c r="R138" s="277"/>
      <c r="S138" s="307"/>
      <c r="T138" s="307"/>
      <c r="U138" s="306"/>
      <c r="V138" s="297"/>
      <c r="W138" s="280"/>
      <c r="X138" s="280"/>
      <c r="Y138" s="268"/>
    </row>
    <row r="139" spans="3:25" ht="15.75" customHeight="1" thickTop="1" thickBot="1">
      <c r="C139" s="262"/>
      <c r="D139" s="1037" t="s">
        <v>2852</v>
      </c>
      <c r="E139" s="1038"/>
      <c r="F139" s="219"/>
      <c r="G139" s="296"/>
      <c r="H139" s="263"/>
      <c r="I139" s="280"/>
      <c r="J139" s="265"/>
      <c r="K139" s="296"/>
      <c r="L139" s="297"/>
      <c r="M139" s="280"/>
      <c r="N139" s="280"/>
      <c r="O139" s="298"/>
      <c r="P139" s="219"/>
      <c r="Q139" s="296"/>
      <c r="R139" s="263"/>
      <c r="S139" s="280"/>
      <c r="T139" s="280"/>
      <c r="U139" s="296"/>
      <c r="V139" s="297"/>
      <c r="W139" s="280"/>
      <c r="X139" s="280"/>
      <c r="Y139" s="268"/>
    </row>
    <row r="140" spans="3:25" ht="15.75" customHeight="1" thickTop="1">
      <c r="C140" s="262"/>
      <c r="D140" s="286"/>
      <c r="E140" s="263" t="s">
        <v>2830</v>
      </c>
      <c r="F140" s="226">
        <v>2</v>
      </c>
      <c r="G140" s="299" t="s">
        <v>2831</v>
      </c>
      <c r="H140" s="226">
        <v>2</v>
      </c>
      <c r="I140" s="264">
        <f t="shared" ref="I140:I141" si="74">J140/H140</f>
        <v>200000</v>
      </c>
      <c r="J140" s="265">
        <v>400000</v>
      </c>
      <c r="K140" s="226">
        <v>1</v>
      </c>
      <c r="L140" s="299" t="s">
        <v>2831</v>
      </c>
      <c r="M140" s="226">
        <v>1</v>
      </c>
      <c r="N140" s="264">
        <f>O140/M140</f>
        <v>277350</v>
      </c>
      <c r="O140" s="298">
        <v>277350</v>
      </c>
      <c r="P140" s="226">
        <v>2</v>
      </c>
      <c r="Q140" s="299" t="s">
        <v>2831</v>
      </c>
      <c r="R140" s="226">
        <v>1</v>
      </c>
      <c r="S140" s="264">
        <f>T140/R140</f>
        <v>231125</v>
      </c>
      <c r="T140" s="265">
        <v>231125</v>
      </c>
      <c r="U140" s="226">
        <v>2</v>
      </c>
      <c r="V140" s="299" t="s">
        <v>2831</v>
      </c>
      <c r="W140" s="226">
        <v>2</v>
      </c>
      <c r="X140" s="264">
        <f>Y140/W140</f>
        <v>231125</v>
      </c>
      <c r="Y140" s="268">
        <v>462250</v>
      </c>
    </row>
    <row r="141" spans="3:25" ht="15.75" customHeight="1">
      <c r="C141" s="262"/>
      <c r="D141" s="286"/>
      <c r="E141" s="263"/>
      <c r="F141" s="226">
        <v>1</v>
      </c>
      <c r="G141" s="299" t="s">
        <v>2832</v>
      </c>
      <c r="H141" s="226">
        <v>1</v>
      </c>
      <c r="I141" s="264">
        <f t="shared" si="74"/>
        <v>100000</v>
      </c>
      <c r="J141" s="265">
        <v>100000</v>
      </c>
      <c r="K141" s="226">
        <v>2</v>
      </c>
      <c r="L141" s="299" t="s">
        <v>2832</v>
      </c>
      <c r="M141" s="226">
        <v>1</v>
      </c>
      <c r="N141" s="264">
        <f>O141/M141</f>
        <v>150000</v>
      </c>
      <c r="O141" s="298">
        <v>150000</v>
      </c>
      <c r="P141" s="226">
        <v>1</v>
      </c>
      <c r="Q141" s="299" t="s">
        <v>2832</v>
      </c>
      <c r="R141" s="263"/>
      <c r="S141" s="280"/>
      <c r="T141" s="265"/>
      <c r="U141" s="226">
        <v>2</v>
      </c>
      <c r="V141" s="299" t="s">
        <v>2832</v>
      </c>
      <c r="W141" s="310"/>
      <c r="X141" s="264"/>
      <c r="Y141" s="268"/>
    </row>
    <row r="142" spans="3:25" ht="15.75" customHeight="1">
      <c r="C142" s="262"/>
      <c r="D142" s="286"/>
      <c r="E142" s="277" t="s">
        <v>2818</v>
      </c>
      <c r="F142" s="226">
        <v>1</v>
      </c>
      <c r="G142" s="299" t="s">
        <v>2831</v>
      </c>
      <c r="H142" s="226">
        <v>1</v>
      </c>
      <c r="I142" s="264">
        <f>J142/H142</f>
        <v>277350</v>
      </c>
      <c r="J142" s="298">
        <v>277350</v>
      </c>
      <c r="K142" s="226">
        <v>2</v>
      </c>
      <c r="L142" s="299" t="s">
        <v>2831</v>
      </c>
      <c r="M142" s="226">
        <v>1</v>
      </c>
      <c r="N142" s="264">
        <f>O142/M142</f>
        <v>231125</v>
      </c>
      <c r="O142" s="265">
        <v>231125</v>
      </c>
      <c r="P142" s="226">
        <v>2</v>
      </c>
      <c r="Q142" s="299" t="s">
        <v>2831</v>
      </c>
      <c r="R142" s="226">
        <v>2</v>
      </c>
      <c r="S142" s="264">
        <f>T142/R142</f>
        <v>231125</v>
      </c>
      <c r="T142" s="298">
        <v>462250</v>
      </c>
      <c r="U142" s="226">
        <v>2</v>
      </c>
      <c r="V142" s="299" t="s">
        <v>2831</v>
      </c>
      <c r="W142" s="226">
        <v>1</v>
      </c>
      <c r="X142" s="264">
        <f>Y142/W142</f>
        <v>231125</v>
      </c>
      <c r="Y142" s="268">
        <v>231125</v>
      </c>
    </row>
    <row r="143" spans="3:25" ht="15.75" customHeight="1">
      <c r="C143" s="262"/>
      <c r="D143" s="286"/>
      <c r="E143" s="277"/>
      <c r="F143" s="226">
        <v>2</v>
      </c>
      <c r="G143" s="299" t="s">
        <v>2832</v>
      </c>
      <c r="H143" s="226">
        <v>1</v>
      </c>
      <c r="I143" s="264">
        <f>J143/H143</f>
        <v>150000</v>
      </c>
      <c r="J143" s="298">
        <v>150000</v>
      </c>
      <c r="K143" s="226">
        <v>1</v>
      </c>
      <c r="L143" s="299" t="s">
        <v>2832</v>
      </c>
      <c r="M143" s="226">
        <v>0</v>
      </c>
      <c r="N143" s="280"/>
      <c r="O143" s="265"/>
      <c r="P143" s="226">
        <v>2</v>
      </c>
      <c r="Q143" s="299" t="s">
        <v>2832</v>
      </c>
      <c r="R143" s="310"/>
      <c r="S143" s="264"/>
      <c r="T143" s="298"/>
      <c r="U143" s="226">
        <v>1</v>
      </c>
      <c r="V143" s="299" t="s">
        <v>2832</v>
      </c>
      <c r="W143" s="263"/>
      <c r="X143" s="280"/>
      <c r="Y143" s="268"/>
    </row>
    <row r="144" spans="3:25" ht="15.75" customHeight="1">
      <c r="C144" s="262"/>
      <c r="D144" s="286"/>
      <c r="E144" s="277" t="s">
        <v>2820</v>
      </c>
      <c r="F144" s="226">
        <v>2</v>
      </c>
      <c r="G144" s="299" t="s">
        <v>2831</v>
      </c>
      <c r="H144" s="226">
        <v>1</v>
      </c>
      <c r="I144" s="264">
        <f>J144/H144</f>
        <v>231125</v>
      </c>
      <c r="J144" s="265">
        <v>231125</v>
      </c>
      <c r="K144" s="226">
        <v>2</v>
      </c>
      <c r="L144" s="299" t="s">
        <v>2831</v>
      </c>
      <c r="M144" s="226">
        <v>2</v>
      </c>
      <c r="N144" s="264">
        <f>O144/M144</f>
        <v>231125</v>
      </c>
      <c r="O144" s="298">
        <v>462250</v>
      </c>
      <c r="P144" s="226">
        <v>2</v>
      </c>
      <c r="Q144" s="299" t="s">
        <v>2831</v>
      </c>
      <c r="R144" s="226">
        <v>1</v>
      </c>
      <c r="S144" s="264">
        <f>T144/R144</f>
        <v>231125</v>
      </c>
      <c r="T144" s="268">
        <v>231125</v>
      </c>
      <c r="U144" s="226">
        <v>1</v>
      </c>
      <c r="V144" s="299" t="s">
        <v>2831</v>
      </c>
      <c r="W144" s="280"/>
      <c r="X144" s="280"/>
      <c r="Y144" s="268"/>
    </row>
    <row r="145" spans="3:25" ht="15.75" customHeight="1">
      <c r="C145" s="262"/>
      <c r="D145" s="286"/>
      <c r="E145" s="277"/>
      <c r="F145" s="226">
        <v>1</v>
      </c>
      <c r="G145" s="299" t="s">
        <v>2832</v>
      </c>
      <c r="H145" s="226">
        <v>0</v>
      </c>
      <c r="I145" s="280"/>
      <c r="J145" s="265"/>
      <c r="K145" s="226">
        <v>2</v>
      </c>
      <c r="L145" s="299" t="s">
        <v>2832</v>
      </c>
      <c r="M145" s="310">
        <v>0</v>
      </c>
      <c r="N145" s="264"/>
      <c r="O145" s="298"/>
      <c r="P145" s="226">
        <v>1</v>
      </c>
      <c r="Q145" s="299" t="s">
        <v>2832</v>
      </c>
      <c r="R145" s="263"/>
      <c r="S145" s="280"/>
      <c r="T145" s="265"/>
      <c r="U145" s="287">
        <v>2</v>
      </c>
      <c r="V145" s="299" t="s">
        <v>2832</v>
      </c>
      <c r="W145" s="280"/>
      <c r="X145" s="280"/>
      <c r="Y145" s="268"/>
    </row>
    <row r="146" spans="3:25" ht="15.75" customHeight="1" thickBot="1">
      <c r="C146" s="262"/>
      <c r="D146" s="832"/>
      <c r="E146" s="832" t="s">
        <v>2817</v>
      </c>
      <c r="F146" s="274">
        <f>SUM(F140:F145)</f>
        <v>9</v>
      </c>
      <c r="G146" s="283" t="s">
        <v>97</v>
      </c>
      <c r="H146" s="274">
        <f>SUM(H140:H145)</f>
        <v>6</v>
      </c>
      <c r="I146" s="284"/>
      <c r="J146" s="289">
        <f>SUM(J140:J145)</f>
        <v>1158475</v>
      </c>
      <c r="K146" s="274">
        <f>SUM(K140:K145)</f>
        <v>10</v>
      </c>
      <c r="L146" s="283" t="s">
        <v>97</v>
      </c>
      <c r="M146" s="274">
        <f>SUM(M140:M145)</f>
        <v>5</v>
      </c>
      <c r="N146" s="289"/>
      <c r="O146" s="289">
        <f>SUM(O140:O145)</f>
        <v>1120725</v>
      </c>
      <c r="P146" s="274">
        <f>SUM(P140:P145)</f>
        <v>10</v>
      </c>
      <c r="Q146" s="283" t="s">
        <v>97</v>
      </c>
      <c r="R146" s="274">
        <f>SUM(R140:R145)</f>
        <v>4</v>
      </c>
      <c r="S146" s="284"/>
      <c r="T146" s="289">
        <f>SUM(T140:T145)</f>
        <v>924500</v>
      </c>
      <c r="U146" s="274">
        <f>SUM(U140:U145)</f>
        <v>10</v>
      </c>
      <c r="V146" s="283" t="s">
        <v>97</v>
      </c>
      <c r="W146" s="274">
        <f>SUM(W140:W145)</f>
        <v>3</v>
      </c>
      <c r="X146" s="289"/>
      <c r="Y146" s="285">
        <f>SUM(Y140:Y145)</f>
        <v>693375</v>
      </c>
    </row>
    <row r="147" spans="3:25" ht="15.75" customHeight="1" thickTop="1" thickBot="1">
      <c r="C147" s="262"/>
      <c r="D147" s="1037" t="s">
        <v>2853</v>
      </c>
      <c r="E147" s="1038"/>
      <c r="F147" s="219"/>
      <c r="G147" s="296"/>
      <c r="H147" s="263"/>
      <c r="I147" s="280"/>
      <c r="J147" s="265"/>
      <c r="K147" s="296"/>
      <c r="L147" s="297"/>
      <c r="M147" s="280"/>
      <c r="N147" s="280"/>
      <c r="O147" s="298"/>
      <c r="P147" s="219"/>
      <c r="Q147" s="296"/>
      <c r="R147" s="263"/>
      <c r="S147" s="280"/>
      <c r="T147" s="280"/>
      <c r="U147" s="296"/>
      <c r="V147" s="297"/>
      <c r="W147" s="280"/>
      <c r="X147" s="280"/>
      <c r="Y147" s="268"/>
    </row>
    <row r="148" spans="3:25" ht="15.75" customHeight="1" thickTop="1">
      <c r="C148" s="262"/>
      <c r="D148" s="286"/>
      <c r="E148" s="263" t="s">
        <v>2830</v>
      </c>
      <c r="F148" s="226">
        <v>2</v>
      </c>
      <c r="G148" s="299" t="s">
        <v>2831</v>
      </c>
      <c r="H148" s="280">
        <v>0</v>
      </c>
      <c r="I148" s="280"/>
      <c r="J148" s="265"/>
      <c r="K148" s="226">
        <v>1</v>
      </c>
      <c r="L148" s="299" t="s">
        <v>2831</v>
      </c>
      <c r="M148" s="280">
        <v>0</v>
      </c>
      <c r="N148" s="280"/>
      <c r="O148" s="298"/>
      <c r="P148" s="226">
        <v>2</v>
      </c>
      <c r="Q148" s="299" t="s">
        <v>2831</v>
      </c>
      <c r="R148" s="263"/>
      <c r="S148" s="280"/>
      <c r="T148" s="280"/>
      <c r="U148" s="226">
        <v>1</v>
      </c>
      <c r="V148" s="299" t="s">
        <v>2831</v>
      </c>
      <c r="W148" s="280"/>
      <c r="X148" s="280"/>
      <c r="Y148" s="268"/>
    </row>
    <row r="149" spans="3:25" ht="15.75" customHeight="1">
      <c r="C149" s="262"/>
      <c r="D149" s="286"/>
      <c r="E149" s="263"/>
      <c r="F149" s="226">
        <v>1</v>
      </c>
      <c r="G149" s="299" t="s">
        <v>2832</v>
      </c>
      <c r="H149" s="280">
        <v>0</v>
      </c>
      <c r="I149" s="280"/>
      <c r="J149" s="265"/>
      <c r="K149" s="226">
        <v>2</v>
      </c>
      <c r="L149" s="299" t="s">
        <v>2832</v>
      </c>
      <c r="M149" s="280">
        <v>0</v>
      </c>
      <c r="N149" s="280"/>
      <c r="O149" s="298"/>
      <c r="P149" s="226">
        <v>1</v>
      </c>
      <c r="Q149" s="299" t="s">
        <v>2832</v>
      </c>
      <c r="R149" s="263"/>
      <c r="S149" s="280"/>
      <c r="T149" s="280"/>
      <c r="U149" s="226">
        <v>2</v>
      </c>
      <c r="V149" s="299" t="s">
        <v>2832</v>
      </c>
      <c r="W149" s="280"/>
      <c r="X149" s="280"/>
      <c r="Y149" s="268"/>
    </row>
    <row r="150" spans="3:25" ht="15.75" customHeight="1">
      <c r="C150" s="262"/>
      <c r="D150" s="286"/>
      <c r="E150" s="277" t="s">
        <v>2818</v>
      </c>
      <c r="F150" s="226">
        <v>1</v>
      </c>
      <c r="G150" s="299" t="s">
        <v>2831</v>
      </c>
      <c r="H150" s="280">
        <v>0</v>
      </c>
      <c r="I150" s="280"/>
      <c r="J150" s="298"/>
      <c r="K150" s="226">
        <v>2</v>
      </c>
      <c r="L150" s="299" t="s">
        <v>2831</v>
      </c>
      <c r="M150" s="280">
        <v>0</v>
      </c>
      <c r="N150" s="280"/>
      <c r="O150" s="298"/>
      <c r="P150" s="226">
        <v>1</v>
      </c>
      <c r="Q150" s="299" t="s">
        <v>2831</v>
      </c>
      <c r="R150" s="263"/>
      <c r="S150" s="280"/>
      <c r="T150" s="280"/>
      <c r="U150" s="226">
        <v>2</v>
      </c>
      <c r="V150" s="299" t="s">
        <v>2831</v>
      </c>
      <c r="W150" s="280"/>
      <c r="X150" s="280"/>
      <c r="Y150" s="268"/>
    </row>
    <row r="151" spans="3:25" ht="15.75" customHeight="1">
      <c r="C151" s="262"/>
      <c r="D151" s="286"/>
      <c r="E151" s="277"/>
      <c r="F151" s="226">
        <v>2</v>
      </c>
      <c r="G151" s="299" t="s">
        <v>2832</v>
      </c>
      <c r="H151" s="280">
        <v>0</v>
      </c>
      <c r="I151" s="280"/>
      <c r="J151" s="298"/>
      <c r="K151" s="226">
        <v>1</v>
      </c>
      <c r="L151" s="299" t="s">
        <v>2832</v>
      </c>
      <c r="M151" s="280">
        <v>0</v>
      </c>
      <c r="N151" s="280"/>
      <c r="O151" s="298"/>
      <c r="P151" s="226">
        <v>2</v>
      </c>
      <c r="Q151" s="299" t="s">
        <v>2832</v>
      </c>
      <c r="R151" s="263"/>
      <c r="S151" s="280"/>
      <c r="T151" s="280"/>
      <c r="U151" s="226">
        <v>1</v>
      </c>
      <c r="V151" s="299" t="s">
        <v>2832</v>
      </c>
      <c r="W151" s="280"/>
      <c r="X151" s="280"/>
      <c r="Y151" s="268"/>
    </row>
    <row r="152" spans="3:25" ht="15.75" customHeight="1">
      <c r="C152" s="262"/>
      <c r="D152" s="286"/>
      <c r="E152" s="277" t="s">
        <v>2820</v>
      </c>
      <c r="F152" s="226">
        <v>2</v>
      </c>
      <c r="G152" s="299" t="s">
        <v>2831</v>
      </c>
      <c r="H152" s="280">
        <v>0</v>
      </c>
      <c r="I152" s="280"/>
      <c r="J152" s="298"/>
      <c r="K152" s="226">
        <v>1</v>
      </c>
      <c r="L152" s="299" t="s">
        <v>2831</v>
      </c>
      <c r="M152" s="280">
        <v>0</v>
      </c>
      <c r="N152" s="280"/>
      <c r="O152" s="298"/>
      <c r="P152" s="226">
        <v>2</v>
      </c>
      <c r="Q152" s="299" t="s">
        <v>2831</v>
      </c>
      <c r="R152" s="263"/>
      <c r="S152" s="280"/>
      <c r="T152" s="280"/>
      <c r="U152" s="226">
        <v>1</v>
      </c>
      <c r="V152" s="299" t="s">
        <v>2831</v>
      </c>
      <c r="W152" s="280"/>
      <c r="X152" s="280"/>
      <c r="Y152" s="268"/>
    </row>
    <row r="153" spans="3:25" ht="15.75" customHeight="1">
      <c r="C153" s="262"/>
      <c r="D153" s="286"/>
      <c r="E153" s="277"/>
      <c r="F153" s="226">
        <v>1</v>
      </c>
      <c r="G153" s="299" t="s">
        <v>2832</v>
      </c>
      <c r="H153" s="280">
        <v>0</v>
      </c>
      <c r="I153" s="280"/>
      <c r="J153" s="298"/>
      <c r="K153" s="226">
        <v>2</v>
      </c>
      <c r="L153" s="299" t="s">
        <v>2832</v>
      </c>
      <c r="M153" s="280">
        <v>0</v>
      </c>
      <c r="N153" s="280"/>
      <c r="O153" s="298"/>
      <c r="P153" s="226">
        <v>1</v>
      </c>
      <c r="Q153" s="299" t="s">
        <v>2832</v>
      </c>
      <c r="R153" s="263"/>
      <c r="S153" s="280"/>
      <c r="T153" s="280"/>
      <c r="U153" s="226">
        <v>2</v>
      </c>
      <c r="V153" s="299" t="s">
        <v>2832</v>
      </c>
      <c r="W153" s="280"/>
      <c r="X153" s="280"/>
      <c r="Y153" s="268"/>
    </row>
    <row r="154" spans="3:25" ht="15.75" customHeight="1" thickBot="1">
      <c r="C154" s="262"/>
      <c r="D154" s="832"/>
      <c r="E154" s="832" t="s">
        <v>2817</v>
      </c>
      <c r="F154" s="274">
        <f>SUM(F148:F153)</f>
        <v>9</v>
      </c>
      <c r="G154" s="283" t="s">
        <v>97</v>
      </c>
      <c r="H154" s="274">
        <f>SUM(H148:H153)</f>
        <v>0</v>
      </c>
      <c r="I154" s="284"/>
      <c r="J154" s="289">
        <f>SUM(J148:J153)</f>
        <v>0</v>
      </c>
      <c r="K154" s="274">
        <f>SUM(K148:K153)</f>
        <v>9</v>
      </c>
      <c r="L154" s="283" t="s">
        <v>97</v>
      </c>
      <c r="M154" s="274">
        <f>SUM(M148:M153)</f>
        <v>0</v>
      </c>
      <c r="N154" s="289"/>
      <c r="O154" s="289">
        <f>SUM(O148:O153)</f>
        <v>0</v>
      </c>
      <c r="P154" s="274">
        <f>SUM(P148:P153)</f>
        <v>9</v>
      </c>
      <c r="Q154" s="283" t="s">
        <v>97</v>
      </c>
      <c r="R154" s="274">
        <f>SUM(R148:R153)</f>
        <v>0</v>
      </c>
      <c r="S154" s="284"/>
      <c r="T154" s="289"/>
      <c r="U154" s="274">
        <f>SUM(U148:U153)</f>
        <v>9</v>
      </c>
      <c r="V154" s="283" t="s">
        <v>97</v>
      </c>
      <c r="W154" s="274">
        <f>SUM(W148:W153)</f>
        <v>0</v>
      </c>
      <c r="X154" s="289"/>
      <c r="Y154" s="285">
        <f>SUM(Y148:Y153)</f>
        <v>0</v>
      </c>
    </row>
    <row r="155" spans="3:25" ht="15.75" customHeight="1" thickTop="1" thickBot="1">
      <c r="C155" s="262"/>
      <c r="D155" s="1037" t="s">
        <v>2854</v>
      </c>
      <c r="E155" s="1038"/>
      <c r="F155" s="219"/>
      <c r="G155" s="296"/>
      <c r="H155" s="263"/>
      <c r="I155" s="280"/>
      <c r="J155" s="265"/>
      <c r="K155" s="296"/>
      <c r="L155" s="297"/>
      <c r="M155" s="280"/>
      <c r="N155" s="280"/>
      <c r="O155" s="298"/>
      <c r="P155" s="219"/>
      <c r="Q155" s="296"/>
      <c r="R155" s="263"/>
      <c r="S155" s="280"/>
      <c r="T155" s="280"/>
      <c r="U155" s="296"/>
      <c r="V155" s="297"/>
      <c r="W155" s="280"/>
      <c r="X155" s="280"/>
      <c r="Y155" s="268"/>
    </row>
    <row r="156" spans="3:25" ht="15.75" customHeight="1" thickTop="1">
      <c r="C156" s="262"/>
      <c r="D156" s="286"/>
      <c r="E156" s="263" t="s">
        <v>2830</v>
      </c>
      <c r="F156" s="287">
        <v>2</v>
      </c>
      <c r="G156" s="299" t="s">
        <v>2831</v>
      </c>
      <c r="H156" s="278">
        <v>2</v>
      </c>
      <c r="I156" s="264">
        <f>J156/H156</f>
        <v>462250</v>
      </c>
      <c r="J156" s="265">
        <v>924500</v>
      </c>
      <c r="K156" s="287">
        <v>2</v>
      </c>
      <c r="L156" s="299" t="s">
        <v>2831</v>
      </c>
      <c r="M156" s="287">
        <v>2</v>
      </c>
      <c r="N156" s="264">
        <f t="shared" ref="N156:N157" si="75">O156/M156</f>
        <v>277350</v>
      </c>
      <c r="O156" s="298">
        <v>554700</v>
      </c>
      <c r="P156" s="287">
        <v>2</v>
      </c>
      <c r="Q156" s="299" t="s">
        <v>2831</v>
      </c>
      <c r="R156" s="278">
        <v>2</v>
      </c>
      <c r="S156" s="264">
        <f>T156/R156</f>
        <v>231125</v>
      </c>
      <c r="T156" s="265">
        <v>462250</v>
      </c>
      <c r="U156" s="287">
        <v>2</v>
      </c>
      <c r="V156" s="299" t="s">
        <v>2831</v>
      </c>
      <c r="W156" s="278">
        <v>1</v>
      </c>
      <c r="X156" s="264">
        <f t="shared" ref="X156:X161" si="76">Y156/W156</f>
        <v>231125</v>
      </c>
      <c r="Y156" s="268">
        <v>231125</v>
      </c>
    </row>
    <row r="157" spans="3:25" ht="15.75" customHeight="1">
      <c r="C157" s="262"/>
      <c r="D157" s="286"/>
      <c r="E157" s="263"/>
      <c r="F157" s="287">
        <v>2</v>
      </c>
      <c r="G157" s="299" t="s">
        <v>2832</v>
      </c>
      <c r="H157" s="278">
        <v>2</v>
      </c>
      <c r="I157" s="264">
        <f t="shared" ref="I157:I159" si="77">J157/H157</f>
        <v>1124500</v>
      </c>
      <c r="J157" s="265">
        <v>2249000</v>
      </c>
      <c r="K157" s="287">
        <v>2</v>
      </c>
      <c r="L157" s="299" t="s">
        <v>2832</v>
      </c>
      <c r="M157" s="287">
        <v>2</v>
      </c>
      <c r="N157" s="264">
        <f t="shared" si="75"/>
        <v>696787.5</v>
      </c>
      <c r="O157" s="298">
        <v>1393575</v>
      </c>
      <c r="P157" s="287">
        <v>2</v>
      </c>
      <c r="Q157" s="299" t="s">
        <v>2832</v>
      </c>
      <c r="R157" s="278">
        <v>2</v>
      </c>
      <c r="S157" s="264">
        <f t="shared" ref="S157:S161" si="78">T157/R157</f>
        <v>337350</v>
      </c>
      <c r="T157" s="265">
        <v>674700</v>
      </c>
      <c r="U157" s="287">
        <v>2</v>
      </c>
      <c r="V157" s="299" t="s">
        <v>2832</v>
      </c>
      <c r="W157" s="278">
        <v>2</v>
      </c>
      <c r="X157" s="264">
        <f t="shared" si="76"/>
        <v>448675</v>
      </c>
      <c r="Y157" s="268">
        <v>897350</v>
      </c>
    </row>
    <row r="158" spans="3:25" ht="15.75" customHeight="1">
      <c r="C158" s="262"/>
      <c r="D158" s="286"/>
      <c r="E158" s="277" t="s">
        <v>2818</v>
      </c>
      <c r="F158" s="287">
        <v>2</v>
      </c>
      <c r="G158" s="299" t="s">
        <v>2831</v>
      </c>
      <c r="H158" s="287">
        <v>2</v>
      </c>
      <c r="I158" s="264">
        <f t="shared" si="77"/>
        <v>277350</v>
      </c>
      <c r="J158" s="298">
        <v>554700</v>
      </c>
      <c r="K158" s="287">
        <v>2</v>
      </c>
      <c r="L158" s="299" t="s">
        <v>2831</v>
      </c>
      <c r="M158" s="278">
        <v>2</v>
      </c>
      <c r="N158" s="264">
        <f>O158/M158</f>
        <v>231125</v>
      </c>
      <c r="O158" s="265">
        <v>462250</v>
      </c>
      <c r="P158" s="287">
        <v>2</v>
      </c>
      <c r="Q158" s="299" t="s">
        <v>2831</v>
      </c>
      <c r="R158" s="278">
        <v>1</v>
      </c>
      <c r="S158" s="264">
        <f t="shared" si="78"/>
        <v>231125</v>
      </c>
      <c r="T158" s="298">
        <v>231125</v>
      </c>
      <c r="U158" s="287">
        <v>2</v>
      </c>
      <c r="V158" s="299" t="s">
        <v>2831</v>
      </c>
      <c r="W158" s="278">
        <v>2</v>
      </c>
      <c r="X158" s="264">
        <f t="shared" si="76"/>
        <v>231125</v>
      </c>
      <c r="Y158" s="268">
        <v>462250</v>
      </c>
    </row>
    <row r="159" spans="3:25" ht="15.75" customHeight="1">
      <c r="C159" s="262"/>
      <c r="D159" s="286"/>
      <c r="E159" s="277"/>
      <c r="F159" s="287">
        <v>2</v>
      </c>
      <c r="G159" s="299" t="s">
        <v>2832</v>
      </c>
      <c r="H159" s="287">
        <v>2</v>
      </c>
      <c r="I159" s="264">
        <f t="shared" si="77"/>
        <v>696787.5</v>
      </c>
      <c r="J159" s="298">
        <v>1393575</v>
      </c>
      <c r="K159" s="287">
        <v>2</v>
      </c>
      <c r="L159" s="299" t="s">
        <v>2832</v>
      </c>
      <c r="M159" s="278">
        <v>2</v>
      </c>
      <c r="N159" s="264">
        <f t="shared" ref="N159:N161" si="79">O159/M159</f>
        <v>337350</v>
      </c>
      <c r="O159" s="265">
        <v>674700</v>
      </c>
      <c r="P159" s="287">
        <v>2</v>
      </c>
      <c r="Q159" s="299" t="s">
        <v>2832</v>
      </c>
      <c r="R159" s="278">
        <v>2</v>
      </c>
      <c r="S159" s="264">
        <f t="shared" si="78"/>
        <v>448675</v>
      </c>
      <c r="T159" s="298">
        <v>897350</v>
      </c>
      <c r="U159" s="287">
        <v>2</v>
      </c>
      <c r="V159" s="299" t="s">
        <v>2832</v>
      </c>
      <c r="W159" s="278">
        <v>2</v>
      </c>
      <c r="X159" s="264">
        <f t="shared" si="76"/>
        <v>449800</v>
      </c>
      <c r="Y159" s="268">
        <v>899600</v>
      </c>
    </row>
    <row r="160" spans="3:25" ht="15.75" customHeight="1">
      <c r="C160" s="262"/>
      <c r="D160" s="286"/>
      <c r="E160" s="277" t="s">
        <v>2820</v>
      </c>
      <c r="F160" s="287">
        <v>2</v>
      </c>
      <c r="G160" s="299" t="s">
        <v>2831</v>
      </c>
      <c r="H160" s="278">
        <v>2</v>
      </c>
      <c r="I160" s="264">
        <f>J160/H160</f>
        <v>231125</v>
      </c>
      <c r="J160" s="265">
        <v>462250</v>
      </c>
      <c r="K160" s="287">
        <v>2</v>
      </c>
      <c r="L160" s="299" t="s">
        <v>2831</v>
      </c>
      <c r="M160" s="278">
        <v>1</v>
      </c>
      <c r="N160" s="264">
        <f t="shared" si="79"/>
        <v>231125</v>
      </c>
      <c r="O160" s="298">
        <v>231125</v>
      </c>
      <c r="P160" s="287">
        <v>2</v>
      </c>
      <c r="Q160" s="299" t="s">
        <v>2831</v>
      </c>
      <c r="R160" s="278">
        <v>2</v>
      </c>
      <c r="S160" s="264">
        <f t="shared" si="78"/>
        <v>231125</v>
      </c>
      <c r="T160" s="268">
        <v>462250</v>
      </c>
      <c r="U160" s="287">
        <v>2</v>
      </c>
      <c r="V160" s="299" t="s">
        <v>2831</v>
      </c>
      <c r="W160" s="278">
        <v>2</v>
      </c>
      <c r="X160" s="264">
        <f t="shared" si="76"/>
        <v>345750</v>
      </c>
      <c r="Y160" s="268">
        <v>691500</v>
      </c>
    </row>
    <row r="161" spans="3:25" ht="15.75" customHeight="1">
      <c r="C161" s="262"/>
      <c r="D161" s="286"/>
      <c r="E161" s="277"/>
      <c r="F161" s="287">
        <v>2</v>
      </c>
      <c r="G161" s="299" t="s">
        <v>2832</v>
      </c>
      <c r="H161" s="278">
        <v>2</v>
      </c>
      <c r="I161" s="264">
        <f t="shared" ref="I161" si="80">J161/H161</f>
        <v>337350</v>
      </c>
      <c r="J161" s="265">
        <v>674700</v>
      </c>
      <c r="K161" s="287">
        <v>2</v>
      </c>
      <c r="L161" s="299" t="s">
        <v>2832</v>
      </c>
      <c r="M161" s="278">
        <v>2</v>
      </c>
      <c r="N161" s="264">
        <f t="shared" si="79"/>
        <v>448675</v>
      </c>
      <c r="O161" s="298">
        <v>897350</v>
      </c>
      <c r="P161" s="287">
        <v>2</v>
      </c>
      <c r="Q161" s="299" t="s">
        <v>2832</v>
      </c>
      <c r="R161" s="278">
        <v>2</v>
      </c>
      <c r="S161" s="264">
        <f t="shared" si="78"/>
        <v>449800</v>
      </c>
      <c r="T161" s="268">
        <v>899600</v>
      </c>
      <c r="U161" s="287">
        <v>2</v>
      </c>
      <c r="V161" s="299" t="s">
        <v>2832</v>
      </c>
      <c r="W161" s="278">
        <v>1</v>
      </c>
      <c r="X161" s="264">
        <f t="shared" si="76"/>
        <v>346500</v>
      </c>
      <c r="Y161" s="268">
        <v>346500</v>
      </c>
    </row>
    <row r="162" spans="3:25" ht="15.75" customHeight="1" thickBot="1">
      <c r="C162" s="262"/>
      <c r="D162" s="832"/>
      <c r="E162" s="832" t="s">
        <v>2817</v>
      </c>
      <c r="F162" s="274">
        <f>SUM(F156:F161)</f>
        <v>12</v>
      </c>
      <c r="G162" s="283" t="s">
        <v>97</v>
      </c>
      <c r="H162" s="274">
        <f>SUM(H156:H161)</f>
        <v>12</v>
      </c>
      <c r="I162" s="284"/>
      <c r="J162" s="289">
        <f>SUM(J156:J161)</f>
        <v>6258725</v>
      </c>
      <c r="K162" s="274">
        <f>SUM(K156:K161)</f>
        <v>12</v>
      </c>
      <c r="L162" s="283" t="s">
        <v>97</v>
      </c>
      <c r="M162" s="274">
        <f>SUM(M156:M161)</f>
        <v>11</v>
      </c>
      <c r="N162" s="289"/>
      <c r="O162" s="289">
        <f>SUM(O156:O161)</f>
        <v>4213700</v>
      </c>
      <c r="P162" s="274">
        <f>SUM(P156:P161)</f>
        <v>12</v>
      </c>
      <c r="Q162" s="283" t="s">
        <v>97</v>
      </c>
      <c r="R162" s="274">
        <f>SUM(R156:R161)</f>
        <v>11</v>
      </c>
      <c r="S162" s="284"/>
      <c r="T162" s="289">
        <f>SUM(T156:T161)</f>
        <v>3627275</v>
      </c>
      <c r="U162" s="274">
        <f>SUM(U156:U161)</f>
        <v>12</v>
      </c>
      <c r="V162" s="283" t="s">
        <v>97</v>
      </c>
      <c r="W162" s="274">
        <f>SUM(W156:W161)</f>
        <v>10</v>
      </c>
      <c r="X162" s="289"/>
      <c r="Y162" s="285">
        <f>SUM(Y156:Y161)</f>
        <v>3528325</v>
      </c>
    </row>
    <row r="163" spans="3:25" ht="15.75" customHeight="1" thickTop="1" thickBot="1">
      <c r="C163" s="262"/>
      <c r="D163" s="1037" t="s">
        <v>2855</v>
      </c>
      <c r="E163" s="1038"/>
      <c r="F163" s="219"/>
      <c r="G163" s="296"/>
      <c r="H163" s="263"/>
      <c r="I163" s="280"/>
      <c r="J163" s="265"/>
      <c r="K163" s="296"/>
      <c r="L163" s="297"/>
      <c r="M163" s="280"/>
      <c r="N163" s="280"/>
      <c r="O163" s="298"/>
      <c r="P163" s="219"/>
      <c r="Q163" s="296"/>
      <c r="R163" s="263"/>
      <c r="S163" s="280"/>
      <c r="T163" s="280"/>
      <c r="U163" s="296"/>
      <c r="V163" s="297"/>
      <c r="W163" s="280"/>
      <c r="X163" s="280"/>
      <c r="Y163" s="268"/>
    </row>
    <row r="164" spans="3:25" ht="15.75" customHeight="1" thickTop="1">
      <c r="C164" s="262"/>
      <c r="D164" s="286"/>
      <c r="E164" s="263" t="s">
        <v>2830</v>
      </c>
      <c r="F164" s="287">
        <v>1</v>
      </c>
      <c r="G164" s="299" t="s">
        <v>2831</v>
      </c>
      <c r="H164" s="263"/>
      <c r="I164" s="280"/>
      <c r="J164" s="265"/>
      <c r="K164" s="287">
        <v>0</v>
      </c>
      <c r="L164" s="299" t="s">
        <v>2831</v>
      </c>
      <c r="M164" s="280">
        <v>0</v>
      </c>
      <c r="N164" s="280"/>
      <c r="O164" s="298"/>
      <c r="P164" s="287">
        <v>1</v>
      </c>
      <c r="Q164" s="299" t="s">
        <v>2831</v>
      </c>
      <c r="R164" s="263"/>
      <c r="S164" s="280"/>
      <c r="T164" s="280"/>
      <c r="U164" s="287"/>
      <c r="V164" s="299" t="s">
        <v>2831</v>
      </c>
      <c r="W164" s="280"/>
      <c r="X164" s="280"/>
      <c r="Y164" s="268"/>
    </row>
    <row r="165" spans="3:25" ht="15.75" customHeight="1">
      <c r="C165" s="262"/>
      <c r="D165" s="286"/>
      <c r="E165" s="263"/>
      <c r="F165" s="287">
        <v>0</v>
      </c>
      <c r="G165" s="299" t="s">
        <v>2832</v>
      </c>
      <c r="H165" s="263"/>
      <c r="I165" s="280"/>
      <c r="J165" s="265"/>
      <c r="K165" s="287">
        <v>1</v>
      </c>
      <c r="L165" s="299" t="s">
        <v>2832</v>
      </c>
      <c r="M165" s="280">
        <v>0</v>
      </c>
      <c r="N165" s="280"/>
      <c r="O165" s="298"/>
      <c r="P165" s="287">
        <v>0</v>
      </c>
      <c r="Q165" s="299" t="s">
        <v>2832</v>
      </c>
      <c r="R165" s="263"/>
      <c r="S165" s="280"/>
      <c r="T165" s="280"/>
      <c r="U165" s="287">
        <v>1</v>
      </c>
      <c r="V165" s="299" t="s">
        <v>2832</v>
      </c>
      <c r="W165" s="280"/>
      <c r="X165" s="280"/>
      <c r="Y165" s="268"/>
    </row>
    <row r="166" spans="3:25" ht="15.75" customHeight="1">
      <c r="C166" s="262"/>
      <c r="D166" s="286"/>
      <c r="E166" s="277" t="s">
        <v>2818</v>
      </c>
      <c r="F166" s="287">
        <v>0</v>
      </c>
      <c r="G166" s="299" t="s">
        <v>2831</v>
      </c>
      <c r="H166" s="280">
        <v>0</v>
      </c>
      <c r="I166" s="280"/>
      <c r="J166" s="298"/>
      <c r="K166" s="287">
        <v>1</v>
      </c>
      <c r="L166" s="299" t="s">
        <v>2831</v>
      </c>
      <c r="M166" s="280">
        <v>0</v>
      </c>
      <c r="N166" s="280"/>
      <c r="O166" s="298"/>
      <c r="P166" s="287">
        <v>0</v>
      </c>
      <c r="Q166" s="299" t="s">
        <v>2831</v>
      </c>
      <c r="R166" s="263"/>
      <c r="S166" s="280"/>
      <c r="T166" s="280"/>
      <c r="U166" s="287">
        <v>1</v>
      </c>
      <c r="V166" s="299" t="s">
        <v>2831</v>
      </c>
      <c r="W166" s="280"/>
      <c r="X166" s="280"/>
      <c r="Y166" s="268"/>
    </row>
    <row r="167" spans="3:25" ht="15.75" customHeight="1">
      <c r="C167" s="262"/>
      <c r="D167" s="286"/>
      <c r="E167" s="277"/>
      <c r="F167" s="287">
        <v>1</v>
      </c>
      <c r="G167" s="299" t="s">
        <v>2832</v>
      </c>
      <c r="H167" s="280">
        <v>0</v>
      </c>
      <c r="I167" s="280"/>
      <c r="J167" s="298"/>
      <c r="K167" s="287">
        <v>0</v>
      </c>
      <c r="L167" s="299" t="s">
        <v>2832</v>
      </c>
      <c r="M167" s="280">
        <v>0</v>
      </c>
      <c r="N167" s="280"/>
      <c r="O167" s="298"/>
      <c r="P167" s="287">
        <v>1</v>
      </c>
      <c r="Q167" s="299" t="s">
        <v>2832</v>
      </c>
      <c r="R167" s="263"/>
      <c r="S167" s="280"/>
      <c r="T167" s="280"/>
      <c r="U167" s="287"/>
      <c r="V167" s="299" t="s">
        <v>2832</v>
      </c>
      <c r="W167" s="280"/>
      <c r="X167" s="280"/>
      <c r="Y167" s="268"/>
    </row>
    <row r="168" spans="3:25" ht="15.75" customHeight="1">
      <c r="C168" s="262"/>
      <c r="D168" s="286"/>
      <c r="E168" s="277" t="s">
        <v>2820</v>
      </c>
      <c r="F168" s="287">
        <v>1</v>
      </c>
      <c r="G168" s="299" t="s">
        <v>2831</v>
      </c>
      <c r="H168" s="280">
        <v>0</v>
      </c>
      <c r="I168" s="280"/>
      <c r="J168" s="298"/>
      <c r="K168" s="287">
        <v>0</v>
      </c>
      <c r="L168" s="299" t="s">
        <v>2831</v>
      </c>
      <c r="M168" s="280">
        <v>0</v>
      </c>
      <c r="N168" s="280"/>
      <c r="O168" s="298"/>
      <c r="P168" s="287">
        <v>1</v>
      </c>
      <c r="Q168" s="299" t="s">
        <v>2831</v>
      </c>
      <c r="R168" s="263"/>
      <c r="S168" s="280"/>
      <c r="T168" s="280"/>
      <c r="U168" s="287"/>
      <c r="V168" s="299" t="s">
        <v>2831</v>
      </c>
      <c r="W168" s="280"/>
      <c r="X168" s="280"/>
      <c r="Y168" s="268"/>
    </row>
    <row r="169" spans="3:25" ht="15.75" customHeight="1">
      <c r="C169" s="262"/>
      <c r="D169" s="286"/>
      <c r="E169" s="277"/>
      <c r="F169" s="287">
        <v>0</v>
      </c>
      <c r="G169" s="299" t="s">
        <v>2832</v>
      </c>
      <c r="H169" s="280">
        <v>0</v>
      </c>
      <c r="I169" s="280"/>
      <c r="J169" s="298"/>
      <c r="K169" s="287">
        <v>1</v>
      </c>
      <c r="L169" s="299" t="s">
        <v>2832</v>
      </c>
      <c r="M169" s="280">
        <v>0</v>
      </c>
      <c r="N169" s="280"/>
      <c r="O169" s="298"/>
      <c r="P169" s="287">
        <v>0</v>
      </c>
      <c r="Q169" s="299" t="s">
        <v>2832</v>
      </c>
      <c r="R169" s="263"/>
      <c r="S169" s="280"/>
      <c r="T169" s="280"/>
      <c r="U169" s="287">
        <v>1</v>
      </c>
      <c r="V169" s="299" t="s">
        <v>2832</v>
      </c>
      <c r="W169" s="280"/>
      <c r="X169" s="280"/>
      <c r="Y169" s="268"/>
    </row>
    <row r="170" spans="3:25" ht="15.75" customHeight="1" thickBot="1">
      <c r="C170" s="262"/>
      <c r="D170" s="832"/>
      <c r="E170" s="832" t="s">
        <v>2817</v>
      </c>
      <c r="F170" s="274">
        <f>SUM(F164:F169)</f>
        <v>3</v>
      </c>
      <c r="G170" s="283" t="s">
        <v>97</v>
      </c>
      <c r="H170" s="274">
        <f>SUM(H164:H169)</f>
        <v>0</v>
      </c>
      <c r="I170" s="284"/>
      <c r="J170" s="289">
        <f>SUM(J164:J169)</f>
        <v>0</v>
      </c>
      <c r="K170" s="274">
        <f>SUM(K164:K169)</f>
        <v>3</v>
      </c>
      <c r="L170" s="283" t="s">
        <v>97</v>
      </c>
      <c r="M170" s="274">
        <f>SUM(M164:M169)</f>
        <v>0</v>
      </c>
      <c r="N170" s="289"/>
      <c r="O170" s="289">
        <f>SUM(O164:O169)</f>
        <v>0</v>
      </c>
      <c r="P170" s="274">
        <f>SUM(P164:P169)</f>
        <v>3</v>
      </c>
      <c r="Q170" s="283" t="s">
        <v>97</v>
      </c>
      <c r="R170" s="274">
        <f>SUM(R164:R169)</f>
        <v>0</v>
      </c>
      <c r="S170" s="284"/>
      <c r="T170" s="274">
        <f>SUM(T164:T169)</f>
        <v>0</v>
      </c>
      <c r="U170" s="274">
        <f>SUM(U164:U169)</f>
        <v>3</v>
      </c>
      <c r="V170" s="283" t="s">
        <v>97</v>
      </c>
      <c r="W170" s="274">
        <f>SUM(W164:W169)</f>
        <v>0</v>
      </c>
      <c r="X170" s="289"/>
      <c r="Y170" s="285">
        <f>SUM(Y164:Y169)</f>
        <v>0</v>
      </c>
    </row>
    <row r="171" spans="3:25" ht="15.75" customHeight="1" thickTop="1" thickBot="1">
      <c r="C171" s="1033" t="s">
        <v>97</v>
      </c>
      <c r="D171" s="1034"/>
      <c r="E171" s="1034"/>
      <c r="F171" s="302">
        <f>F170+F162+F154+F146</f>
        <v>33</v>
      </c>
      <c r="G171" s="831"/>
      <c r="H171" s="302">
        <f>H170+H162+H154+H146</f>
        <v>18</v>
      </c>
      <c r="I171" s="309"/>
      <c r="J171" s="303">
        <f>J170+J162+J154+J146</f>
        <v>7417200</v>
      </c>
      <c r="K171" s="302">
        <f>K170+K162+K154+K146</f>
        <v>34</v>
      </c>
      <c r="L171" s="304"/>
      <c r="M171" s="302">
        <f>M170+M162+M154+M146</f>
        <v>16</v>
      </c>
      <c r="N171" s="284"/>
      <c r="O171" s="303">
        <f>O170+O162+O154+O146</f>
        <v>5334425</v>
      </c>
      <c r="P171" s="302">
        <f>P170+P162+P154+P146</f>
        <v>34</v>
      </c>
      <c r="Q171" s="831"/>
      <c r="R171" s="302">
        <f>R170+R162+R154+R146</f>
        <v>15</v>
      </c>
      <c r="S171" s="309"/>
      <c r="T171" s="303">
        <f>T170+T162+T154+T146</f>
        <v>4551775</v>
      </c>
      <c r="U171" s="302">
        <f>U170+U162+U154+U146</f>
        <v>34</v>
      </c>
      <c r="V171" s="304"/>
      <c r="W171" s="302">
        <f>W170+W162+W154+W146</f>
        <v>13</v>
      </c>
      <c r="X171" s="284"/>
      <c r="Y171" s="305">
        <f>Y170+Y162+Y154+Y146</f>
        <v>4221700</v>
      </c>
    </row>
    <row r="172" spans="3:25" ht="15.75" customHeight="1" thickTop="1" thickBot="1">
      <c r="C172" s="262">
        <v>4</v>
      </c>
      <c r="D172" s="1037" t="s">
        <v>2844</v>
      </c>
      <c r="E172" s="1038"/>
      <c r="F172" s="219"/>
      <c r="G172" s="306"/>
      <c r="H172" s="277"/>
      <c r="I172" s="307"/>
      <c r="J172" s="265"/>
      <c r="K172" s="306"/>
      <c r="L172" s="297"/>
      <c r="M172" s="280"/>
      <c r="N172" s="280"/>
      <c r="O172" s="298"/>
      <c r="P172" s="219"/>
      <c r="Q172" s="306"/>
      <c r="R172" s="277"/>
      <c r="S172" s="307"/>
      <c r="T172" s="307"/>
      <c r="U172" s="306"/>
      <c r="V172" s="297"/>
      <c r="W172" s="280"/>
      <c r="X172" s="280"/>
      <c r="Y172" s="268"/>
    </row>
    <row r="173" spans="3:25" ht="15.75" customHeight="1" thickTop="1" thickBot="1">
      <c r="C173" s="262"/>
      <c r="D173" s="1037" t="s">
        <v>2847</v>
      </c>
      <c r="E173" s="1038"/>
      <c r="F173" s="219"/>
      <c r="G173" s="306"/>
      <c r="H173" s="277"/>
      <c r="I173" s="307"/>
      <c r="J173" s="265"/>
      <c r="K173" s="306"/>
      <c r="L173" s="297"/>
      <c r="M173" s="280"/>
      <c r="N173" s="280"/>
      <c r="O173" s="298"/>
      <c r="P173" s="219"/>
      <c r="Q173" s="306"/>
      <c r="R173" s="277"/>
      <c r="S173" s="307"/>
      <c r="T173" s="307"/>
      <c r="U173" s="306"/>
      <c r="V173" s="297"/>
      <c r="W173" s="280"/>
      <c r="X173" s="280"/>
      <c r="Y173" s="268"/>
    </row>
    <row r="174" spans="3:25" ht="15.75" customHeight="1" thickTop="1">
      <c r="C174" s="262"/>
      <c r="D174" s="286"/>
      <c r="E174" s="263" t="s">
        <v>2830</v>
      </c>
      <c r="F174" s="287">
        <v>1</v>
      </c>
      <c r="G174" s="299" t="s">
        <v>2831</v>
      </c>
      <c r="H174" s="263">
        <v>1</v>
      </c>
      <c r="I174" s="280">
        <f>J174/H174</f>
        <v>100000</v>
      </c>
      <c r="J174" s="265">
        <v>100000</v>
      </c>
      <c r="K174" s="287">
        <v>1</v>
      </c>
      <c r="L174" s="299" t="s">
        <v>2831</v>
      </c>
      <c r="M174" s="280"/>
      <c r="N174" s="280"/>
      <c r="O174" s="298"/>
      <c r="P174" s="287">
        <v>1</v>
      </c>
      <c r="Q174" s="299" t="s">
        <v>2831</v>
      </c>
      <c r="R174" s="263"/>
      <c r="S174" s="280"/>
      <c r="T174" s="280"/>
      <c r="U174" s="287">
        <v>1</v>
      </c>
      <c r="V174" s="299" t="s">
        <v>2831</v>
      </c>
      <c r="W174" s="280"/>
      <c r="X174" s="280"/>
      <c r="Y174" s="268"/>
    </row>
    <row r="175" spans="3:25" ht="15.75" customHeight="1">
      <c r="C175" s="262"/>
      <c r="D175" s="286"/>
      <c r="E175" s="263"/>
      <c r="F175" s="287">
        <v>1</v>
      </c>
      <c r="G175" s="299" t="s">
        <v>2832</v>
      </c>
      <c r="H175" s="263">
        <v>1</v>
      </c>
      <c r="I175" s="280">
        <f>J175/H175</f>
        <v>170000</v>
      </c>
      <c r="J175" s="265">
        <v>170000</v>
      </c>
      <c r="K175" s="287">
        <v>1</v>
      </c>
      <c r="L175" s="299" t="s">
        <v>2832</v>
      </c>
      <c r="M175" s="280"/>
      <c r="N175" s="280"/>
      <c r="O175" s="298"/>
      <c r="P175" s="287">
        <v>1</v>
      </c>
      <c r="Q175" s="299" t="s">
        <v>2832</v>
      </c>
      <c r="R175" s="263"/>
      <c r="S175" s="280"/>
      <c r="T175" s="280"/>
      <c r="U175" s="287">
        <v>1</v>
      </c>
      <c r="V175" s="299" t="s">
        <v>2832</v>
      </c>
      <c r="W175" s="280"/>
      <c r="X175" s="280"/>
      <c r="Y175" s="268"/>
    </row>
    <row r="176" spans="3:25" ht="15.75" customHeight="1">
      <c r="C176" s="262"/>
      <c r="D176" s="286"/>
      <c r="E176" s="277" t="s">
        <v>2818</v>
      </c>
      <c r="F176" s="287">
        <v>1</v>
      </c>
      <c r="G176" s="299" t="s">
        <v>2831</v>
      </c>
      <c r="H176" s="280"/>
      <c r="I176" s="280"/>
      <c r="J176" s="298"/>
      <c r="K176" s="287">
        <v>1</v>
      </c>
      <c r="L176" s="299" t="s">
        <v>2831</v>
      </c>
      <c r="M176" s="280"/>
      <c r="N176" s="280"/>
      <c r="O176" s="298"/>
      <c r="P176" s="287">
        <v>1</v>
      </c>
      <c r="Q176" s="299" t="s">
        <v>2831</v>
      </c>
      <c r="R176" s="263"/>
      <c r="S176" s="280"/>
      <c r="T176" s="280"/>
      <c r="U176" s="287">
        <v>1</v>
      </c>
      <c r="V176" s="299" t="s">
        <v>2831</v>
      </c>
      <c r="W176" s="280"/>
      <c r="X176" s="280"/>
      <c r="Y176" s="268"/>
    </row>
    <row r="177" spans="3:25" ht="15.75" customHeight="1">
      <c r="C177" s="262"/>
      <c r="D177" s="286"/>
      <c r="E177" s="277"/>
      <c r="F177" s="287">
        <v>1</v>
      </c>
      <c r="G177" s="299" t="s">
        <v>2832</v>
      </c>
      <c r="H177" s="280"/>
      <c r="I177" s="280"/>
      <c r="J177" s="298"/>
      <c r="K177" s="287">
        <v>1</v>
      </c>
      <c r="L177" s="299" t="s">
        <v>2832</v>
      </c>
      <c r="M177" s="280"/>
      <c r="N177" s="280"/>
      <c r="O177" s="298"/>
      <c r="P177" s="287">
        <v>1</v>
      </c>
      <c r="Q177" s="299" t="s">
        <v>2832</v>
      </c>
      <c r="R177" s="263"/>
      <c r="S177" s="280"/>
      <c r="T177" s="280"/>
      <c r="U177" s="287">
        <v>1</v>
      </c>
      <c r="V177" s="299" t="s">
        <v>2832</v>
      </c>
      <c r="W177" s="280"/>
      <c r="X177" s="280"/>
      <c r="Y177" s="268"/>
    </row>
    <row r="178" spans="3:25" ht="15.75" customHeight="1">
      <c r="C178" s="262"/>
      <c r="D178" s="286"/>
      <c r="E178" s="277" t="s">
        <v>2820</v>
      </c>
      <c r="F178" s="287">
        <v>1</v>
      </c>
      <c r="G178" s="299" t="s">
        <v>2831</v>
      </c>
      <c r="H178" s="280"/>
      <c r="I178" s="280"/>
      <c r="J178" s="298"/>
      <c r="K178" s="287">
        <v>1</v>
      </c>
      <c r="L178" s="299" t="s">
        <v>2831</v>
      </c>
      <c r="M178" s="280"/>
      <c r="N178" s="280"/>
      <c r="O178" s="298"/>
      <c r="P178" s="287">
        <v>1</v>
      </c>
      <c r="Q178" s="299" t="s">
        <v>2831</v>
      </c>
      <c r="R178" s="263"/>
      <c r="S178" s="280"/>
      <c r="T178" s="280"/>
      <c r="U178" s="287">
        <v>1</v>
      </c>
      <c r="V178" s="299" t="s">
        <v>2831</v>
      </c>
      <c r="W178" s="280"/>
      <c r="X178" s="280"/>
      <c r="Y178" s="268"/>
    </row>
    <row r="179" spans="3:25" ht="15.75" customHeight="1">
      <c r="C179" s="262"/>
      <c r="D179" s="286"/>
      <c r="E179" s="277"/>
      <c r="F179" s="287">
        <v>1</v>
      </c>
      <c r="G179" s="299" t="s">
        <v>2832</v>
      </c>
      <c r="H179" s="280"/>
      <c r="I179" s="280"/>
      <c r="J179" s="298"/>
      <c r="K179" s="287">
        <v>1</v>
      </c>
      <c r="L179" s="299" t="s">
        <v>2832</v>
      </c>
      <c r="M179" s="280"/>
      <c r="N179" s="280"/>
      <c r="O179" s="298"/>
      <c r="P179" s="287">
        <v>1</v>
      </c>
      <c r="Q179" s="299" t="s">
        <v>2832</v>
      </c>
      <c r="R179" s="263"/>
      <c r="S179" s="280"/>
      <c r="T179" s="280"/>
      <c r="U179" s="287">
        <v>1</v>
      </c>
      <c r="V179" s="299" t="s">
        <v>2832</v>
      </c>
      <c r="W179" s="280"/>
      <c r="X179" s="280"/>
      <c r="Y179" s="268"/>
    </row>
    <row r="180" spans="3:25" ht="15.75" customHeight="1" thickBot="1">
      <c r="C180" s="262"/>
      <c r="D180" s="832"/>
      <c r="E180" s="832" t="s">
        <v>2817</v>
      </c>
      <c r="F180" s="274">
        <f>SUM(F174:F179)</f>
        <v>6</v>
      </c>
      <c r="G180" s="283" t="s">
        <v>97</v>
      </c>
      <c r="H180" s="274">
        <f>SUM(H174:H179)</f>
        <v>2</v>
      </c>
      <c r="I180" s="284"/>
      <c r="J180" s="289">
        <f>SUM(J174:J179)</f>
        <v>270000</v>
      </c>
      <c r="K180" s="274">
        <f>SUM(K174:K179)</f>
        <v>6</v>
      </c>
      <c r="L180" s="283" t="s">
        <v>97</v>
      </c>
      <c r="M180" s="274">
        <f>SUM(M174:M179)</f>
        <v>0</v>
      </c>
      <c r="N180" s="289"/>
      <c r="O180" s="289">
        <f>SUM(O174:O179)</f>
        <v>0</v>
      </c>
      <c r="P180" s="274">
        <f>SUM(P174:P179)</f>
        <v>6</v>
      </c>
      <c r="Q180" s="283" t="s">
        <v>97</v>
      </c>
      <c r="R180" s="274">
        <f>SUM(R174:R179)</f>
        <v>0</v>
      </c>
      <c r="S180" s="284"/>
      <c r="T180" s="289"/>
      <c r="U180" s="274">
        <f>SUM(U174:U179)</f>
        <v>6</v>
      </c>
      <c r="V180" s="283" t="s">
        <v>97</v>
      </c>
      <c r="W180" s="274">
        <f>SUM(W174:W179)</f>
        <v>0</v>
      </c>
      <c r="X180" s="289"/>
      <c r="Y180" s="285">
        <f>SUM(Y174:Y179)</f>
        <v>0</v>
      </c>
    </row>
    <row r="181" spans="3:25" ht="15.75" customHeight="1" thickTop="1" thickBot="1">
      <c r="C181" s="262"/>
      <c r="D181" s="1037" t="s">
        <v>2878</v>
      </c>
      <c r="E181" s="1038"/>
      <c r="F181" s="219"/>
      <c r="G181" s="306"/>
      <c r="H181" s="277"/>
      <c r="I181" s="307"/>
      <c r="J181" s="265"/>
      <c r="K181" s="306"/>
      <c r="L181" s="297"/>
      <c r="M181" s="280"/>
      <c r="N181" s="280"/>
      <c r="O181" s="298"/>
      <c r="P181" s="219"/>
      <c r="Q181" s="306"/>
      <c r="R181" s="277"/>
      <c r="S181" s="307"/>
      <c r="T181" s="307"/>
      <c r="U181" s="306"/>
      <c r="V181" s="297"/>
      <c r="W181" s="280"/>
      <c r="X181" s="280"/>
      <c r="Y181" s="268"/>
    </row>
    <row r="182" spans="3:25" ht="15.75" customHeight="1" thickTop="1">
      <c r="C182" s="262"/>
      <c r="D182" s="286"/>
      <c r="E182" s="263" t="s">
        <v>2830</v>
      </c>
      <c r="F182" s="287">
        <v>1</v>
      </c>
      <c r="G182" s="299" t="s">
        <v>2831</v>
      </c>
      <c r="H182" s="263">
        <v>1</v>
      </c>
      <c r="I182" s="280">
        <f>J182/H182</f>
        <v>150000</v>
      </c>
      <c r="J182" s="265">
        <v>150000</v>
      </c>
      <c r="K182" s="287">
        <v>1</v>
      </c>
      <c r="L182" s="299" t="s">
        <v>2831</v>
      </c>
      <c r="M182" s="280"/>
      <c r="N182" s="280"/>
      <c r="O182" s="298"/>
      <c r="P182" s="287">
        <v>1</v>
      </c>
      <c r="Q182" s="299" t="s">
        <v>2831</v>
      </c>
      <c r="R182" s="263"/>
      <c r="S182" s="280"/>
      <c r="T182" s="280"/>
      <c r="U182" s="287">
        <v>1</v>
      </c>
      <c r="V182" s="299" t="s">
        <v>2831</v>
      </c>
      <c r="W182" s="280"/>
      <c r="X182" s="280"/>
      <c r="Y182" s="268"/>
    </row>
    <row r="183" spans="3:25" ht="15.75" customHeight="1">
      <c r="C183" s="262"/>
      <c r="D183" s="286"/>
      <c r="E183" s="263"/>
      <c r="F183" s="287">
        <v>1</v>
      </c>
      <c r="G183" s="299" t="s">
        <v>2832</v>
      </c>
      <c r="H183" s="263">
        <v>1</v>
      </c>
      <c r="I183" s="280">
        <f>J183/H183</f>
        <v>170000</v>
      </c>
      <c r="J183" s="265">
        <v>170000</v>
      </c>
      <c r="K183" s="287">
        <v>1</v>
      </c>
      <c r="L183" s="299" t="s">
        <v>2832</v>
      </c>
      <c r="M183" s="280">
        <v>0</v>
      </c>
      <c r="N183" s="280">
        <v>0</v>
      </c>
      <c r="O183" s="298">
        <v>0</v>
      </c>
      <c r="P183" s="287">
        <v>1</v>
      </c>
      <c r="Q183" s="299" t="s">
        <v>2832</v>
      </c>
      <c r="R183" s="263"/>
      <c r="S183" s="280"/>
      <c r="T183" s="280"/>
      <c r="U183" s="287">
        <v>2</v>
      </c>
      <c r="V183" s="299" t="s">
        <v>2832</v>
      </c>
      <c r="W183" s="280">
        <v>1</v>
      </c>
      <c r="X183" s="280">
        <f>Y183/W183</f>
        <v>187000</v>
      </c>
      <c r="Y183" s="268">
        <v>187000</v>
      </c>
    </row>
    <row r="184" spans="3:25" ht="15.75" customHeight="1">
      <c r="C184" s="262"/>
      <c r="D184" s="286"/>
      <c r="E184" s="277" t="s">
        <v>2818</v>
      </c>
      <c r="F184" s="287">
        <v>1</v>
      </c>
      <c r="G184" s="299" t="s">
        <v>2831</v>
      </c>
      <c r="H184" s="280"/>
      <c r="I184" s="280"/>
      <c r="J184" s="298"/>
      <c r="K184" s="287">
        <v>1</v>
      </c>
      <c r="L184" s="299" t="s">
        <v>2831</v>
      </c>
      <c r="M184" s="263"/>
      <c r="N184" s="280"/>
      <c r="O184" s="280"/>
      <c r="P184" s="287">
        <v>1</v>
      </c>
      <c r="Q184" s="299" t="s">
        <v>2831</v>
      </c>
      <c r="R184" s="263"/>
      <c r="S184" s="280"/>
      <c r="T184" s="280"/>
      <c r="U184" s="287">
        <v>1</v>
      </c>
      <c r="V184" s="299" t="s">
        <v>2831</v>
      </c>
      <c r="W184" s="280"/>
      <c r="X184" s="280"/>
      <c r="Y184" s="268"/>
    </row>
    <row r="185" spans="3:25" ht="15.75" customHeight="1">
      <c r="C185" s="262"/>
      <c r="D185" s="286"/>
      <c r="E185" s="277"/>
      <c r="F185" s="287">
        <v>1</v>
      </c>
      <c r="G185" s="299" t="s">
        <v>2832</v>
      </c>
      <c r="H185" s="280">
        <v>0</v>
      </c>
      <c r="I185" s="280">
        <v>0</v>
      </c>
      <c r="J185" s="298">
        <v>0</v>
      </c>
      <c r="K185" s="287">
        <v>1</v>
      </c>
      <c r="L185" s="299" t="s">
        <v>2832</v>
      </c>
      <c r="M185" s="263"/>
      <c r="N185" s="280"/>
      <c r="O185" s="280"/>
      <c r="P185" s="287">
        <v>2</v>
      </c>
      <c r="Q185" s="299" t="s">
        <v>2832</v>
      </c>
      <c r="R185" s="280">
        <v>1</v>
      </c>
      <c r="S185" s="280">
        <f>T185/R185</f>
        <v>187000</v>
      </c>
      <c r="T185" s="298">
        <v>187000</v>
      </c>
      <c r="U185" s="287">
        <v>1</v>
      </c>
      <c r="V185" s="299" t="s">
        <v>2832</v>
      </c>
      <c r="W185" s="280"/>
      <c r="X185" s="280"/>
      <c r="Y185" s="268"/>
    </row>
    <row r="186" spans="3:25" ht="15.75" customHeight="1">
      <c r="C186" s="262"/>
      <c r="D186" s="286"/>
      <c r="E186" s="277" t="s">
        <v>2820</v>
      </c>
      <c r="F186" s="287">
        <v>1</v>
      </c>
      <c r="G186" s="299" t="s">
        <v>2831</v>
      </c>
      <c r="H186" s="263"/>
      <c r="I186" s="280"/>
      <c r="J186" s="280"/>
      <c r="K186" s="287">
        <v>1</v>
      </c>
      <c r="L186" s="299" t="s">
        <v>2831</v>
      </c>
      <c r="M186" s="263"/>
      <c r="N186" s="280"/>
      <c r="O186" s="280"/>
      <c r="P186" s="287">
        <v>1</v>
      </c>
      <c r="Q186" s="299" t="s">
        <v>2831</v>
      </c>
      <c r="R186" s="263"/>
      <c r="S186" s="280"/>
      <c r="T186" s="280"/>
      <c r="U186" s="287">
        <v>1</v>
      </c>
      <c r="V186" s="299" t="s">
        <v>2831</v>
      </c>
      <c r="W186" s="280"/>
      <c r="X186" s="280"/>
      <c r="Y186" s="268"/>
    </row>
    <row r="187" spans="3:25" ht="15.75" customHeight="1">
      <c r="C187" s="262"/>
      <c r="D187" s="286"/>
      <c r="E187" s="277"/>
      <c r="F187" s="287">
        <v>1</v>
      </c>
      <c r="G187" s="299" t="s">
        <v>2832</v>
      </c>
      <c r="H187" s="263"/>
      <c r="I187" s="280"/>
      <c r="J187" s="280"/>
      <c r="K187" s="287">
        <v>2</v>
      </c>
      <c r="L187" s="299" t="s">
        <v>2832</v>
      </c>
      <c r="M187" s="280">
        <v>1</v>
      </c>
      <c r="N187" s="280">
        <f>O187/M187</f>
        <v>187000</v>
      </c>
      <c r="O187" s="298">
        <v>187000</v>
      </c>
      <c r="P187" s="287">
        <v>1</v>
      </c>
      <c r="Q187" s="299" t="s">
        <v>2832</v>
      </c>
      <c r="R187" s="263"/>
      <c r="S187" s="280"/>
      <c r="T187" s="280"/>
      <c r="U187" s="287">
        <v>1</v>
      </c>
      <c r="V187" s="299" t="s">
        <v>2832</v>
      </c>
      <c r="W187" s="280"/>
      <c r="X187" s="280"/>
      <c r="Y187" s="268"/>
    </row>
    <row r="188" spans="3:25" ht="15.75" customHeight="1" thickBot="1">
      <c r="C188" s="262"/>
      <c r="D188" s="832"/>
      <c r="E188" s="832" t="s">
        <v>2817</v>
      </c>
      <c r="F188" s="274">
        <f>SUM(F182:F187)</f>
        <v>6</v>
      </c>
      <c r="G188" s="283" t="s">
        <v>97</v>
      </c>
      <c r="H188" s="274">
        <f>SUM(H182:H187)</f>
        <v>2</v>
      </c>
      <c r="I188" s="284"/>
      <c r="J188" s="289">
        <f>SUM(J182:J187)</f>
        <v>320000</v>
      </c>
      <c r="K188" s="274">
        <f>SUM(K182:K187)</f>
        <v>7</v>
      </c>
      <c r="L188" s="283" t="s">
        <v>97</v>
      </c>
      <c r="M188" s="274">
        <f>SUM(M182:M187)</f>
        <v>1</v>
      </c>
      <c r="N188" s="289"/>
      <c r="O188" s="289">
        <f>SUM(O182:O187)</f>
        <v>187000</v>
      </c>
      <c r="P188" s="274">
        <f>SUM(P182:P187)</f>
        <v>7</v>
      </c>
      <c r="Q188" s="283" t="s">
        <v>97</v>
      </c>
      <c r="R188" s="274">
        <f>SUM(R182:R187)</f>
        <v>1</v>
      </c>
      <c r="S188" s="284"/>
      <c r="T188" s="274">
        <f>SUM(T182:T187)</f>
        <v>187000</v>
      </c>
      <c r="U188" s="274">
        <f>SUM(U182:U187)</f>
        <v>7</v>
      </c>
      <c r="V188" s="283" t="s">
        <v>97</v>
      </c>
      <c r="W188" s="274">
        <f>SUM(W182:W187)</f>
        <v>1</v>
      </c>
      <c r="X188" s="289"/>
      <c r="Y188" s="285">
        <f>SUM(Y182:Y187)</f>
        <v>187000</v>
      </c>
    </row>
    <row r="189" spans="3:25" ht="15.75" customHeight="1" thickTop="1" thickBot="1">
      <c r="C189" s="262"/>
      <c r="D189" s="1037" t="s">
        <v>2850</v>
      </c>
      <c r="E189" s="1038"/>
      <c r="F189" s="219"/>
      <c r="G189" s="306"/>
      <c r="H189" s="277"/>
      <c r="I189" s="307"/>
      <c r="J189" s="265"/>
      <c r="K189" s="306"/>
      <c r="L189" s="297"/>
      <c r="M189" s="280"/>
      <c r="N189" s="280"/>
      <c r="O189" s="298"/>
      <c r="P189" s="219"/>
      <c r="Q189" s="306"/>
      <c r="R189" s="277"/>
      <c r="S189" s="307"/>
      <c r="T189" s="307"/>
      <c r="U189" s="306"/>
      <c r="V189" s="297"/>
      <c r="W189" s="280"/>
      <c r="X189" s="280"/>
      <c r="Y189" s="268"/>
    </row>
    <row r="190" spans="3:25" ht="15.75" customHeight="1" thickTop="1">
      <c r="C190" s="262"/>
      <c r="D190" s="286"/>
      <c r="E190" s="263" t="s">
        <v>2830</v>
      </c>
      <c r="F190" s="287">
        <v>1</v>
      </c>
      <c r="G190" s="299" t="s">
        <v>2831</v>
      </c>
      <c r="H190" s="280">
        <v>0</v>
      </c>
      <c r="I190" s="280"/>
      <c r="J190" s="265"/>
      <c r="K190" s="287">
        <v>1</v>
      </c>
      <c r="L190" s="299" t="s">
        <v>2831</v>
      </c>
      <c r="M190" s="280"/>
      <c r="N190" s="280"/>
      <c r="O190" s="298"/>
      <c r="P190" s="287">
        <v>1</v>
      </c>
      <c r="Q190" s="299" t="s">
        <v>2831</v>
      </c>
      <c r="R190" s="263"/>
      <c r="S190" s="280"/>
      <c r="T190" s="280"/>
      <c r="U190" s="287">
        <v>1</v>
      </c>
      <c r="V190" s="299" t="s">
        <v>2831</v>
      </c>
      <c r="W190" s="280"/>
      <c r="X190" s="280"/>
      <c r="Y190" s="268"/>
    </row>
    <row r="191" spans="3:25" ht="15.75" customHeight="1">
      <c r="C191" s="262"/>
      <c r="D191" s="286"/>
      <c r="E191" s="263"/>
      <c r="F191" s="287">
        <v>1</v>
      </c>
      <c r="G191" s="299" t="s">
        <v>2832</v>
      </c>
      <c r="H191" s="280">
        <v>0</v>
      </c>
      <c r="I191" s="280"/>
      <c r="J191" s="265"/>
      <c r="K191" s="287">
        <v>1</v>
      </c>
      <c r="L191" s="299" t="s">
        <v>2832</v>
      </c>
      <c r="M191" s="280">
        <v>1</v>
      </c>
      <c r="N191" s="280">
        <f>O191/M191</f>
        <v>130900</v>
      </c>
      <c r="O191" s="298">
        <v>130900</v>
      </c>
      <c r="P191" s="287">
        <v>1</v>
      </c>
      <c r="Q191" s="299" t="s">
        <v>2832</v>
      </c>
      <c r="R191" s="263"/>
      <c r="S191" s="280"/>
      <c r="T191" s="280"/>
      <c r="U191" s="287">
        <v>1</v>
      </c>
      <c r="V191" s="299" t="s">
        <v>2832</v>
      </c>
      <c r="W191" s="280"/>
      <c r="X191" s="280"/>
      <c r="Y191" s="268"/>
    </row>
    <row r="192" spans="3:25" ht="15.75" customHeight="1">
      <c r="C192" s="262"/>
      <c r="D192" s="286"/>
      <c r="E192" s="277" t="s">
        <v>2818</v>
      </c>
      <c r="F192" s="287">
        <v>1</v>
      </c>
      <c r="G192" s="299" t="s">
        <v>2831</v>
      </c>
      <c r="H192" s="280">
        <v>0</v>
      </c>
      <c r="I192" s="280"/>
      <c r="J192" s="298"/>
      <c r="K192" s="287">
        <v>1</v>
      </c>
      <c r="L192" s="299" t="s">
        <v>2831</v>
      </c>
      <c r="M192" s="280"/>
      <c r="N192" s="280"/>
      <c r="O192" s="298"/>
      <c r="P192" s="287">
        <v>1</v>
      </c>
      <c r="Q192" s="299" t="s">
        <v>2831</v>
      </c>
      <c r="R192" s="263"/>
      <c r="S192" s="280"/>
      <c r="T192" s="280"/>
      <c r="U192" s="287">
        <v>1</v>
      </c>
      <c r="V192" s="299" t="s">
        <v>2831</v>
      </c>
      <c r="W192" s="280"/>
      <c r="X192" s="280"/>
      <c r="Y192" s="268"/>
    </row>
    <row r="193" spans="3:25" ht="15.75" customHeight="1">
      <c r="C193" s="262"/>
      <c r="D193" s="286"/>
      <c r="E193" s="277"/>
      <c r="F193" s="287">
        <v>1</v>
      </c>
      <c r="G193" s="299" t="s">
        <v>2832</v>
      </c>
      <c r="H193" s="280">
        <v>1</v>
      </c>
      <c r="I193" s="280">
        <f>J193/H193</f>
        <v>130900</v>
      </c>
      <c r="J193" s="298">
        <v>130900</v>
      </c>
      <c r="K193" s="287">
        <v>1</v>
      </c>
      <c r="L193" s="299" t="s">
        <v>2832</v>
      </c>
      <c r="M193" s="280"/>
      <c r="N193" s="280"/>
      <c r="O193" s="298"/>
      <c r="P193" s="287">
        <v>1</v>
      </c>
      <c r="Q193" s="299" t="s">
        <v>2832</v>
      </c>
      <c r="R193" s="263"/>
      <c r="S193" s="280"/>
      <c r="T193" s="280"/>
      <c r="U193" s="287">
        <v>1</v>
      </c>
      <c r="V193" s="299" t="s">
        <v>2832</v>
      </c>
      <c r="W193" s="280"/>
      <c r="X193" s="280"/>
      <c r="Y193" s="268"/>
    </row>
    <row r="194" spans="3:25" ht="15.75" customHeight="1">
      <c r="C194" s="262"/>
      <c r="D194" s="286"/>
      <c r="E194" s="277" t="s">
        <v>2820</v>
      </c>
      <c r="F194" s="287">
        <v>1</v>
      </c>
      <c r="G194" s="299" t="s">
        <v>2831</v>
      </c>
      <c r="H194" s="280">
        <v>0</v>
      </c>
      <c r="I194" s="280"/>
      <c r="J194" s="298"/>
      <c r="K194" s="287">
        <v>1</v>
      </c>
      <c r="L194" s="299" t="s">
        <v>2831</v>
      </c>
      <c r="M194" s="280"/>
      <c r="N194" s="280"/>
      <c r="O194" s="298"/>
      <c r="P194" s="287">
        <v>1</v>
      </c>
      <c r="Q194" s="299" t="s">
        <v>2831</v>
      </c>
      <c r="R194" s="263"/>
      <c r="S194" s="280"/>
      <c r="T194" s="280"/>
      <c r="U194" s="287">
        <v>1</v>
      </c>
      <c r="V194" s="299" t="s">
        <v>2831</v>
      </c>
      <c r="W194" s="280"/>
      <c r="X194" s="280"/>
      <c r="Y194" s="268"/>
    </row>
    <row r="195" spans="3:25" ht="15.75" customHeight="1">
      <c r="C195" s="262"/>
      <c r="D195" s="286"/>
      <c r="E195" s="277"/>
      <c r="F195" s="287">
        <v>1</v>
      </c>
      <c r="G195" s="299" t="s">
        <v>2832</v>
      </c>
      <c r="H195" s="280">
        <v>0</v>
      </c>
      <c r="I195" s="280"/>
      <c r="J195" s="298"/>
      <c r="K195" s="287">
        <v>1</v>
      </c>
      <c r="L195" s="299" t="s">
        <v>2832</v>
      </c>
      <c r="M195" s="280"/>
      <c r="N195" s="280"/>
      <c r="O195" s="298"/>
      <c r="P195" s="287">
        <v>1</v>
      </c>
      <c r="Q195" s="299" t="s">
        <v>2832</v>
      </c>
      <c r="R195" s="263"/>
      <c r="S195" s="280"/>
      <c r="T195" s="280"/>
      <c r="U195" s="287">
        <v>1</v>
      </c>
      <c r="V195" s="299" t="s">
        <v>2832</v>
      </c>
      <c r="W195" s="280"/>
      <c r="X195" s="280"/>
      <c r="Y195" s="268"/>
    </row>
    <row r="196" spans="3:25" ht="15.75" customHeight="1" thickBot="1">
      <c r="C196" s="262"/>
      <c r="D196" s="832"/>
      <c r="E196" s="832" t="s">
        <v>2817</v>
      </c>
      <c r="F196" s="274">
        <f>SUM(F190:F195)</f>
        <v>6</v>
      </c>
      <c r="G196" s="283" t="s">
        <v>97</v>
      </c>
      <c r="H196" s="274">
        <f>SUM(H190:H195)</f>
        <v>1</v>
      </c>
      <c r="I196" s="284"/>
      <c r="J196" s="289">
        <f>SUM(J190:J195)</f>
        <v>130900</v>
      </c>
      <c r="K196" s="274">
        <f>SUM(K190:K195)</f>
        <v>6</v>
      </c>
      <c r="L196" s="283" t="s">
        <v>97</v>
      </c>
      <c r="M196" s="274">
        <f>SUM(M190:M195)</f>
        <v>1</v>
      </c>
      <c r="N196" s="289"/>
      <c r="O196" s="289">
        <f>SUM(O190:O195)</f>
        <v>130900</v>
      </c>
      <c r="P196" s="274">
        <f>SUM(P190:P195)</f>
        <v>6</v>
      </c>
      <c r="Q196" s="283" t="s">
        <v>97</v>
      </c>
      <c r="R196" s="274">
        <f>SUM(R190:R195)</f>
        <v>0</v>
      </c>
      <c r="S196" s="284"/>
      <c r="T196" s="289"/>
      <c r="U196" s="274">
        <f>SUM(U190:U195)</f>
        <v>6</v>
      </c>
      <c r="V196" s="283" t="s">
        <v>97</v>
      </c>
      <c r="W196" s="274">
        <f>SUM(W190:W195)</f>
        <v>0</v>
      </c>
      <c r="X196" s="289"/>
      <c r="Y196" s="285">
        <f>SUM(Y190:Y195)</f>
        <v>0</v>
      </c>
    </row>
    <row r="197" spans="3:25" ht="15.75" customHeight="1" thickTop="1" thickBot="1">
      <c r="C197" s="1033" t="s">
        <v>97</v>
      </c>
      <c r="D197" s="1034"/>
      <c r="E197" s="1034"/>
      <c r="F197" s="302">
        <f>F196+F188+F180</f>
        <v>18</v>
      </c>
      <c r="G197" s="831"/>
      <c r="H197" s="302">
        <f>H196+H188+H180</f>
        <v>5</v>
      </c>
      <c r="I197" s="309"/>
      <c r="J197" s="303">
        <f>J196+J188+J180</f>
        <v>720900</v>
      </c>
      <c r="K197" s="302">
        <f>K196+K188+K180</f>
        <v>19</v>
      </c>
      <c r="L197" s="304"/>
      <c r="M197" s="302">
        <f>M196+M188+M180</f>
        <v>2</v>
      </c>
      <c r="N197" s="284"/>
      <c r="O197" s="303">
        <f>O196+O188+O180</f>
        <v>317900</v>
      </c>
      <c r="P197" s="302">
        <f>P196+P188+P180</f>
        <v>19</v>
      </c>
      <c r="Q197" s="831"/>
      <c r="R197" s="302">
        <f>R196+R188+R180</f>
        <v>1</v>
      </c>
      <c r="S197" s="309"/>
      <c r="T197" s="302">
        <f>T196+T188+T180</f>
        <v>187000</v>
      </c>
      <c r="U197" s="302">
        <f>U196+U188+U180</f>
        <v>19</v>
      </c>
      <c r="V197" s="304"/>
      <c r="W197" s="302">
        <f>W196+W188+W180</f>
        <v>1</v>
      </c>
      <c r="X197" s="284"/>
      <c r="Y197" s="305">
        <f>Y196+Y188+Y180</f>
        <v>187000</v>
      </c>
    </row>
    <row r="198" spans="3:25" ht="15.75" customHeight="1" thickTop="1" thickBot="1">
      <c r="C198" s="262">
        <v>5</v>
      </c>
      <c r="D198" s="1037" t="str">
        <f>'[1]GEN INFO'!E95</f>
        <v>NON-CLINICAL DEGREE</v>
      </c>
      <c r="E198" s="1038"/>
      <c r="F198" s="219"/>
      <c r="G198" s="306"/>
      <c r="H198" s="277"/>
      <c r="I198" s="307"/>
      <c r="J198" s="265"/>
      <c r="K198" s="306"/>
      <c r="L198" s="297"/>
      <c r="M198" s="280"/>
      <c r="N198" s="280"/>
      <c r="O198" s="298"/>
      <c r="P198" s="219"/>
      <c r="Q198" s="306"/>
      <c r="R198" s="277"/>
      <c r="S198" s="307"/>
      <c r="T198" s="307"/>
      <c r="U198" s="306"/>
      <c r="V198" s="297"/>
      <c r="W198" s="280"/>
      <c r="X198" s="280"/>
      <c r="Y198" s="268"/>
    </row>
    <row r="199" spans="3:25" ht="15.75" customHeight="1" thickTop="1" thickBot="1">
      <c r="C199" s="262"/>
      <c r="D199" s="1037"/>
      <c r="E199" s="1038"/>
      <c r="F199" s="219"/>
      <c r="G199" s="306"/>
      <c r="H199" s="277"/>
      <c r="I199" s="307"/>
      <c r="J199" s="265"/>
      <c r="K199" s="306"/>
      <c r="L199" s="297"/>
      <c r="M199" s="280"/>
      <c r="N199" s="280"/>
      <c r="O199" s="298"/>
      <c r="P199" s="219"/>
      <c r="Q199" s="306"/>
      <c r="R199" s="277"/>
      <c r="S199" s="307"/>
      <c r="T199" s="307"/>
      <c r="U199" s="306"/>
      <c r="V199" s="297"/>
      <c r="W199" s="280"/>
      <c r="X199" s="280"/>
      <c r="Y199" s="268"/>
    </row>
    <row r="200" spans="3:25" ht="15.75" customHeight="1" thickTop="1">
      <c r="C200" s="262"/>
      <c r="D200" s="308"/>
      <c r="E200" s="263" t="s">
        <v>2830</v>
      </c>
      <c r="F200" s="219"/>
      <c r="G200" s="306"/>
      <c r="H200" s="277"/>
      <c r="I200" s="307"/>
      <c r="J200" s="265"/>
      <c r="K200" s="306"/>
      <c r="L200" s="297"/>
      <c r="M200" s="280"/>
      <c r="N200" s="280"/>
      <c r="O200" s="298"/>
      <c r="P200" s="219"/>
      <c r="Q200" s="306"/>
      <c r="R200" s="277"/>
      <c r="S200" s="307"/>
      <c r="T200" s="307"/>
      <c r="U200" s="306"/>
      <c r="V200" s="297"/>
      <c r="W200" s="280"/>
      <c r="X200" s="280"/>
      <c r="Y200" s="268"/>
    </row>
    <row r="201" spans="3:25" ht="15.75" customHeight="1">
      <c r="C201" s="262"/>
      <c r="D201" s="308"/>
      <c r="E201" s="277" t="s">
        <v>2818</v>
      </c>
      <c r="F201" s="219"/>
      <c r="G201" s="306"/>
      <c r="H201" s="277"/>
      <c r="I201" s="307"/>
      <c r="J201" s="265"/>
      <c r="K201" s="306"/>
      <c r="L201" s="297"/>
      <c r="M201" s="280"/>
      <c r="N201" s="280"/>
      <c r="O201" s="298"/>
      <c r="P201" s="219"/>
      <c r="Q201" s="306"/>
      <c r="R201" s="277"/>
      <c r="S201" s="307"/>
      <c r="T201" s="307"/>
      <c r="U201" s="306"/>
      <c r="V201" s="297"/>
      <c r="W201" s="280"/>
      <c r="X201" s="280"/>
      <c r="Y201" s="268"/>
    </row>
    <row r="202" spans="3:25" ht="15.75" customHeight="1">
      <c r="C202" s="262"/>
      <c r="D202" s="308"/>
      <c r="E202" s="277" t="s">
        <v>2820</v>
      </c>
      <c r="F202" s="219"/>
      <c r="G202" s="306"/>
      <c r="H202" s="277"/>
      <c r="I202" s="307"/>
      <c r="J202" s="265"/>
      <c r="K202" s="306"/>
      <c r="L202" s="297"/>
      <c r="M202" s="280"/>
      <c r="N202" s="280"/>
      <c r="O202" s="298"/>
      <c r="P202" s="219"/>
      <c r="Q202" s="306"/>
      <c r="R202" s="277"/>
      <c r="S202" s="307"/>
      <c r="T202" s="307"/>
      <c r="U202" s="306"/>
      <c r="V202" s="297"/>
      <c r="W202" s="280"/>
      <c r="X202" s="280"/>
      <c r="Y202" s="268"/>
    </row>
    <row r="203" spans="3:25" ht="15.75" customHeight="1" thickBot="1">
      <c r="C203" s="1033" t="s">
        <v>97</v>
      </c>
      <c r="D203" s="1034"/>
      <c r="E203" s="1034"/>
      <c r="F203" s="311"/>
      <c r="G203" s="831"/>
      <c r="H203" s="312"/>
      <c r="I203" s="309"/>
      <c r="J203" s="313"/>
      <c r="K203" s="831"/>
      <c r="L203" s="304"/>
      <c r="M203" s="284"/>
      <c r="N203" s="284"/>
      <c r="O203" s="314"/>
      <c r="P203" s="311"/>
      <c r="Q203" s="831"/>
      <c r="R203" s="312"/>
      <c r="S203" s="309"/>
      <c r="T203" s="309"/>
      <c r="U203" s="831"/>
      <c r="V203" s="304"/>
      <c r="W203" s="284"/>
      <c r="X203" s="284"/>
      <c r="Y203" s="315"/>
    </row>
    <row r="204" spans="3:25" ht="15.75" customHeight="1" thickTop="1" thickBot="1">
      <c r="C204" s="262">
        <v>6</v>
      </c>
      <c r="D204" s="1037" t="str">
        <f>'[1]GEN INFO'!E107</f>
        <v>NON-CLINICAL-DIPLOMA</v>
      </c>
      <c r="E204" s="1038"/>
      <c r="F204" s="219"/>
      <c r="G204" s="306"/>
      <c r="H204" s="277"/>
      <c r="I204" s="307"/>
      <c r="J204" s="265"/>
      <c r="K204" s="306"/>
      <c r="L204" s="297"/>
      <c r="M204" s="280"/>
      <c r="N204" s="280"/>
      <c r="O204" s="298"/>
      <c r="P204" s="219"/>
      <c r="Q204" s="306"/>
      <c r="R204" s="277"/>
      <c r="S204" s="307"/>
      <c r="T204" s="307"/>
      <c r="U204" s="306"/>
      <c r="V204" s="297"/>
      <c r="W204" s="280"/>
      <c r="X204" s="280"/>
      <c r="Y204" s="268"/>
    </row>
    <row r="205" spans="3:25" ht="15.75" customHeight="1" thickTop="1" thickBot="1">
      <c r="C205" s="262"/>
      <c r="D205" s="1037"/>
      <c r="E205" s="1038"/>
      <c r="F205" s="219"/>
      <c r="G205" s="306"/>
      <c r="H205" s="277"/>
      <c r="I205" s="307"/>
      <c r="J205" s="265"/>
      <c r="K205" s="306"/>
      <c r="L205" s="297"/>
      <c r="M205" s="280"/>
      <c r="N205" s="280"/>
      <c r="O205" s="298"/>
      <c r="P205" s="219"/>
      <c r="Q205" s="306"/>
      <c r="R205" s="277"/>
      <c r="S205" s="307"/>
      <c r="T205" s="307"/>
      <c r="U205" s="306"/>
      <c r="V205" s="297"/>
      <c r="W205" s="280"/>
      <c r="X205" s="280"/>
      <c r="Y205" s="268"/>
    </row>
    <row r="206" spans="3:25" ht="15.75" customHeight="1" thickTop="1">
      <c r="C206" s="262"/>
      <c r="D206" s="308"/>
      <c r="E206" s="263" t="s">
        <v>2830</v>
      </c>
      <c r="F206" s="219"/>
      <c r="G206" s="306"/>
      <c r="H206" s="277"/>
      <c r="I206" s="307"/>
      <c r="J206" s="265"/>
      <c r="K206" s="306"/>
      <c r="L206" s="297"/>
      <c r="M206" s="280"/>
      <c r="N206" s="280"/>
      <c r="O206" s="298"/>
      <c r="P206" s="219"/>
      <c r="Q206" s="306"/>
      <c r="R206" s="277"/>
      <c r="S206" s="307"/>
      <c r="T206" s="307"/>
      <c r="U206" s="306"/>
      <c r="V206" s="297"/>
      <c r="W206" s="280"/>
      <c r="X206" s="280"/>
      <c r="Y206" s="268"/>
    </row>
    <row r="207" spans="3:25" ht="15.75" customHeight="1">
      <c r="C207" s="262"/>
      <c r="D207" s="308"/>
      <c r="E207" s="277" t="s">
        <v>2877</v>
      </c>
      <c r="F207" s="219"/>
      <c r="G207" s="306"/>
      <c r="H207" s="277"/>
      <c r="I207" s="307"/>
      <c r="J207" s="265"/>
      <c r="K207" s="306"/>
      <c r="L207" s="297"/>
      <c r="M207" s="280"/>
      <c r="N207" s="280"/>
      <c r="O207" s="298"/>
      <c r="P207" s="219"/>
      <c r="Q207" s="306"/>
      <c r="R207" s="277"/>
      <c r="S207" s="307"/>
      <c r="T207" s="307"/>
      <c r="U207" s="306"/>
      <c r="V207" s="297"/>
      <c r="W207" s="280"/>
      <c r="X207" s="280"/>
      <c r="Y207" s="268"/>
    </row>
    <row r="208" spans="3:25" ht="15.75" customHeight="1" thickBot="1">
      <c r="C208" s="1033" t="s">
        <v>97</v>
      </c>
      <c r="D208" s="1034"/>
      <c r="E208" s="1034"/>
      <c r="F208" s="311"/>
      <c r="G208" s="831"/>
      <c r="H208" s="312"/>
      <c r="I208" s="309"/>
      <c r="J208" s="313"/>
      <c r="K208" s="831"/>
      <c r="L208" s="304"/>
      <c r="M208" s="284"/>
      <c r="N208" s="284"/>
      <c r="O208" s="314"/>
      <c r="P208" s="311"/>
      <c r="Q208" s="831"/>
      <c r="R208" s="312"/>
      <c r="S208" s="309"/>
      <c r="T208" s="309"/>
      <c r="U208" s="831"/>
      <c r="V208" s="304"/>
      <c r="W208" s="284"/>
      <c r="X208" s="284"/>
      <c r="Y208" s="315"/>
    </row>
    <row r="209" spans="2:27" ht="15.75" customHeight="1" thickTop="1" thickBot="1">
      <c r="C209" s="316" t="s">
        <v>2879</v>
      </c>
      <c r="D209" s="317"/>
      <c r="E209" s="317"/>
      <c r="F209" s="317"/>
      <c r="G209" s="317"/>
      <c r="H209" s="317"/>
      <c r="I209" s="318"/>
      <c r="J209" s="319"/>
      <c r="K209" s="320"/>
      <c r="L209" s="321"/>
      <c r="M209" s="322"/>
      <c r="N209" s="323"/>
      <c r="O209" s="324"/>
      <c r="P209" s="317"/>
      <c r="Q209" s="317"/>
      <c r="R209" s="317"/>
      <c r="S209" s="318"/>
      <c r="T209" s="318"/>
      <c r="U209" s="320"/>
      <c r="V209" s="321"/>
      <c r="W209" s="322"/>
      <c r="X209" s="323"/>
      <c r="Y209" s="325"/>
    </row>
    <row r="210" spans="2:27" ht="15.75" customHeight="1" thickTop="1" thickBot="1">
      <c r="B210" s="326"/>
      <c r="C210" s="1035" t="s">
        <v>2880</v>
      </c>
      <c r="D210" s="1036"/>
      <c r="E210" s="327"/>
      <c r="F210" s="328">
        <f>F197+F171+F137</f>
        <v>415</v>
      </c>
      <c r="G210" s="329"/>
      <c r="H210" s="328">
        <f>H197+H171+H137</f>
        <v>387</v>
      </c>
      <c r="I210" s="330"/>
      <c r="J210" s="328">
        <f>J197+J171+J137</f>
        <v>563673100</v>
      </c>
      <c r="K210" s="328">
        <f>K197+K171+K137</f>
        <v>422</v>
      </c>
      <c r="L210" s="331"/>
      <c r="M210" s="328">
        <f>M197+M171+M137</f>
        <v>387</v>
      </c>
      <c r="N210" s="330"/>
      <c r="O210" s="328">
        <f>O197+O171+O137</f>
        <v>420482325</v>
      </c>
      <c r="P210" s="328">
        <f>P197+P171+P137</f>
        <v>422</v>
      </c>
      <c r="Q210" s="329"/>
      <c r="R210" s="328">
        <f>R197+R171+R137</f>
        <v>385</v>
      </c>
      <c r="S210" s="330"/>
      <c r="T210" s="328">
        <f>T197+T171+T137</f>
        <v>340078775</v>
      </c>
      <c r="U210" s="328">
        <f>U197+U171+U137</f>
        <v>420</v>
      </c>
      <c r="V210" s="329"/>
      <c r="W210" s="328">
        <f>W197+W171+W137</f>
        <v>381</v>
      </c>
      <c r="X210" s="330"/>
      <c r="Y210" s="328">
        <f>Y197+Y171+Y137</f>
        <v>324544200</v>
      </c>
    </row>
    <row r="211" spans="2:27" ht="19.5" thickTop="1" thickBot="1">
      <c r="C211" s="333"/>
      <c r="D211" s="1035" t="s">
        <v>2880</v>
      </c>
      <c r="E211" s="1036"/>
      <c r="F211" s="334">
        <f>F210+F39</f>
        <v>1543</v>
      </c>
      <c r="G211" s="329"/>
      <c r="H211" s="334">
        <f>H210+H39</f>
        <v>1513</v>
      </c>
      <c r="I211" s="330"/>
      <c r="J211" s="328">
        <f>J210+J39</f>
        <v>1296473100</v>
      </c>
      <c r="K211" s="334">
        <f>K210+K39</f>
        <v>1500</v>
      </c>
      <c r="L211" s="334"/>
      <c r="M211" s="328">
        <f>M210+M39</f>
        <v>1464</v>
      </c>
      <c r="N211" s="334"/>
      <c r="O211" s="328">
        <f>O210+O39</f>
        <v>1104037325</v>
      </c>
      <c r="P211" s="328">
        <f>P210+P39</f>
        <v>1450</v>
      </c>
      <c r="Q211" s="334"/>
      <c r="R211" s="328">
        <f>R210+R39</f>
        <v>1412</v>
      </c>
      <c r="S211" s="334"/>
      <c r="T211" s="328">
        <f>T210+T39</f>
        <v>985318775</v>
      </c>
      <c r="U211" s="328">
        <f>U210+U39</f>
        <v>1448</v>
      </c>
      <c r="V211" s="334"/>
      <c r="W211" s="328">
        <f>W210+W39</f>
        <v>1408</v>
      </c>
      <c r="X211" s="846"/>
      <c r="Y211" s="332">
        <f>Y210+Y39</f>
        <v>969784200</v>
      </c>
      <c r="Z211" s="335"/>
    </row>
    <row r="212" spans="2:27" ht="13.5" thickTop="1">
      <c r="Z212" s="336"/>
    </row>
    <row r="214" spans="2:27">
      <c r="F214" s="288"/>
      <c r="H214" s="288"/>
      <c r="J214" s="288"/>
      <c r="K214" s="288"/>
      <c r="M214" s="288"/>
      <c r="O214" s="288"/>
      <c r="P214" s="288"/>
      <c r="R214" s="288"/>
      <c r="T214" s="288"/>
      <c r="U214" s="288"/>
      <c r="W214" s="288"/>
      <c r="Y214" s="288"/>
    </row>
    <row r="215" spans="2:27">
      <c r="F215" s="288"/>
      <c r="H215" s="288"/>
      <c r="J215" s="288"/>
      <c r="K215" s="288"/>
      <c r="M215" s="288"/>
      <c r="O215" s="288"/>
      <c r="P215" s="288"/>
      <c r="R215" s="288"/>
      <c r="T215" s="288"/>
      <c r="U215" s="288"/>
      <c r="W215" s="288"/>
      <c r="Y215" s="288"/>
      <c r="AA215" s="288"/>
    </row>
    <row r="216" spans="2:27">
      <c r="F216" s="288"/>
      <c r="H216" s="288"/>
      <c r="J216" s="288"/>
      <c r="K216" s="288"/>
      <c r="M216" s="288"/>
      <c r="O216" s="288"/>
      <c r="P216" s="288"/>
      <c r="R216" s="288"/>
      <c r="T216" s="288"/>
      <c r="U216" s="288"/>
      <c r="W216" s="288"/>
      <c r="Y216" s="288"/>
    </row>
    <row r="217" spans="2:27">
      <c r="F217" s="237"/>
      <c r="H217" s="237"/>
      <c r="K217" s="237"/>
      <c r="M217" s="237"/>
      <c r="P217" s="237"/>
      <c r="R217" s="237"/>
      <c r="U217" s="237"/>
      <c r="W217" s="237"/>
    </row>
  </sheetData>
  <mergeCells count="68">
    <mergeCell ref="C9:C11"/>
    <mergeCell ref="D9:D11"/>
    <mergeCell ref="E9:E11"/>
    <mergeCell ref="F9:F10"/>
    <mergeCell ref="G9:J9"/>
    <mergeCell ref="H5:I5"/>
    <mergeCell ref="L5:N5"/>
    <mergeCell ref="C7:N7"/>
    <mergeCell ref="I8:J8"/>
    <mergeCell ref="V8:X8"/>
    <mergeCell ref="R10:T10"/>
    <mergeCell ref="W10:Y10"/>
    <mergeCell ref="H11:H12"/>
    <mergeCell ref="I11:I12"/>
    <mergeCell ref="J11:J12"/>
    <mergeCell ref="M11:M12"/>
    <mergeCell ref="N11:N12"/>
    <mergeCell ref="K9:K10"/>
    <mergeCell ref="L9:O9"/>
    <mergeCell ref="P9:P10"/>
    <mergeCell ref="Q9:T9"/>
    <mergeCell ref="U9:U10"/>
    <mergeCell ref="V9:Y9"/>
    <mergeCell ref="D97:E97"/>
    <mergeCell ref="Y11:Y12"/>
    <mergeCell ref="C12:E13"/>
    <mergeCell ref="C38:E38"/>
    <mergeCell ref="D40:E40"/>
    <mergeCell ref="D41:E41"/>
    <mergeCell ref="D49:E49"/>
    <mergeCell ref="O11:O12"/>
    <mergeCell ref="R11:R12"/>
    <mergeCell ref="S11:S12"/>
    <mergeCell ref="T11:T12"/>
    <mergeCell ref="W11:W12"/>
    <mergeCell ref="X11:X12"/>
    <mergeCell ref="G10:G11"/>
    <mergeCell ref="H10:J10"/>
    <mergeCell ref="M10:O10"/>
    <mergeCell ref="D57:E57"/>
    <mergeCell ref="D65:E65"/>
    <mergeCell ref="D73:E73"/>
    <mergeCell ref="D81:E81"/>
    <mergeCell ref="D89:E89"/>
    <mergeCell ref="D155:E155"/>
    <mergeCell ref="D105:E105"/>
    <mergeCell ref="D113:E113"/>
    <mergeCell ref="D121:E121"/>
    <mergeCell ref="D129:E129"/>
    <mergeCell ref="C137:E137"/>
    <mergeCell ref="D138:E138"/>
    <mergeCell ref="D139:E139"/>
    <mergeCell ref="D147:E147"/>
    <mergeCell ref="C208:E208"/>
    <mergeCell ref="C210:D210"/>
    <mergeCell ref="D211:E211"/>
    <mergeCell ref="D205:E205"/>
    <mergeCell ref="D163:E163"/>
    <mergeCell ref="C171:E171"/>
    <mergeCell ref="D172:E172"/>
    <mergeCell ref="D173:E173"/>
    <mergeCell ref="D181:E181"/>
    <mergeCell ref="D189:E189"/>
    <mergeCell ref="C197:E197"/>
    <mergeCell ref="D198:E198"/>
    <mergeCell ref="D199:E199"/>
    <mergeCell ref="C203:E203"/>
    <mergeCell ref="D204:E204"/>
  </mergeCells>
  <pageMargins left="0.35433070866141736" right="0.15748031496062992" top="0.62992125984251968" bottom="0.27559055118110237" header="0.23622047244094491" footer="0.15748031496062992"/>
  <pageSetup paperSize="5" scale="70" orientation="landscape" r:id="rId1"/>
  <rowBreaks count="4" manualBreakCount="4">
    <brk id="39" min="2" max="24" man="1"/>
    <brk id="88" min="2" max="24" man="1"/>
    <brk id="137" min="2" max="24" man="1"/>
    <brk id="17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2:N34"/>
  <sheetViews>
    <sheetView showGridLines="0" view="pageBreakPreview" topLeftCell="A10" zoomScaleNormal="85" zoomScaleSheetLayoutView="100" workbookViewId="0">
      <selection activeCell="F25" activeCellId="1" sqref="H25 F25"/>
    </sheetView>
  </sheetViews>
  <sheetFormatPr defaultRowHeight="12.75"/>
  <cols>
    <col min="1" max="1" width="4" style="236" customWidth="1"/>
    <col min="2" max="2" width="6.140625" style="337" customWidth="1"/>
    <col min="3" max="3" width="3.42578125" style="236" customWidth="1"/>
    <col min="4" max="4" width="3.140625" style="236" customWidth="1"/>
    <col min="5" max="5" width="32.42578125" style="236" customWidth="1"/>
    <col min="6" max="6" width="16.42578125" style="339" customWidth="1"/>
    <col min="7" max="7" width="16.85546875" style="339" customWidth="1"/>
    <col min="8" max="8" width="18.5703125" style="339" customWidth="1"/>
    <col min="9" max="9" width="17.140625" style="339" customWidth="1"/>
    <col min="10" max="10" width="2.28515625" style="236" customWidth="1"/>
    <col min="11" max="252" width="9.140625" style="236"/>
    <col min="253" max="253" width="4" style="236" customWidth="1"/>
    <col min="254" max="254" width="6.140625" style="236" customWidth="1"/>
    <col min="255" max="255" width="3.42578125" style="236" customWidth="1"/>
    <col min="256" max="256" width="3.140625" style="236" customWidth="1"/>
    <col min="257" max="257" width="49.7109375" style="236" customWidth="1"/>
    <col min="258" max="258" width="17.42578125" style="236" customWidth="1"/>
    <col min="259" max="260" width="15.85546875" style="236" customWidth="1"/>
    <col min="261" max="261" width="16" style="236" customWidth="1"/>
    <col min="262" max="262" width="15.42578125" style="236" customWidth="1"/>
    <col min="263" max="263" width="18.85546875" style="236" customWidth="1"/>
    <col min="264" max="264" width="18" style="236" customWidth="1"/>
    <col min="265" max="265" width="15.85546875" style="236" customWidth="1"/>
    <col min="266" max="266" width="2.28515625" style="236" customWidth="1"/>
    <col min="267" max="508" width="9.140625" style="236"/>
    <col min="509" max="509" width="4" style="236" customWidth="1"/>
    <col min="510" max="510" width="6.140625" style="236" customWidth="1"/>
    <col min="511" max="511" width="3.42578125" style="236" customWidth="1"/>
    <col min="512" max="512" width="3.140625" style="236" customWidth="1"/>
    <col min="513" max="513" width="49.7109375" style="236" customWidth="1"/>
    <col min="514" max="514" width="17.42578125" style="236" customWidth="1"/>
    <col min="515" max="516" width="15.85546875" style="236" customWidth="1"/>
    <col min="517" max="517" width="16" style="236" customWidth="1"/>
    <col min="518" max="518" width="15.42578125" style="236" customWidth="1"/>
    <col min="519" max="519" width="18.85546875" style="236" customWidth="1"/>
    <col min="520" max="520" width="18" style="236" customWidth="1"/>
    <col min="521" max="521" width="15.85546875" style="236" customWidth="1"/>
    <col min="522" max="522" width="2.28515625" style="236" customWidth="1"/>
    <col min="523" max="764" width="9.140625" style="236"/>
    <col min="765" max="765" width="4" style="236" customWidth="1"/>
    <col min="766" max="766" width="6.140625" style="236" customWidth="1"/>
    <col min="767" max="767" width="3.42578125" style="236" customWidth="1"/>
    <col min="768" max="768" width="3.140625" style="236" customWidth="1"/>
    <col min="769" max="769" width="49.7109375" style="236" customWidth="1"/>
    <col min="770" max="770" width="17.42578125" style="236" customWidth="1"/>
    <col min="771" max="772" width="15.85546875" style="236" customWidth="1"/>
    <col min="773" max="773" width="16" style="236" customWidth="1"/>
    <col min="774" max="774" width="15.42578125" style="236" customWidth="1"/>
    <col min="775" max="775" width="18.85546875" style="236" customWidth="1"/>
    <col min="776" max="776" width="18" style="236" customWidth="1"/>
    <col min="777" max="777" width="15.85546875" style="236" customWidth="1"/>
    <col min="778" max="778" width="2.28515625" style="236" customWidth="1"/>
    <col min="779" max="1020" width="9.140625" style="236"/>
    <col min="1021" max="1021" width="4" style="236" customWidth="1"/>
    <col min="1022" max="1022" width="6.140625" style="236" customWidth="1"/>
    <col min="1023" max="1023" width="3.42578125" style="236" customWidth="1"/>
    <col min="1024" max="1024" width="3.140625" style="236" customWidth="1"/>
    <col min="1025" max="1025" width="49.7109375" style="236" customWidth="1"/>
    <col min="1026" max="1026" width="17.42578125" style="236" customWidth="1"/>
    <col min="1027" max="1028" width="15.85546875" style="236" customWidth="1"/>
    <col min="1029" max="1029" width="16" style="236" customWidth="1"/>
    <col min="1030" max="1030" width="15.42578125" style="236" customWidth="1"/>
    <col min="1031" max="1031" width="18.85546875" style="236" customWidth="1"/>
    <col min="1032" max="1032" width="18" style="236" customWidth="1"/>
    <col min="1033" max="1033" width="15.85546875" style="236" customWidth="1"/>
    <col min="1034" max="1034" width="2.28515625" style="236" customWidth="1"/>
    <col min="1035" max="1276" width="9.140625" style="236"/>
    <col min="1277" max="1277" width="4" style="236" customWidth="1"/>
    <col min="1278" max="1278" width="6.140625" style="236" customWidth="1"/>
    <col min="1279" max="1279" width="3.42578125" style="236" customWidth="1"/>
    <col min="1280" max="1280" width="3.140625" style="236" customWidth="1"/>
    <col min="1281" max="1281" width="49.7109375" style="236" customWidth="1"/>
    <col min="1282" max="1282" width="17.42578125" style="236" customWidth="1"/>
    <col min="1283" max="1284" width="15.85546875" style="236" customWidth="1"/>
    <col min="1285" max="1285" width="16" style="236" customWidth="1"/>
    <col min="1286" max="1286" width="15.42578125" style="236" customWidth="1"/>
    <col min="1287" max="1287" width="18.85546875" style="236" customWidth="1"/>
    <col min="1288" max="1288" width="18" style="236" customWidth="1"/>
    <col min="1289" max="1289" width="15.85546875" style="236" customWidth="1"/>
    <col min="1290" max="1290" width="2.28515625" style="236" customWidth="1"/>
    <col min="1291" max="1532" width="9.140625" style="236"/>
    <col min="1533" max="1533" width="4" style="236" customWidth="1"/>
    <col min="1534" max="1534" width="6.140625" style="236" customWidth="1"/>
    <col min="1535" max="1535" width="3.42578125" style="236" customWidth="1"/>
    <col min="1536" max="1536" width="3.140625" style="236" customWidth="1"/>
    <col min="1537" max="1537" width="49.7109375" style="236" customWidth="1"/>
    <col min="1538" max="1538" width="17.42578125" style="236" customWidth="1"/>
    <col min="1539" max="1540" width="15.85546875" style="236" customWidth="1"/>
    <col min="1541" max="1541" width="16" style="236" customWidth="1"/>
    <col min="1542" max="1542" width="15.42578125" style="236" customWidth="1"/>
    <col min="1543" max="1543" width="18.85546875" style="236" customWidth="1"/>
    <col min="1544" max="1544" width="18" style="236" customWidth="1"/>
    <col min="1545" max="1545" width="15.85546875" style="236" customWidth="1"/>
    <col min="1546" max="1546" width="2.28515625" style="236" customWidth="1"/>
    <col min="1547" max="1788" width="9.140625" style="236"/>
    <col min="1789" max="1789" width="4" style="236" customWidth="1"/>
    <col min="1790" max="1790" width="6.140625" style="236" customWidth="1"/>
    <col min="1791" max="1791" width="3.42578125" style="236" customWidth="1"/>
    <col min="1792" max="1792" width="3.140625" style="236" customWidth="1"/>
    <col min="1793" max="1793" width="49.7109375" style="236" customWidth="1"/>
    <col min="1794" max="1794" width="17.42578125" style="236" customWidth="1"/>
    <col min="1795" max="1796" width="15.85546875" style="236" customWidth="1"/>
    <col min="1797" max="1797" width="16" style="236" customWidth="1"/>
    <col min="1798" max="1798" width="15.42578125" style="236" customWidth="1"/>
    <col min="1799" max="1799" width="18.85546875" style="236" customWidth="1"/>
    <col min="1800" max="1800" width="18" style="236" customWidth="1"/>
    <col min="1801" max="1801" width="15.85546875" style="236" customWidth="1"/>
    <col min="1802" max="1802" width="2.28515625" style="236" customWidth="1"/>
    <col min="1803" max="2044" width="9.140625" style="236"/>
    <col min="2045" max="2045" width="4" style="236" customWidth="1"/>
    <col min="2046" max="2046" width="6.140625" style="236" customWidth="1"/>
    <col min="2047" max="2047" width="3.42578125" style="236" customWidth="1"/>
    <col min="2048" max="2048" width="3.140625" style="236" customWidth="1"/>
    <col min="2049" max="2049" width="49.7109375" style="236" customWidth="1"/>
    <col min="2050" max="2050" width="17.42578125" style="236" customWidth="1"/>
    <col min="2051" max="2052" width="15.85546875" style="236" customWidth="1"/>
    <col min="2053" max="2053" width="16" style="236" customWidth="1"/>
    <col min="2054" max="2054" width="15.42578125" style="236" customWidth="1"/>
    <col min="2055" max="2055" width="18.85546875" style="236" customWidth="1"/>
    <col min="2056" max="2056" width="18" style="236" customWidth="1"/>
    <col min="2057" max="2057" width="15.85546875" style="236" customWidth="1"/>
    <col min="2058" max="2058" width="2.28515625" style="236" customWidth="1"/>
    <col min="2059" max="2300" width="9.140625" style="236"/>
    <col min="2301" max="2301" width="4" style="236" customWidth="1"/>
    <col min="2302" max="2302" width="6.140625" style="236" customWidth="1"/>
    <col min="2303" max="2303" width="3.42578125" style="236" customWidth="1"/>
    <col min="2304" max="2304" width="3.140625" style="236" customWidth="1"/>
    <col min="2305" max="2305" width="49.7109375" style="236" customWidth="1"/>
    <col min="2306" max="2306" width="17.42578125" style="236" customWidth="1"/>
    <col min="2307" max="2308" width="15.85546875" style="236" customWidth="1"/>
    <col min="2309" max="2309" width="16" style="236" customWidth="1"/>
    <col min="2310" max="2310" width="15.42578125" style="236" customWidth="1"/>
    <col min="2311" max="2311" width="18.85546875" style="236" customWidth="1"/>
    <col min="2312" max="2312" width="18" style="236" customWidth="1"/>
    <col min="2313" max="2313" width="15.85546875" style="236" customWidth="1"/>
    <col min="2314" max="2314" width="2.28515625" style="236" customWidth="1"/>
    <col min="2315" max="2556" width="9.140625" style="236"/>
    <col min="2557" max="2557" width="4" style="236" customWidth="1"/>
    <col min="2558" max="2558" width="6.140625" style="236" customWidth="1"/>
    <col min="2559" max="2559" width="3.42578125" style="236" customWidth="1"/>
    <col min="2560" max="2560" width="3.140625" style="236" customWidth="1"/>
    <col min="2561" max="2561" width="49.7109375" style="236" customWidth="1"/>
    <col min="2562" max="2562" width="17.42578125" style="236" customWidth="1"/>
    <col min="2563" max="2564" width="15.85546875" style="236" customWidth="1"/>
    <col min="2565" max="2565" width="16" style="236" customWidth="1"/>
    <col min="2566" max="2566" width="15.42578125" style="236" customWidth="1"/>
    <col min="2567" max="2567" width="18.85546875" style="236" customWidth="1"/>
    <col min="2568" max="2568" width="18" style="236" customWidth="1"/>
    <col min="2569" max="2569" width="15.85546875" style="236" customWidth="1"/>
    <col min="2570" max="2570" width="2.28515625" style="236" customWidth="1"/>
    <col min="2571" max="2812" width="9.140625" style="236"/>
    <col min="2813" max="2813" width="4" style="236" customWidth="1"/>
    <col min="2814" max="2814" width="6.140625" style="236" customWidth="1"/>
    <col min="2815" max="2815" width="3.42578125" style="236" customWidth="1"/>
    <col min="2816" max="2816" width="3.140625" style="236" customWidth="1"/>
    <col min="2817" max="2817" width="49.7109375" style="236" customWidth="1"/>
    <col min="2818" max="2818" width="17.42578125" style="236" customWidth="1"/>
    <col min="2819" max="2820" width="15.85546875" style="236" customWidth="1"/>
    <col min="2821" max="2821" width="16" style="236" customWidth="1"/>
    <col min="2822" max="2822" width="15.42578125" style="236" customWidth="1"/>
    <col min="2823" max="2823" width="18.85546875" style="236" customWidth="1"/>
    <col min="2824" max="2824" width="18" style="236" customWidth="1"/>
    <col min="2825" max="2825" width="15.85546875" style="236" customWidth="1"/>
    <col min="2826" max="2826" width="2.28515625" style="236" customWidth="1"/>
    <col min="2827" max="3068" width="9.140625" style="236"/>
    <col min="3069" max="3069" width="4" style="236" customWidth="1"/>
    <col min="3070" max="3070" width="6.140625" style="236" customWidth="1"/>
    <col min="3071" max="3071" width="3.42578125" style="236" customWidth="1"/>
    <col min="3072" max="3072" width="3.140625" style="236" customWidth="1"/>
    <col min="3073" max="3073" width="49.7109375" style="236" customWidth="1"/>
    <col min="3074" max="3074" width="17.42578125" style="236" customWidth="1"/>
    <col min="3075" max="3076" width="15.85546875" style="236" customWidth="1"/>
    <col min="3077" max="3077" width="16" style="236" customWidth="1"/>
    <col min="3078" max="3078" width="15.42578125" style="236" customWidth="1"/>
    <col min="3079" max="3079" width="18.85546875" style="236" customWidth="1"/>
    <col min="3080" max="3080" width="18" style="236" customWidth="1"/>
    <col min="3081" max="3081" width="15.85546875" style="236" customWidth="1"/>
    <col min="3082" max="3082" width="2.28515625" style="236" customWidth="1"/>
    <col min="3083" max="3324" width="9.140625" style="236"/>
    <col min="3325" max="3325" width="4" style="236" customWidth="1"/>
    <col min="3326" max="3326" width="6.140625" style="236" customWidth="1"/>
    <col min="3327" max="3327" width="3.42578125" style="236" customWidth="1"/>
    <col min="3328" max="3328" width="3.140625" style="236" customWidth="1"/>
    <col min="3329" max="3329" width="49.7109375" style="236" customWidth="1"/>
    <col min="3330" max="3330" width="17.42578125" style="236" customWidth="1"/>
    <col min="3331" max="3332" width="15.85546875" style="236" customWidth="1"/>
    <col min="3333" max="3333" width="16" style="236" customWidth="1"/>
    <col min="3334" max="3334" width="15.42578125" style="236" customWidth="1"/>
    <col min="3335" max="3335" width="18.85546875" style="236" customWidth="1"/>
    <col min="3336" max="3336" width="18" style="236" customWidth="1"/>
    <col min="3337" max="3337" width="15.85546875" style="236" customWidth="1"/>
    <col min="3338" max="3338" width="2.28515625" style="236" customWidth="1"/>
    <col min="3339" max="3580" width="9.140625" style="236"/>
    <col min="3581" max="3581" width="4" style="236" customWidth="1"/>
    <col min="3582" max="3582" width="6.140625" style="236" customWidth="1"/>
    <col min="3583" max="3583" width="3.42578125" style="236" customWidth="1"/>
    <col min="3584" max="3584" width="3.140625" style="236" customWidth="1"/>
    <col min="3585" max="3585" width="49.7109375" style="236" customWidth="1"/>
    <col min="3586" max="3586" width="17.42578125" style="236" customWidth="1"/>
    <col min="3587" max="3588" width="15.85546875" style="236" customWidth="1"/>
    <col min="3589" max="3589" width="16" style="236" customWidth="1"/>
    <col min="3590" max="3590" width="15.42578125" style="236" customWidth="1"/>
    <col min="3591" max="3591" width="18.85546875" style="236" customWidth="1"/>
    <col min="3592" max="3592" width="18" style="236" customWidth="1"/>
    <col min="3593" max="3593" width="15.85546875" style="236" customWidth="1"/>
    <col min="3594" max="3594" width="2.28515625" style="236" customWidth="1"/>
    <col min="3595" max="3836" width="9.140625" style="236"/>
    <col min="3837" max="3837" width="4" style="236" customWidth="1"/>
    <col min="3838" max="3838" width="6.140625" style="236" customWidth="1"/>
    <col min="3839" max="3839" width="3.42578125" style="236" customWidth="1"/>
    <col min="3840" max="3840" width="3.140625" style="236" customWidth="1"/>
    <col min="3841" max="3841" width="49.7109375" style="236" customWidth="1"/>
    <col min="3842" max="3842" width="17.42578125" style="236" customWidth="1"/>
    <col min="3843" max="3844" width="15.85546875" style="236" customWidth="1"/>
    <col min="3845" max="3845" width="16" style="236" customWidth="1"/>
    <col min="3846" max="3846" width="15.42578125" style="236" customWidth="1"/>
    <col min="3847" max="3847" width="18.85546875" style="236" customWidth="1"/>
    <col min="3848" max="3848" width="18" style="236" customWidth="1"/>
    <col min="3849" max="3849" width="15.85546875" style="236" customWidth="1"/>
    <col min="3850" max="3850" width="2.28515625" style="236" customWidth="1"/>
    <col min="3851" max="4092" width="9.140625" style="236"/>
    <col min="4093" max="4093" width="4" style="236" customWidth="1"/>
    <col min="4094" max="4094" width="6.140625" style="236" customWidth="1"/>
    <col min="4095" max="4095" width="3.42578125" style="236" customWidth="1"/>
    <col min="4096" max="4096" width="3.140625" style="236" customWidth="1"/>
    <col min="4097" max="4097" width="49.7109375" style="236" customWidth="1"/>
    <col min="4098" max="4098" width="17.42578125" style="236" customWidth="1"/>
    <col min="4099" max="4100" width="15.85546875" style="236" customWidth="1"/>
    <col min="4101" max="4101" width="16" style="236" customWidth="1"/>
    <col min="4102" max="4102" width="15.42578125" style="236" customWidth="1"/>
    <col min="4103" max="4103" width="18.85546875" style="236" customWidth="1"/>
    <col min="4104" max="4104" width="18" style="236" customWidth="1"/>
    <col min="4105" max="4105" width="15.85546875" style="236" customWidth="1"/>
    <col min="4106" max="4106" width="2.28515625" style="236" customWidth="1"/>
    <col min="4107" max="4348" width="9.140625" style="236"/>
    <col min="4349" max="4349" width="4" style="236" customWidth="1"/>
    <col min="4350" max="4350" width="6.140625" style="236" customWidth="1"/>
    <col min="4351" max="4351" width="3.42578125" style="236" customWidth="1"/>
    <col min="4352" max="4352" width="3.140625" style="236" customWidth="1"/>
    <col min="4353" max="4353" width="49.7109375" style="236" customWidth="1"/>
    <col min="4354" max="4354" width="17.42578125" style="236" customWidth="1"/>
    <col min="4355" max="4356" width="15.85546875" style="236" customWidth="1"/>
    <col min="4357" max="4357" width="16" style="236" customWidth="1"/>
    <col min="4358" max="4358" width="15.42578125" style="236" customWidth="1"/>
    <col min="4359" max="4359" width="18.85546875" style="236" customWidth="1"/>
    <col min="4360" max="4360" width="18" style="236" customWidth="1"/>
    <col min="4361" max="4361" width="15.85546875" style="236" customWidth="1"/>
    <col min="4362" max="4362" width="2.28515625" style="236" customWidth="1"/>
    <col min="4363" max="4604" width="9.140625" style="236"/>
    <col min="4605" max="4605" width="4" style="236" customWidth="1"/>
    <col min="4606" max="4606" width="6.140625" style="236" customWidth="1"/>
    <col min="4607" max="4607" width="3.42578125" style="236" customWidth="1"/>
    <col min="4608" max="4608" width="3.140625" style="236" customWidth="1"/>
    <col min="4609" max="4609" width="49.7109375" style="236" customWidth="1"/>
    <col min="4610" max="4610" width="17.42578125" style="236" customWidth="1"/>
    <col min="4611" max="4612" width="15.85546875" style="236" customWidth="1"/>
    <col min="4613" max="4613" width="16" style="236" customWidth="1"/>
    <col min="4614" max="4614" width="15.42578125" style="236" customWidth="1"/>
    <col min="4615" max="4615" width="18.85546875" style="236" customWidth="1"/>
    <col min="4616" max="4616" width="18" style="236" customWidth="1"/>
    <col min="4617" max="4617" width="15.85546875" style="236" customWidth="1"/>
    <col min="4618" max="4618" width="2.28515625" style="236" customWidth="1"/>
    <col min="4619" max="4860" width="9.140625" style="236"/>
    <col min="4861" max="4861" width="4" style="236" customWidth="1"/>
    <col min="4862" max="4862" width="6.140625" style="236" customWidth="1"/>
    <col min="4863" max="4863" width="3.42578125" style="236" customWidth="1"/>
    <col min="4864" max="4864" width="3.140625" style="236" customWidth="1"/>
    <col min="4865" max="4865" width="49.7109375" style="236" customWidth="1"/>
    <col min="4866" max="4866" width="17.42578125" style="236" customWidth="1"/>
    <col min="4867" max="4868" width="15.85546875" style="236" customWidth="1"/>
    <col min="4869" max="4869" width="16" style="236" customWidth="1"/>
    <col min="4870" max="4870" width="15.42578125" style="236" customWidth="1"/>
    <col min="4871" max="4871" width="18.85546875" style="236" customWidth="1"/>
    <col min="4872" max="4872" width="18" style="236" customWidth="1"/>
    <col min="4873" max="4873" width="15.85546875" style="236" customWidth="1"/>
    <col min="4874" max="4874" width="2.28515625" style="236" customWidth="1"/>
    <col min="4875" max="5116" width="9.140625" style="236"/>
    <col min="5117" max="5117" width="4" style="236" customWidth="1"/>
    <col min="5118" max="5118" width="6.140625" style="236" customWidth="1"/>
    <col min="5119" max="5119" width="3.42578125" style="236" customWidth="1"/>
    <col min="5120" max="5120" width="3.140625" style="236" customWidth="1"/>
    <col min="5121" max="5121" width="49.7109375" style="236" customWidth="1"/>
    <col min="5122" max="5122" width="17.42578125" style="236" customWidth="1"/>
    <col min="5123" max="5124" width="15.85546875" style="236" customWidth="1"/>
    <col min="5125" max="5125" width="16" style="236" customWidth="1"/>
    <col min="5126" max="5126" width="15.42578125" style="236" customWidth="1"/>
    <col min="5127" max="5127" width="18.85546875" style="236" customWidth="1"/>
    <col min="5128" max="5128" width="18" style="236" customWidth="1"/>
    <col min="5129" max="5129" width="15.85546875" style="236" customWidth="1"/>
    <col min="5130" max="5130" width="2.28515625" style="236" customWidth="1"/>
    <col min="5131" max="5372" width="9.140625" style="236"/>
    <col min="5373" max="5373" width="4" style="236" customWidth="1"/>
    <col min="5374" max="5374" width="6.140625" style="236" customWidth="1"/>
    <col min="5375" max="5375" width="3.42578125" style="236" customWidth="1"/>
    <col min="5376" max="5376" width="3.140625" style="236" customWidth="1"/>
    <col min="5377" max="5377" width="49.7109375" style="236" customWidth="1"/>
    <col min="5378" max="5378" width="17.42578125" style="236" customWidth="1"/>
    <col min="5379" max="5380" width="15.85546875" style="236" customWidth="1"/>
    <col min="5381" max="5381" width="16" style="236" customWidth="1"/>
    <col min="5382" max="5382" width="15.42578125" style="236" customWidth="1"/>
    <col min="5383" max="5383" width="18.85546875" style="236" customWidth="1"/>
    <col min="5384" max="5384" width="18" style="236" customWidth="1"/>
    <col min="5385" max="5385" width="15.85546875" style="236" customWidth="1"/>
    <col min="5386" max="5386" width="2.28515625" style="236" customWidth="1"/>
    <col min="5387" max="5628" width="9.140625" style="236"/>
    <col min="5629" max="5629" width="4" style="236" customWidth="1"/>
    <col min="5630" max="5630" width="6.140625" style="236" customWidth="1"/>
    <col min="5631" max="5631" width="3.42578125" style="236" customWidth="1"/>
    <col min="5632" max="5632" width="3.140625" style="236" customWidth="1"/>
    <col min="5633" max="5633" width="49.7109375" style="236" customWidth="1"/>
    <col min="5634" max="5634" width="17.42578125" style="236" customWidth="1"/>
    <col min="5635" max="5636" width="15.85546875" style="236" customWidth="1"/>
    <col min="5637" max="5637" width="16" style="236" customWidth="1"/>
    <col min="5638" max="5638" width="15.42578125" style="236" customWidth="1"/>
    <col min="5639" max="5639" width="18.85546875" style="236" customWidth="1"/>
    <col min="5640" max="5640" width="18" style="236" customWidth="1"/>
    <col min="5641" max="5641" width="15.85546875" style="236" customWidth="1"/>
    <col min="5642" max="5642" width="2.28515625" style="236" customWidth="1"/>
    <col min="5643" max="5884" width="9.140625" style="236"/>
    <col min="5885" max="5885" width="4" style="236" customWidth="1"/>
    <col min="5886" max="5886" width="6.140625" style="236" customWidth="1"/>
    <col min="5887" max="5887" width="3.42578125" style="236" customWidth="1"/>
    <col min="5888" max="5888" width="3.140625" style="236" customWidth="1"/>
    <col min="5889" max="5889" width="49.7109375" style="236" customWidth="1"/>
    <col min="5890" max="5890" width="17.42578125" style="236" customWidth="1"/>
    <col min="5891" max="5892" width="15.85546875" style="236" customWidth="1"/>
    <col min="5893" max="5893" width="16" style="236" customWidth="1"/>
    <col min="5894" max="5894" width="15.42578125" style="236" customWidth="1"/>
    <col min="5895" max="5895" width="18.85546875" style="236" customWidth="1"/>
    <col min="5896" max="5896" width="18" style="236" customWidth="1"/>
    <col min="5897" max="5897" width="15.85546875" style="236" customWidth="1"/>
    <col min="5898" max="5898" width="2.28515625" style="236" customWidth="1"/>
    <col min="5899" max="6140" width="9.140625" style="236"/>
    <col min="6141" max="6141" width="4" style="236" customWidth="1"/>
    <col min="6142" max="6142" width="6.140625" style="236" customWidth="1"/>
    <col min="6143" max="6143" width="3.42578125" style="236" customWidth="1"/>
    <col min="6144" max="6144" width="3.140625" style="236" customWidth="1"/>
    <col min="6145" max="6145" width="49.7109375" style="236" customWidth="1"/>
    <col min="6146" max="6146" width="17.42578125" style="236" customWidth="1"/>
    <col min="6147" max="6148" width="15.85546875" style="236" customWidth="1"/>
    <col min="6149" max="6149" width="16" style="236" customWidth="1"/>
    <col min="6150" max="6150" width="15.42578125" style="236" customWidth="1"/>
    <col min="6151" max="6151" width="18.85546875" style="236" customWidth="1"/>
    <col min="6152" max="6152" width="18" style="236" customWidth="1"/>
    <col min="6153" max="6153" width="15.85546875" style="236" customWidth="1"/>
    <col min="6154" max="6154" width="2.28515625" style="236" customWidth="1"/>
    <col min="6155" max="6396" width="9.140625" style="236"/>
    <col min="6397" max="6397" width="4" style="236" customWidth="1"/>
    <col min="6398" max="6398" width="6.140625" style="236" customWidth="1"/>
    <col min="6399" max="6399" width="3.42578125" style="236" customWidth="1"/>
    <col min="6400" max="6400" width="3.140625" style="236" customWidth="1"/>
    <col min="6401" max="6401" width="49.7109375" style="236" customWidth="1"/>
    <col min="6402" max="6402" width="17.42578125" style="236" customWidth="1"/>
    <col min="6403" max="6404" width="15.85546875" style="236" customWidth="1"/>
    <col min="6405" max="6405" width="16" style="236" customWidth="1"/>
    <col min="6406" max="6406" width="15.42578125" style="236" customWidth="1"/>
    <col min="6407" max="6407" width="18.85546875" style="236" customWidth="1"/>
    <col min="6408" max="6408" width="18" style="236" customWidth="1"/>
    <col min="6409" max="6409" width="15.85546875" style="236" customWidth="1"/>
    <col min="6410" max="6410" width="2.28515625" style="236" customWidth="1"/>
    <col min="6411" max="6652" width="9.140625" style="236"/>
    <col min="6653" max="6653" width="4" style="236" customWidth="1"/>
    <col min="6654" max="6654" width="6.140625" style="236" customWidth="1"/>
    <col min="6655" max="6655" width="3.42578125" style="236" customWidth="1"/>
    <col min="6656" max="6656" width="3.140625" style="236" customWidth="1"/>
    <col min="6657" max="6657" width="49.7109375" style="236" customWidth="1"/>
    <col min="6658" max="6658" width="17.42578125" style="236" customWidth="1"/>
    <col min="6659" max="6660" width="15.85546875" style="236" customWidth="1"/>
    <col min="6661" max="6661" width="16" style="236" customWidth="1"/>
    <col min="6662" max="6662" width="15.42578125" style="236" customWidth="1"/>
    <col min="6663" max="6663" width="18.85546875" style="236" customWidth="1"/>
    <col min="6664" max="6664" width="18" style="236" customWidth="1"/>
    <col min="6665" max="6665" width="15.85546875" style="236" customWidth="1"/>
    <col min="6666" max="6666" width="2.28515625" style="236" customWidth="1"/>
    <col min="6667" max="6908" width="9.140625" style="236"/>
    <col min="6909" max="6909" width="4" style="236" customWidth="1"/>
    <col min="6910" max="6910" width="6.140625" style="236" customWidth="1"/>
    <col min="6911" max="6911" width="3.42578125" style="236" customWidth="1"/>
    <col min="6912" max="6912" width="3.140625" style="236" customWidth="1"/>
    <col min="6913" max="6913" width="49.7109375" style="236" customWidth="1"/>
    <col min="6914" max="6914" width="17.42578125" style="236" customWidth="1"/>
    <col min="6915" max="6916" width="15.85546875" style="236" customWidth="1"/>
    <col min="6917" max="6917" width="16" style="236" customWidth="1"/>
    <col min="6918" max="6918" width="15.42578125" style="236" customWidth="1"/>
    <col min="6919" max="6919" width="18.85546875" style="236" customWidth="1"/>
    <col min="6920" max="6920" width="18" style="236" customWidth="1"/>
    <col min="6921" max="6921" width="15.85546875" style="236" customWidth="1"/>
    <col min="6922" max="6922" width="2.28515625" style="236" customWidth="1"/>
    <col min="6923" max="7164" width="9.140625" style="236"/>
    <col min="7165" max="7165" width="4" style="236" customWidth="1"/>
    <col min="7166" max="7166" width="6.140625" style="236" customWidth="1"/>
    <col min="7167" max="7167" width="3.42578125" style="236" customWidth="1"/>
    <col min="7168" max="7168" width="3.140625" style="236" customWidth="1"/>
    <col min="7169" max="7169" width="49.7109375" style="236" customWidth="1"/>
    <col min="7170" max="7170" width="17.42578125" style="236" customWidth="1"/>
    <col min="7171" max="7172" width="15.85546875" style="236" customWidth="1"/>
    <col min="7173" max="7173" width="16" style="236" customWidth="1"/>
    <col min="7174" max="7174" width="15.42578125" style="236" customWidth="1"/>
    <col min="7175" max="7175" width="18.85546875" style="236" customWidth="1"/>
    <col min="7176" max="7176" width="18" style="236" customWidth="1"/>
    <col min="7177" max="7177" width="15.85546875" style="236" customWidth="1"/>
    <col min="7178" max="7178" width="2.28515625" style="236" customWidth="1"/>
    <col min="7179" max="7420" width="9.140625" style="236"/>
    <col min="7421" max="7421" width="4" style="236" customWidth="1"/>
    <col min="7422" max="7422" width="6.140625" style="236" customWidth="1"/>
    <col min="7423" max="7423" width="3.42578125" style="236" customWidth="1"/>
    <col min="7424" max="7424" width="3.140625" style="236" customWidth="1"/>
    <col min="7425" max="7425" width="49.7109375" style="236" customWidth="1"/>
    <col min="7426" max="7426" width="17.42578125" style="236" customWidth="1"/>
    <col min="7427" max="7428" width="15.85546875" style="236" customWidth="1"/>
    <col min="7429" max="7429" width="16" style="236" customWidth="1"/>
    <col min="7430" max="7430" width="15.42578125" style="236" customWidth="1"/>
    <col min="7431" max="7431" width="18.85546875" style="236" customWidth="1"/>
    <col min="7432" max="7432" width="18" style="236" customWidth="1"/>
    <col min="7433" max="7433" width="15.85546875" style="236" customWidth="1"/>
    <col min="7434" max="7434" width="2.28515625" style="236" customWidth="1"/>
    <col min="7435" max="7676" width="9.140625" style="236"/>
    <col min="7677" max="7677" width="4" style="236" customWidth="1"/>
    <col min="7678" max="7678" width="6.140625" style="236" customWidth="1"/>
    <col min="7679" max="7679" width="3.42578125" style="236" customWidth="1"/>
    <col min="7680" max="7680" width="3.140625" style="236" customWidth="1"/>
    <col min="7681" max="7681" width="49.7109375" style="236" customWidth="1"/>
    <col min="7682" max="7682" width="17.42578125" style="236" customWidth="1"/>
    <col min="7683" max="7684" width="15.85546875" style="236" customWidth="1"/>
    <col min="7685" max="7685" width="16" style="236" customWidth="1"/>
    <col min="7686" max="7686" width="15.42578125" style="236" customWidth="1"/>
    <col min="7687" max="7687" width="18.85546875" style="236" customWidth="1"/>
    <col min="7688" max="7688" width="18" style="236" customWidth="1"/>
    <col min="7689" max="7689" width="15.85546875" style="236" customWidth="1"/>
    <col min="7690" max="7690" width="2.28515625" style="236" customWidth="1"/>
    <col min="7691" max="7932" width="9.140625" style="236"/>
    <col min="7933" max="7933" width="4" style="236" customWidth="1"/>
    <col min="7934" max="7934" width="6.140625" style="236" customWidth="1"/>
    <col min="7935" max="7935" width="3.42578125" style="236" customWidth="1"/>
    <col min="7936" max="7936" width="3.140625" style="236" customWidth="1"/>
    <col min="7937" max="7937" width="49.7109375" style="236" customWidth="1"/>
    <col min="7938" max="7938" width="17.42578125" style="236" customWidth="1"/>
    <col min="7939" max="7940" width="15.85546875" style="236" customWidth="1"/>
    <col min="7941" max="7941" width="16" style="236" customWidth="1"/>
    <col min="7942" max="7942" width="15.42578125" style="236" customWidth="1"/>
    <col min="7943" max="7943" width="18.85546875" style="236" customWidth="1"/>
    <col min="7944" max="7944" width="18" style="236" customWidth="1"/>
    <col min="7945" max="7945" width="15.85546875" style="236" customWidth="1"/>
    <col min="7946" max="7946" width="2.28515625" style="236" customWidth="1"/>
    <col min="7947" max="8188" width="9.140625" style="236"/>
    <col min="8189" max="8189" width="4" style="236" customWidth="1"/>
    <col min="8190" max="8190" width="6.140625" style="236" customWidth="1"/>
    <col min="8191" max="8191" width="3.42578125" style="236" customWidth="1"/>
    <col min="8192" max="8192" width="3.140625" style="236" customWidth="1"/>
    <col min="8193" max="8193" width="49.7109375" style="236" customWidth="1"/>
    <col min="8194" max="8194" width="17.42578125" style="236" customWidth="1"/>
    <col min="8195" max="8196" width="15.85546875" style="236" customWidth="1"/>
    <col min="8197" max="8197" width="16" style="236" customWidth="1"/>
    <col min="8198" max="8198" width="15.42578125" style="236" customWidth="1"/>
    <col min="8199" max="8199" width="18.85546875" style="236" customWidth="1"/>
    <col min="8200" max="8200" width="18" style="236" customWidth="1"/>
    <col min="8201" max="8201" width="15.85546875" style="236" customWidth="1"/>
    <col min="8202" max="8202" width="2.28515625" style="236" customWidth="1"/>
    <col min="8203" max="8444" width="9.140625" style="236"/>
    <col min="8445" max="8445" width="4" style="236" customWidth="1"/>
    <col min="8446" max="8446" width="6.140625" style="236" customWidth="1"/>
    <col min="8447" max="8447" width="3.42578125" style="236" customWidth="1"/>
    <col min="8448" max="8448" width="3.140625" style="236" customWidth="1"/>
    <col min="8449" max="8449" width="49.7109375" style="236" customWidth="1"/>
    <col min="8450" max="8450" width="17.42578125" style="236" customWidth="1"/>
    <col min="8451" max="8452" width="15.85546875" style="236" customWidth="1"/>
    <col min="8453" max="8453" width="16" style="236" customWidth="1"/>
    <col min="8454" max="8454" width="15.42578125" style="236" customWidth="1"/>
    <col min="8455" max="8455" width="18.85546875" style="236" customWidth="1"/>
    <col min="8456" max="8456" width="18" style="236" customWidth="1"/>
    <col min="8457" max="8457" width="15.85546875" style="236" customWidth="1"/>
    <col min="8458" max="8458" width="2.28515625" style="236" customWidth="1"/>
    <col min="8459" max="8700" width="9.140625" style="236"/>
    <col min="8701" max="8701" width="4" style="236" customWidth="1"/>
    <col min="8702" max="8702" width="6.140625" style="236" customWidth="1"/>
    <col min="8703" max="8703" width="3.42578125" style="236" customWidth="1"/>
    <col min="8704" max="8704" width="3.140625" style="236" customWidth="1"/>
    <col min="8705" max="8705" width="49.7109375" style="236" customWidth="1"/>
    <col min="8706" max="8706" width="17.42578125" style="236" customWidth="1"/>
    <col min="8707" max="8708" width="15.85546875" style="236" customWidth="1"/>
    <col min="8709" max="8709" width="16" style="236" customWidth="1"/>
    <col min="8710" max="8710" width="15.42578125" style="236" customWidth="1"/>
    <col min="8711" max="8711" width="18.85546875" style="236" customWidth="1"/>
    <col min="8712" max="8712" width="18" style="236" customWidth="1"/>
    <col min="8713" max="8713" width="15.85546875" style="236" customWidth="1"/>
    <col min="8714" max="8714" width="2.28515625" style="236" customWidth="1"/>
    <col min="8715" max="8956" width="9.140625" style="236"/>
    <col min="8957" max="8957" width="4" style="236" customWidth="1"/>
    <col min="8958" max="8958" width="6.140625" style="236" customWidth="1"/>
    <col min="8959" max="8959" width="3.42578125" style="236" customWidth="1"/>
    <col min="8960" max="8960" width="3.140625" style="236" customWidth="1"/>
    <col min="8961" max="8961" width="49.7109375" style="236" customWidth="1"/>
    <col min="8962" max="8962" width="17.42578125" style="236" customWidth="1"/>
    <col min="8963" max="8964" width="15.85546875" style="236" customWidth="1"/>
    <col min="8965" max="8965" width="16" style="236" customWidth="1"/>
    <col min="8966" max="8966" width="15.42578125" style="236" customWidth="1"/>
    <col min="8967" max="8967" width="18.85546875" style="236" customWidth="1"/>
    <col min="8968" max="8968" width="18" style="236" customWidth="1"/>
    <col min="8969" max="8969" width="15.85546875" style="236" customWidth="1"/>
    <col min="8970" max="8970" width="2.28515625" style="236" customWidth="1"/>
    <col min="8971" max="9212" width="9.140625" style="236"/>
    <col min="9213" max="9213" width="4" style="236" customWidth="1"/>
    <col min="9214" max="9214" width="6.140625" style="236" customWidth="1"/>
    <col min="9215" max="9215" width="3.42578125" style="236" customWidth="1"/>
    <col min="9216" max="9216" width="3.140625" style="236" customWidth="1"/>
    <col min="9217" max="9217" width="49.7109375" style="236" customWidth="1"/>
    <col min="9218" max="9218" width="17.42578125" style="236" customWidth="1"/>
    <col min="9219" max="9220" width="15.85546875" style="236" customWidth="1"/>
    <col min="9221" max="9221" width="16" style="236" customWidth="1"/>
    <col min="9222" max="9222" width="15.42578125" style="236" customWidth="1"/>
    <col min="9223" max="9223" width="18.85546875" style="236" customWidth="1"/>
    <col min="9224" max="9224" width="18" style="236" customWidth="1"/>
    <col min="9225" max="9225" width="15.85546875" style="236" customWidth="1"/>
    <col min="9226" max="9226" width="2.28515625" style="236" customWidth="1"/>
    <col min="9227" max="9468" width="9.140625" style="236"/>
    <col min="9469" max="9469" width="4" style="236" customWidth="1"/>
    <col min="9470" max="9470" width="6.140625" style="236" customWidth="1"/>
    <col min="9471" max="9471" width="3.42578125" style="236" customWidth="1"/>
    <col min="9472" max="9472" width="3.140625" style="236" customWidth="1"/>
    <col min="9473" max="9473" width="49.7109375" style="236" customWidth="1"/>
    <col min="9474" max="9474" width="17.42578125" style="236" customWidth="1"/>
    <col min="9475" max="9476" width="15.85546875" style="236" customWidth="1"/>
    <col min="9477" max="9477" width="16" style="236" customWidth="1"/>
    <col min="9478" max="9478" width="15.42578125" style="236" customWidth="1"/>
    <col min="9479" max="9479" width="18.85546875" style="236" customWidth="1"/>
    <col min="9480" max="9480" width="18" style="236" customWidth="1"/>
    <col min="9481" max="9481" width="15.85546875" style="236" customWidth="1"/>
    <col min="9482" max="9482" width="2.28515625" style="236" customWidth="1"/>
    <col min="9483" max="9724" width="9.140625" style="236"/>
    <col min="9725" max="9725" width="4" style="236" customWidth="1"/>
    <col min="9726" max="9726" width="6.140625" style="236" customWidth="1"/>
    <col min="9727" max="9727" width="3.42578125" style="236" customWidth="1"/>
    <col min="9728" max="9728" width="3.140625" style="236" customWidth="1"/>
    <col min="9729" max="9729" width="49.7109375" style="236" customWidth="1"/>
    <col min="9730" max="9730" width="17.42578125" style="236" customWidth="1"/>
    <col min="9731" max="9732" width="15.85546875" style="236" customWidth="1"/>
    <col min="9733" max="9733" width="16" style="236" customWidth="1"/>
    <col min="9734" max="9734" width="15.42578125" style="236" customWidth="1"/>
    <col min="9735" max="9735" width="18.85546875" style="236" customWidth="1"/>
    <col min="9736" max="9736" width="18" style="236" customWidth="1"/>
    <col min="9737" max="9737" width="15.85546875" style="236" customWidth="1"/>
    <col min="9738" max="9738" width="2.28515625" style="236" customWidth="1"/>
    <col min="9739" max="9980" width="9.140625" style="236"/>
    <col min="9981" max="9981" width="4" style="236" customWidth="1"/>
    <col min="9982" max="9982" width="6.140625" style="236" customWidth="1"/>
    <col min="9983" max="9983" width="3.42578125" style="236" customWidth="1"/>
    <col min="9984" max="9984" width="3.140625" style="236" customWidth="1"/>
    <col min="9985" max="9985" width="49.7109375" style="236" customWidth="1"/>
    <col min="9986" max="9986" width="17.42578125" style="236" customWidth="1"/>
    <col min="9987" max="9988" width="15.85546875" style="236" customWidth="1"/>
    <col min="9989" max="9989" width="16" style="236" customWidth="1"/>
    <col min="9990" max="9990" width="15.42578125" style="236" customWidth="1"/>
    <col min="9991" max="9991" width="18.85546875" style="236" customWidth="1"/>
    <col min="9992" max="9992" width="18" style="236" customWidth="1"/>
    <col min="9993" max="9993" width="15.85546875" style="236" customWidth="1"/>
    <col min="9994" max="9994" width="2.28515625" style="236" customWidth="1"/>
    <col min="9995" max="10236" width="9.140625" style="236"/>
    <col min="10237" max="10237" width="4" style="236" customWidth="1"/>
    <col min="10238" max="10238" width="6.140625" style="236" customWidth="1"/>
    <col min="10239" max="10239" width="3.42578125" style="236" customWidth="1"/>
    <col min="10240" max="10240" width="3.140625" style="236" customWidth="1"/>
    <col min="10241" max="10241" width="49.7109375" style="236" customWidth="1"/>
    <col min="10242" max="10242" width="17.42578125" style="236" customWidth="1"/>
    <col min="10243" max="10244" width="15.85546875" style="236" customWidth="1"/>
    <col min="10245" max="10245" width="16" style="236" customWidth="1"/>
    <col min="10246" max="10246" width="15.42578125" style="236" customWidth="1"/>
    <col min="10247" max="10247" width="18.85546875" style="236" customWidth="1"/>
    <col min="10248" max="10248" width="18" style="236" customWidth="1"/>
    <col min="10249" max="10249" width="15.85546875" style="236" customWidth="1"/>
    <col min="10250" max="10250" width="2.28515625" style="236" customWidth="1"/>
    <col min="10251" max="10492" width="9.140625" style="236"/>
    <col min="10493" max="10493" width="4" style="236" customWidth="1"/>
    <col min="10494" max="10494" width="6.140625" style="236" customWidth="1"/>
    <col min="10495" max="10495" width="3.42578125" style="236" customWidth="1"/>
    <col min="10496" max="10496" width="3.140625" style="236" customWidth="1"/>
    <col min="10497" max="10497" width="49.7109375" style="236" customWidth="1"/>
    <col min="10498" max="10498" width="17.42578125" style="236" customWidth="1"/>
    <col min="10499" max="10500" width="15.85546875" style="236" customWidth="1"/>
    <col min="10501" max="10501" width="16" style="236" customWidth="1"/>
    <col min="10502" max="10502" width="15.42578125" style="236" customWidth="1"/>
    <col min="10503" max="10503" width="18.85546875" style="236" customWidth="1"/>
    <col min="10504" max="10504" width="18" style="236" customWidth="1"/>
    <col min="10505" max="10505" width="15.85546875" style="236" customWidth="1"/>
    <col min="10506" max="10506" width="2.28515625" style="236" customWidth="1"/>
    <col min="10507" max="10748" width="9.140625" style="236"/>
    <col min="10749" max="10749" width="4" style="236" customWidth="1"/>
    <col min="10750" max="10750" width="6.140625" style="236" customWidth="1"/>
    <col min="10751" max="10751" width="3.42578125" style="236" customWidth="1"/>
    <col min="10752" max="10752" width="3.140625" style="236" customWidth="1"/>
    <col min="10753" max="10753" width="49.7109375" style="236" customWidth="1"/>
    <col min="10754" max="10754" width="17.42578125" style="236" customWidth="1"/>
    <col min="10755" max="10756" width="15.85546875" style="236" customWidth="1"/>
    <col min="10757" max="10757" width="16" style="236" customWidth="1"/>
    <col min="10758" max="10758" width="15.42578125" style="236" customWidth="1"/>
    <col min="10759" max="10759" width="18.85546875" style="236" customWidth="1"/>
    <col min="10760" max="10760" width="18" style="236" customWidth="1"/>
    <col min="10761" max="10761" width="15.85546875" style="236" customWidth="1"/>
    <col min="10762" max="10762" width="2.28515625" style="236" customWidth="1"/>
    <col min="10763" max="11004" width="9.140625" style="236"/>
    <col min="11005" max="11005" width="4" style="236" customWidth="1"/>
    <col min="11006" max="11006" width="6.140625" style="236" customWidth="1"/>
    <col min="11007" max="11007" width="3.42578125" style="236" customWidth="1"/>
    <col min="11008" max="11008" width="3.140625" style="236" customWidth="1"/>
    <col min="11009" max="11009" width="49.7109375" style="236" customWidth="1"/>
    <col min="11010" max="11010" width="17.42578125" style="236" customWidth="1"/>
    <col min="11011" max="11012" width="15.85546875" style="236" customWidth="1"/>
    <col min="11013" max="11013" width="16" style="236" customWidth="1"/>
    <col min="11014" max="11014" width="15.42578125" style="236" customWidth="1"/>
    <col min="11015" max="11015" width="18.85546875" style="236" customWidth="1"/>
    <col min="11016" max="11016" width="18" style="236" customWidth="1"/>
    <col min="11017" max="11017" width="15.85546875" style="236" customWidth="1"/>
    <col min="11018" max="11018" width="2.28515625" style="236" customWidth="1"/>
    <col min="11019" max="11260" width="9.140625" style="236"/>
    <col min="11261" max="11261" width="4" style="236" customWidth="1"/>
    <col min="11262" max="11262" width="6.140625" style="236" customWidth="1"/>
    <col min="11263" max="11263" width="3.42578125" style="236" customWidth="1"/>
    <col min="11264" max="11264" width="3.140625" style="236" customWidth="1"/>
    <col min="11265" max="11265" width="49.7109375" style="236" customWidth="1"/>
    <col min="11266" max="11266" width="17.42578125" style="236" customWidth="1"/>
    <col min="11267" max="11268" width="15.85546875" style="236" customWidth="1"/>
    <col min="11269" max="11269" width="16" style="236" customWidth="1"/>
    <col min="11270" max="11270" width="15.42578125" style="236" customWidth="1"/>
    <col min="11271" max="11271" width="18.85546875" style="236" customWidth="1"/>
    <col min="11272" max="11272" width="18" style="236" customWidth="1"/>
    <col min="11273" max="11273" width="15.85546875" style="236" customWidth="1"/>
    <col min="11274" max="11274" width="2.28515625" style="236" customWidth="1"/>
    <col min="11275" max="11516" width="9.140625" style="236"/>
    <col min="11517" max="11517" width="4" style="236" customWidth="1"/>
    <col min="11518" max="11518" width="6.140625" style="236" customWidth="1"/>
    <col min="11519" max="11519" width="3.42578125" style="236" customWidth="1"/>
    <col min="11520" max="11520" width="3.140625" style="236" customWidth="1"/>
    <col min="11521" max="11521" width="49.7109375" style="236" customWidth="1"/>
    <col min="11522" max="11522" width="17.42578125" style="236" customWidth="1"/>
    <col min="11523" max="11524" width="15.85546875" style="236" customWidth="1"/>
    <col min="11525" max="11525" width="16" style="236" customWidth="1"/>
    <col min="11526" max="11526" width="15.42578125" style="236" customWidth="1"/>
    <col min="11527" max="11527" width="18.85546875" style="236" customWidth="1"/>
    <col min="11528" max="11528" width="18" style="236" customWidth="1"/>
    <col min="11529" max="11529" width="15.85546875" style="236" customWidth="1"/>
    <col min="11530" max="11530" width="2.28515625" style="236" customWidth="1"/>
    <col min="11531" max="11772" width="9.140625" style="236"/>
    <col min="11773" max="11773" width="4" style="236" customWidth="1"/>
    <col min="11774" max="11774" width="6.140625" style="236" customWidth="1"/>
    <col min="11775" max="11775" width="3.42578125" style="236" customWidth="1"/>
    <col min="11776" max="11776" width="3.140625" style="236" customWidth="1"/>
    <col min="11777" max="11777" width="49.7109375" style="236" customWidth="1"/>
    <col min="11778" max="11778" width="17.42578125" style="236" customWidth="1"/>
    <col min="11779" max="11780" width="15.85546875" style="236" customWidth="1"/>
    <col min="11781" max="11781" width="16" style="236" customWidth="1"/>
    <col min="11782" max="11782" width="15.42578125" style="236" customWidth="1"/>
    <col min="11783" max="11783" width="18.85546875" style="236" customWidth="1"/>
    <col min="11784" max="11784" width="18" style="236" customWidth="1"/>
    <col min="11785" max="11785" width="15.85546875" style="236" customWidth="1"/>
    <col min="11786" max="11786" width="2.28515625" style="236" customWidth="1"/>
    <col min="11787" max="12028" width="9.140625" style="236"/>
    <col min="12029" max="12029" width="4" style="236" customWidth="1"/>
    <col min="12030" max="12030" width="6.140625" style="236" customWidth="1"/>
    <col min="12031" max="12031" width="3.42578125" style="236" customWidth="1"/>
    <col min="12032" max="12032" width="3.140625" style="236" customWidth="1"/>
    <col min="12033" max="12033" width="49.7109375" style="236" customWidth="1"/>
    <col min="12034" max="12034" width="17.42578125" style="236" customWidth="1"/>
    <col min="12035" max="12036" width="15.85546875" style="236" customWidth="1"/>
    <col min="12037" max="12037" width="16" style="236" customWidth="1"/>
    <col min="12038" max="12038" width="15.42578125" style="236" customWidth="1"/>
    <col min="12039" max="12039" width="18.85546875" style="236" customWidth="1"/>
    <col min="12040" max="12040" width="18" style="236" customWidth="1"/>
    <col min="12041" max="12041" width="15.85546875" style="236" customWidth="1"/>
    <col min="12042" max="12042" width="2.28515625" style="236" customWidth="1"/>
    <col min="12043" max="12284" width="9.140625" style="236"/>
    <col min="12285" max="12285" width="4" style="236" customWidth="1"/>
    <col min="12286" max="12286" width="6.140625" style="236" customWidth="1"/>
    <col min="12287" max="12287" width="3.42578125" style="236" customWidth="1"/>
    <col min="12288" max="12288" width="3.140625" style="236" customWidth="1"/>
    <col min="12289" max="12289" width="49.7109375" style="236" customWidth="1"/>
    <col min="12290" max="12290" width="17.42578125" style="236" customWidth="1"/>
    <col min="12291" max="12292" width="15.85546875" style="236" customWidth="1"/>
    <col min="12293" max="12293" width="16" style="236" customWidth="1"/>
    <col min="12294" max="12294" width="15.42578125" style="236" customWidth="1"/>
    <col min="12295" max="12295" width="18.85546875" style="236" customWidth="1"/>
    <col min="12296" max="12296" width="18" style="236" customWidth="1"/>
    <col min="12297" max="12297" width="15.85546875" style="236" customWidth="1"/>
    <col min="12298" max="12298" width="2.28515625" style="236" customWidth="1"/>
    <col min="12299" max="12540" width="9.140625" style="236"/>
    <col min="12541" max="12541" width="4" style="236" customWidth="1"/>
    <col min="12542" max="12542" width="6.140625" style="236" customWidth="1"/>
    <col min="12543" max="12543" width="3.42578125" style="236" customWidth="1"/>
    <col min="12544" max="12544" width="3.140625" style="236" customWidth="1"/>
    <col min="12545" max="12545" width="49.7109375" style="236" customWidth="1"/>
    <col min="12546" max="12546" width="17.42578125" style="236" customWidth="1"/>
    <col min="12547" max="12548" width="15.85546875" style="236" customWidth="1"/>
    <col min="12549" max="12549" width="16" style="236" customWidth="1"/>
    <col min="12550" max="12550" width="15.42578125" style="236" customWidth="1"/>
    <col min="12551" max="12551" width="18.85546875" style="236" customWidth="1"/>
    <col min="12552" max="12552" width="18" style="236" customWidth="1"/>
    <col min="12553" max="12553" width="15.85546875" style="236" customWidth="1"/>
    <col min="12554" max="12554" width="2.28515625" style="236" customWidth="1"/>
    <col min="12555" max="12796" width="9.140625" style="236"/>
    <col min="12797" max="12797" width="4" style="236" customWidth="1"/>
    <col min="12798" max="12798" width="6.140625" style="236" customWidth="1"/>
    <col min="12799" max="12799" width="3.42578125" style="236" customWidth="1"/>
    <col min="12800" max="12800" width="3.140625" style="236" customWidth="1"/>
    <col min="12801" max="12801" width="49.7109375" style="236" customWidth="1"/>
    <col min="12802" max="12802" width="17.42578125" style="236" customWidth="1"/>
    <col min="12803" max="12804" width="15.85546875" style="236" customWidth="1"/>
    <col min="12805" max="12805" width="16" style="236" customWidth="1"/>
    <col min="12806" max="12806" width="15.42578125" style="236" customWidth="1"/>
    <col min="12807" max="12807" width="18.85546875" style="236" customWidth="1"/>
    <col min="12808" max="12808" width="18" style="236" customWidth="1"/>
    <col min="12809" max="12809" width="15.85546875" style="236" customWidth="1"/>
    <col min="12810" max="12810" width="2.28515625" style="236" customWidth="1"/>
    <col min="12811" max="13052" width="9.140625" style="236"/>
    <col min="13053" max="13053" width="4" style="236" customWidth="1"/>
    <col min="13054" max="13054" width="6.140625" style="236" customWidth="1"/>
    <col min="13055" max="13055" width="3.42578125" style="236" customWidth="1"/>
    <col min="13056" max="13056" width="3.140625" style="236" customWidth="1"/>
    <col min="13057" max="13057" width="49.7109375" style="236" customWidth="1"/>
    <col min="13058" max="13058" width="17.42578125" style="236" customWidth="1"/>
    <col min="13059" max="13060" width="15.85546875" style="236" customWidth="1"/>
    <col min="13061" max="13061" width="16" style="236" customWidth="1"/>
    <col min="13062" max="13062" width="15.42578125" style="236" customWidth="1"/>
    <col min="13063" max="13063" width="18.85546875" style="236" customWidth="1"/>
    <col min="13064" max="13064" width="18" style="236" customWidth="1"/>
    <col min="13065" max="13065" width="15.85546875" style="236" customWidth="1"/>
    <col min="13066" max="13066" width="2.28515625" style="236" customWidth="1"/>
    <col min="13067" max="13308" width="9.140625" style="236"/>
    <col min="13309" max="13309" width="4" style="236" customWidth="1"/>
    <col min="13310" max="13310" width="6.140625" style="236" customWidth="1"/>
    <col min="13311" max="13311" width="3.42578125" style="236" customWidth="1"/>
    <col min="13312" max="13312" width="3.140625" style="236" customWidth="1"/>
    <col min="13313" max="13313" width="49.7109375" style="236" customWidth="1"/>
    <col min="13314" max="13314" width="17.42578125" style="236" customWidth="1"/>
    <col min="13315" max="13316" width="15.85546875" style="236" customWidth="1"/>
    <col min="13317" max="13317" width="16" style="236" customWidth="1"/>
    <col min="13318" max="13318" width="15.42578125" style="236" customWidth="1"/>
    <col min="13319" max="13319" width="18.85546875" style="236" customWidth="1"/>
    <col min="13320" max="13320" width="18" style="236" customWidth="1"/>
    <col min="13321" max="13321" width="15.85546875" style="236" customWidth="1"/>
    <col min="13322" max="13322" width="2.28515625" style="236" customWidth="1"/>
    <col min="13323" max="13564" width="9.140625" style="236"/>
    <col min="13565" max="13565" width="4" style="236" customWidth="1"/>
    <col min="13566" max="13566" width="6.140625" style="236" customWidth="1"/>
    <col min="13567" max="13567" width="3.42578125" style="236" customWidth="1"/>
    <col min="13568" max="13568" width="3.140625" style="236" customWidth="1"/>
    <col min="13569" max="13569" width="49.7109375" style="236" customWidth="1"/>
    <col min="13570" max="13570" width="17.42578125" style="236" customWidth="1"/>
    <col min="13571" max="13572" width="15.85546875" style="236" customWidth="1"/>
    <col min="13573" max="13573" width="16" style="236" customWidth="1"/>
    <col min="13574" max="13574" width="15.42578125" style="236" customWidth="1"/>
    <col min="13575" max="13575" width="18.85546875" style="236" customWidth="1"/>
    <col min="13576" max="13576" width="18" style="236" customWidth="1"/>
    <col min="13577" max="13577" width="15.85546875" style="236" customWidth="1"/>
    <col min="13578" max="13578" width="2.28515625" style="236" customWidth="1"/>
    <col min="13579" max="13820" width="9.140625" style="236"/>
    <col min="13821" max="13821" width="4" style="236" customWidth="1"/>
    <col min="13822" max="13822" width="6.140625" style="236" customWidth="1"/>
    <col min="13823" max="13823" width="3.42578125" style="236" customWidth="1"/>
    <col min="13824" max="13824" width="3.140625" style="236" customWidth="1"/>
    <col min="13825" max="13825" width="49.7109375" style="236" customWidth="1"/>
    <col min="13826" max="13826" width="17.42578125" style="236" customWidth="1"/>
    <col min="13827" max="13828" width="15.85546875" style="236" customWidth="1"/>
    <col min="13829" max="13829" width="16" style="236" customWidth="1"/>
    <col min="13830" max="13830" width="15.42578125" style="236" customWidth="1"/>
    <col min="13831" max="13831" width="18.85546875" style="236" customWidth="1"/>
    <col min="13832" max="13832" width="18" style="236" customWidth="1"/>
    <col min="13833" max="13833" width="15.85546875" style="236" customWidth="1"/>
    <col min="13834" max="13834" width="2.28515625" style="236" customWidth="1"/>
    <col min="13835" max="14076" width="9.140625" style="236"/>
    <col min="14077" max="14077" width="4" style="236" customWidth="1"/>
    <col min="14078" max="14078" width="6.140625" style="236" customWidth="1"/>
    <col min="14079" max="14079" width="3.42578125" style="236" customWidth="1"/>
    <col min="14080" max="14080" width="3.140625" style="236" customWidth="1"/>
    <col min="14081" max="14081" width="49.7109375" style="236" customWidth="1"/>
    <col min="14082" max="14082" width="17.42578125" style="236" customWidth="1"/>
    <col min="14083" max="14084" width="15.85546875" style="236" customWidth="1"/>
    <col min="14085" max="14085" width="16" style="236" customWidth="1"/>
    <col min="14086" max="14086" width="15.42578125" style="236" customWidth="1"/>
    <col min="14087" max="14087" width="18.85546875" style="236" customWidth="1"/>
    <col min="14088" max="14088" width="18" style="236" customWidth="1"/>
    <col min="14089" max="14089" width="15.85546875" style="236" customWidth="1"/>
    <col min="14090" max="14090" width="2.28515625" style="236" customWidth="1"/>
    <col min="14091" max="14332" width="9.140625" style="236"/>
    <col min="14333" max="14333" width="4" style="236" customWidth="1"/>
    <col min="14334" max="14334" width="6.140625" style="236" customWidth="1"/>
    <col min="14335" max="14335" width="3.42578125" style="236" customWidth="1"/>
    <col min="14336" max="14336" width="3.140625" style="236" customWidth="1"/>
    <col min="14337" max="14337" width="49.7109375" style="236" customWidth="1"/>
    <col min="14338" max="14338" width="17.42578125" style="236" customWidth="1"/>
    <col min="14339" max="14340" width="15.85546875" style="236" customWidth="1"/>
    <col min="14341" max="14341" width="16" style="236" customWidth="1"/>
    <col min="14342" max="14342" width="15.42578125" style="236" customWidth="1"/>
    <col min="14343" max="14343" width="18.85546875" style="236" customWidth="1"/>
    <col min="14344" max="14344" width="18" style="236" customWidth="1"/>
    <col min="14345" max="14345" width="15.85546875" style="236" customWidth="1"/>
    <col min="14346" max="14346" width="2.28515625" style="236" customWidth="1"/>
    <col min="14347" max="14588" width="9.140625" style="236"/>
    <col min="14589" max="14589" width="4" style="236" customWidth="1"/>
    <col min="14590" max="14590" width="6.140625" style="236" customWidth="1"/>
    <col min="14591" max="14591" width="3.42578125" style="236" customWidth="1"/>
    <col min="14592" max="14592" width="3.140625" style="236" customWidth="1"/>
    <col min="14593" max="14593" width="49.7109375" style="236" customWidth="1"/>
    <col min="14594" max="14594" width="17.42578125" style="236" customWidth="1"/>
    <col min="14595" max="14596" width="15.85546875" style="236" customWidth="1"/>
    <col min="14597" max="14597" width="16" style="236" customWidth="1"/>
    <col min="14598" max="14598" width="15.42578125" style="236" customWidth="1"/>
    <col min="14599" max="14599" width="18.85546875" style="236" customWidth="1"/>
    <col min="14600" max="14600" width="18" style="236" customWidth="1"/>
    <col min="14601" max="14601" width="15.85546875" style="236" customWidth="1"/>
    <col min="14602" max="14602" width="2.28515625" style="236" customWidth="1"/>
    <col min="14603" max="14844" width="9.140625" style="236"/>
    <col min="14845" max="14845" width="4" style="236" customWidth="1"/>
    <col min="14846" max="14846" width="6.140625" style="236" customWidth="1"/>
    <col min="14847" max="14847" width="3.42578125" style="236" customWidth="1"/>
    <col min="14848" max="14848" width="3.140625" style="236" customWidth="1"/>
    <col min="14849" max="14849" width="49.7109375" style="236" customWidth="1"/>
    <col min="14850" max="14850" width="17.42578125" style="236" customWidth="1"/>
    <col min="14851" max="14852" width="15.85546875" style="236" customWidth="1"/>
    <col min="14853" max="14853" width="16" style="236" customWidth="1"/>
    <col min="14854" max="14854" width="15.42578125" style="236" customWidth="1"/>
    <col min="14855" max="14855" width="18.85546875" style="236" customWidth="1"/>
    <col min="14856" max="14856" width="18" style="236" customWidth="1"/>
    <col min="14857" max="14857" width="15.85546875" style="236" customWidth="1"/>
    <col min="14858" max="14858" width="2.28515625" style="236" customWidth="1"/>
    <col min="14859" max="15100" width="9.140625" style="236"/>
    <col min="15101" max="15101" width="4" style="236" customWidth="1"/>
    <col min="15102" max="15102" width="6.140625" style="236" customWidth="1"/>
    <col min="15103" max="15103" width="3.42578125" style="236" customWidth="1"/>
    <col min="15104" max="15104" width="3.140625" style="236" customWidth="1"/>
    <col min="15105" max="15105" width="49.7109375" style="236" customWidth="1"/>
    <col min="15106" max="15106" width="17.42578125" style="236" customWidth="1"/>
    <col min="15107" max="15108" width="15.85546875" style="236" customWidth="1"/>
    <col min="15109" max="15109" width="16" style="236" customWidth="1"/>
    <col min="15110" max="15110" width="15.42578125" style="236" customWidth="1"/>
    <col min="15111" max="15111" width="18.85546875" style="236" customWidth="1"/>
    <col min="15112" max="15112" width="18" style="236" customWidth="1"/>
    <col min="15113" max="15113" width="15.85546875" style="236" customWidth="1"/>
    <col min="15114" max="15114" width="2.28515625" style="236" customWidth="1"/>
    <col min="15115" max="15356" width="9.140625" style="236"/>
    <col min="15357" max="15357" width="4" style="236" customWidth="1"/>
    <col min="15358" max="15358" width="6.140625" style="236" customWidth="1"/>
    <col min="15359" max="15359" width="3.42578125" style="236" customWidth="1"/>
    <col min="15360" max="15360" width="3.140625" style="236" customWidth="1"/>
    <col min="15361" max="15361" width="49.7109375" style="236" customWidth="1"/>
    <col min="15362" max="15362" width="17.42578125" style="236" customWidth="1"/>
    <col min="15363" max="15364" width="15.85546875" style="236" customWidth="1"/>
    <col min="15365" max="15365" width="16" style="236" customWidth="1"/>
    <col min="15366" max="15366" width="15.42578125" style="236" customWidth="1"/>
    <col min="15367" max="15367" width="18.85546875" style="236" customWidth="1"/>
    <col min="15368" max="15368" width="18" style="236" customWidth="1"/>
    <col min="15369" max="15369" width="15.85546875" style="236" customWidth="1"/>
    <col min="15370" max="15370" width="2.28515625" style="236" customWidth="1"/>
    <col min="15371" max="15612" width="9.140625" style="236"/>
    <col min="15613" max="15613" width="4" style="236" customWidth="1"/>
    <col min="15614" max="15614" width="6.140625" style="236" customWidth="1"/>
    <col min="15615" max="15615" width="3.42578125" style="236" customWidth="1"/>
    <col min="15616" max="15616" width="3.140625" style="236" customWidth="1"/>
    <col min="15617" max="15617" width="49.7109375" style="236" customWidth="1"/>
    <col min="15618" max="15618" width="17.42578125" style="236" customWidth="1"/>
    <col min="15619" max="15620" width="15.85546875" style="236" customWidth="1"/>
    <col min="15621" max="15621" width="16" style="236" customWidth="1"/>
    <col min="15622" max="15622" width="15.42578125" style="236" customWidth="1"/>
    <col min="15623" max="15623" width="18.85546875" style="236" customWidth="1"/>
    <col min="15624" max="15624" width="18" style="236" customWidth="1"/>
    <col min="15625" max="15625" width="15.85546875" style="236" customWidth="1"/>
    <col min="15626" max="15626" width="2.28515625" style="236" customWidth="1"/>
    <col min="15627" max="15868" width="9.140625" style="236"/>
    <col min="15869" max="15869" width="4" style="236" customWidth="1"/>
    <col min="15870" max="15870" width="6.140625" style="236" customWidth="1"/>
    <col min="15871" max="15871" width="3.42578125" style="236" customWidth="1"/>
    <col min="15872" max="15872" width="3.140625" style="236" customWidth="1"/>
    <col min="15873" max="15873" width="49.7109375" style="236" customWidth="1"/>
    <col min="15874" max="15874" width="17.42578125" style="236" customWidth="1"/>
    <col min="15875" max="15876" width="15.85546875" style="236" customWidth="1"/>
    <col min="15877" max="15877" width="16" style="236" customWidth="1"/>
    <col min="15878" max="15878" width="15.42578125" style="236" customWidth="1"/>
    <col min="15879" max="15879" width="18.85546875" style="236" customWidth="1"/>
    <col min="15880" max="15880" width="18" style="236" customWidth="1"/>
    <col min="15881" max="15881" width="15.85546875" style="236" customWidth="1"/>
    <col min="15882" max="15882" width="2.28515625" style="236" customWidth="1"/>
    <col min="15883" max="16124" width="9.140625" style="236"/>
    <col min="16125" max="16125" width="4" style="236" customWidth="1"/>
    <col min="16126" max="16126" width="6.140625" style="236" customWidth="1"/>
    <col min="16127" max="16127" width="3.42578125" style="236" customWidth="1"/>
    <col min="16128" max="16128" width="3.140625" style="236" customWidth="1"/>
    <col min="16129" max="16129" width="49.7109375" style="236" customWidth="1"/>
    <col min="16130" max="16130" width="17.42578125" style="236" customWidth="1"/>
    <col min="16131" max="16132" width="15.85546875" style="236" customWidth="1"/>
    <col min="16133" max="16133" width="16" style="236" customWidth="1"/>
    <col min="16134" max="16134" width="15.42578125" style="236" customWidth="1"/>
    <col min="16135" max="16135" width="18.85546875" style="236" customWidth="1"/>
    <col min="16136" max="16136" width="18" style="236" customWidth="1"/>
    <col min="16137" max="16137" width="15.85546875" style="236" customWidth="1"/>
    <col min="16138" max="16138" width="2.28515625" style="236" customWidth="1"/>
    <col min="16139" max="16384" width="9.140625" style="236"/>
  </cols>
  <sheetData>
    <row r="2" spans="1:14" ht="15" customHeight="1">
      <c r="E2" s="139" t="s">
        <v>3448</v>
      </c>
      <c r="F2" s="338"/>
      <c r="G2" s="338"/>
    </row>
    <row r="3" spans="1:14" ht="15" customHeight="1">
      <c r="E3" s="139"/>
      <c r="F3" s="338"/>
      <c r="G3" s="338"/>
      <c r="H3" s="1090" t="s">
        <v>3449</v>
      </c>
      <c r="I3" s="1090"/>
    </row>
    <row r="4" spans="1:14" ht="15.75">
      <c r="B4" s="235" t="s">
        <v>2881</v>
      </c>
      <c r="C4" s="235"/>
      <c r="D4" s="235"/>
      <c r="E4" s="235"/>
      <c r="F4" s="340"/>
      <c r="G4" s="340"/>
      <c r="H4" s="340"/>
      <c r="I4" s="340"/>
    </row>
    <row r="5" spans="1:14" ht="13.5" thickBot="1">
      <c r="B5" s="341"/>
      <c r="C5" s="336"/>
      <c r="D5" s="336"/>
      <c r="E5" s="336"/>
      <c r="F5" s="342"/>
      <c r="G5" s="342"/>
      <c r="H5" s="342"/>
      <c r="I5" s="847" t="s">
        <v>3236</v>
      </c>
    </row>
    <row r="6" spans="1:14" ht="33" customHeight="1" thickTop="1">
      <c r="B6" s="1093" t="s">
        <v>2882</v>
      </c>
      <c r="C6" s="1094"/>
      <c r="D6" s="1094"/>
      <c r="E6" s="1095"/>
      <c r="F6" s="1104" t="s">
        <v>2883</v>
      </c>
      <c r="G6" s="1105"/>
      <c r="H6" s="1105"/>
      <c r="I6" s="1106"/>
      <c r="J6" s="343"/>
      <c r="K6" s="343"/>
      <c r="L6" s="343"/>
      <c r="M6" s="343"/>
      <c r="N6" s="343"/>
    </row>
    <row r="7" spans="1:14" ht="16.5" customHeight="1" thickBot="1">
      <c r="B7" s="1096"/>
      <c r="C7" s="1097"/>
      <c r="D7" s="1097"/>
      <c r="E7" s="1098"/>
      <c r="F7" s="1107" t="s">
        <v>2884</v>
      </c>
      <c r="G7" s="1108"/>
      <c r="H7" s="1108"/>
      <c r="I7" s="1109"/>
      <c r="J7" s="343"/>
      <c r="K7" s="343"/>
      <c r="L7" s="343"/>
      <c r="M7" s="343"/>
      <c r="N7" s="343"/>
    </row>
    <row r="8" spans="1:14" ht="15.75" customHeight="1" thickTop="1">
      <c r="B8" s="1096"/>
      <c r="C8" s="1099"/>
      <c r="D8" s="1099"/>
      <c r="E8" s="1100"/>
      <c r="F8" s="1110" t="s">
        <v>49</v>
      </c>
      <c r="G8" s="1111"/>
      <c r="H8" s="1110" t="s">
        <v>4</v>
      </c>
      <c r="I8" s="1111"/>
    </row>
    <row r="9" spans="1:14" ht="130.5" customHeight="1" thickBot="1">
      <c r="B9" s="1101"/>
      <c r="C9" s="1102"/>
      <c r="D9" s="1102"/>
      <c r="E9" s="1103"/>
      <c r="F9" s="344" t="s">
        <v>2885</v>
      </c>
      <c r="G9" s="344" t="s">
        <v>2886</v>
      </c>
      <c r="H9" s="344" t="s">
        <v>2885</v>
      </c>
      <c r="I9" s="344" t="s">
        <v>3450</v>
      </c>
    </row>
    <row r="10" spans="1:14" s="345" customFormat="1" ht="17.25" thickTop="1" thickBot="1">
      <c r="B10" s="346"/>
      <c r="C10" s="347"/>
      <c r="D10" s="347"/>
      <c r="E10" s="347"/>
      <c r="F10" s="348"/>
      <c r="G10" s="348"/>
      <c r="H10" s="349"/>
      <c r="I10" s="349"/>
    </row>
    <row r="11" spans="1:14" ht="16.5" thickTop="1">
      <c r="B11" s="350"/>
      <c r="C11" s="351"/>
      <c r="D11" s="352"/>
      <c r="E11" s="353"/>
      <c r="F11" s="354"/>
      <c r="G11" s="354"/>
      <c r="H11" s="354"/>
      <c r="I11" s="354"/>
    </row>
    <row r="12" spans="1:14" ht="15.75">
      <c r="A12" s="170"/>
      <c r="B12" s="355" t="s">
        <v>2887</v>
      </c>
      <c r="C12" s="1091" t="s">
        <v>2888</v>
      </c>
      <c r="D12" s="1092"/>
      <c r="E12" s="1092"/>
      <c r="F12" s="356"/>
      <c r="G12" s="356"/>
      <c r="H12" s="354"/>
      <c r="I12" s="354"/>
    </row>
    <row r="13" spans="1:14" ht="18.75" customHeight="1">
      <c r="B13" s="357" t="s">
        <v>2889</v>
      </c>
      <c r="C13" s="1078" t="s">
        <v>2890</v>
      </c>
      <c r="D13" s="1079"/>
      <c r="E13" s="1079"/>
      <c r="F13" s="358">
        <v>51140187.511315271</v>
      </c>
      <c r="G13" s="358">
        <v>41806496.465245903</v>
      </c>
      <c r="H13" s="354">
        <v>17576600.858684734</v>
      </c>
      <c r="I13" s="354">
        <v>15022390.0947541</v>
      </c>
    </row>
    <row r="14" spans="1:14" ht="19.5" customHeight="1">
      <c r="B14" s="357" t="s">
        <v>2891</v>
      </c>
      <c r="C14" s="1080" t="s">
        <v>2892</v>
      </c>
      <c r="D14" s="1081"/>
      <c r="E14" s="1081"/>
      <c r="F14" s="358">
        <v>3201226.1863846662</v>
      </c>
      <c r="G14" s="358">
        <v>2702755.0409836071</v>
      </c>
      <c r="H14" s="354">
        <v>1100243.8136153338</v>
      </c>
      <c r="I14" s="354">
        <v>971184.95901639364</v>
      </c>
    </row>
    <row r="15" spans="1:14" ht="30.75" customHeight="1">
      <c r="B15" s="359" t="s">
        <v>2893</v>
      </c>
      <c r="C15" s="1082" t="s">
        <v>2894</v>
      </c>
      <c r="D15" s="1083"/>
      <c r="E15" s="1083"/>
      <c r="F15" s="358">
        <v>35591242.638307996</v>
      </c>
      <c r="G15" s="358">
        <v>29189244.088811472</v>
      </c>
      <c r="H15" s="354">
        <v>12232514.121692002</v>
      </c>
      <c r="I15" s="354">
        <v>10488614.171188524</v>
      </c>
    </row>
    <row r="16" spans="1:14" ht="30" customHeight="1">
      <c r="B16" s="360" t="s">
        <v>2895</v>
      </c>
      <c r="C16" s="1084" t="s">
        <v>2896</v>
      </c>
      <c r="D16" s="1085"/>
      <c r="E16" s="1085"/>
      <c r="F16" s="361"/>
      <c r="G16" s="361"/>
      <c r="H16" s="354"/>
      <c r="I16" s="354"/>
    </row>
    <row r="17" spans="2:9" ht="27.75" customHeight="1" thickBot="1">
      <c r="B17" s="362" t="s">
        <v>2897</v>
      </c>
      <c r="C17" s="1086" t="s">
        <v>2898</v>
      </c>
      <c r="D17" s="1087"/>
      <c r="E17" s="1087"/>
      <c r="F17" s="363">
        <f t="shared" ref="F17:I17" si="0">SUM(F13:F16)</f>
        <v>89932656.336007923</v>
      </c>
      <c r="G17" s="363">
        <f t="shared" si="0"/>
        <v>73698495.595040977</v>
      </c>
      <c r="H17" s="363">
        <f t="shared" si="0"/>
        <v>30909358.793992069</v>
      </c>
      <c r="I17" s="363">
        <f t="shared" si="0"/>
        <v>26482189.224959016</v>
      </c>
    </row>
    <row r="18" spans="2:9" ht="16.5" thickTop="1">
      <c r="B18" s="350"/>
      <c r="C18" s="1088"/>
      <c r="D18" s="1089"/>
      <c r="E18" s="1089"/>
      <c r="F18" s="364"/>
      <c r="G18" s="364"/>
      <c r="H18" s="354"/>
      <c r="I18" s="354"/>
    </row>
    <row r="19" spans="2:9" ht="20.25" customHeight="1">
      <c r="B19" s="355" t="s">
        <v>2899</v>
      </c>
      <c r="C19" s="365" t="s">
        <v>2900</v>
      </c>
      <c r="D19" s="365"/>
      <c r="E19" s="366"/>
      <c r="F19" s="358">
        <v>94044847.68274951</v>
      </c>
      <c r="G19" s="358">
        <v>79507083.358606547</v>
      </c>
      <c r="H19" s="354">
        <v>32322696.317250494</v>
      </c>
      <c r="I19" s="354">
        <v>28569397.641393438</v>
      </c>
    </row>
    <row r="20" spans="2:9" ht="16.5" thickBot="1">
      <c r="B20" s="367"/>
      <c r="C20" s="368"/>
      <c r="D20" s="368"/>
      <c r="E20" s="369"/>
      <c r="F20" s="354"/>
      <c r="G20" s="354"/>
      <c r="H20" s="354"/>
      <c r="I20" s="354"/>
    </row>
    <row r="21" spans="2:9" ht="17.25" thickTop="1" thickBot="1">
      <c r="B21" s="370" t="s">
        <v>2901</v>
      </c>
      <c r="C21" s="1075" t="s">
        <v>2902</v>
      </c>
      <c r="D21" s="1075"/>
      <c r="E21" s="1075"/>
      <c r="F21" s="358"/>
      <c r="G21" s="358"/>
      <c r="H21" s="354"/>
      <c r="I21" s="354"/>
    </row>
    <row r="22" spans="2:9" ht="17.25" thickTop="1" thickBot="1">
      <c r="B22" s="370"/>
      <c r="C22" s="371"/>
      <c r="D22" s="371"/>
      <c r="E22" s="371" t="s">
        <v>2903</v>
      </c>
      <c r="F22" s="358">
        <v>12935509.582286848</v>
      </c>
      <c r="G22" s="358">
        <v>13561529.561475409</v>
      </c>
      <c r="H22" s="354">
        <v>4445863.4177131522</v>
      </c>
      <c r="I22" s="354">
        <v>4873084.4385245899</v>
      </c>
    </row>
    <row r="23" spans="2:9" ht="17.25" thickTop="1" thickBot="1">
      <c r="B23" s="370"/>
      <c r="C23" s="371"/>
      <c r="D23" s="371"/>
      <c r="E23" s="371" t="s">
        <v>2904</v>
      </c>
      <c r="F23" s="358">
        <v>16257073.770165237</v>
      </c>
      <c r="G23" s="358">
        <v>15785460.194036888</v>
      </c>
      <c r="H23" s="354">
        <v>5587466.7398347659</v>
      </c>
      <c r="I23" s="354">
        <v>5672212.7159631159</v>
      </c>
    </row>
    <row r="24" spans="2:9" ht="17.25" thickTop="1" thickBot="1">
      <c r="B24" s="372"/>
      <c r="C24" s="371"/>
      <c r="D24" s="371"/>
      <c r="E24" s="373"/>
      <c r="F24" s="354"/>
      <c r="G24" s="354"/>
      <c r="H24" s="354"/>
      <c r="I24" s="354"/>
    </row>
    <row r="25" spans="2:9" ht="15.75" customHeight="1" thickTop="1" thickBot="1">
      <c r="B25" s="1076" t="s">
        <v>2905</v>
      </c>
      <c r="C25" s="1077"/>
      <c r="D25" s="1077"/>
      <c r="E25" s="1077"/>
      <c r="F25" s="363">
        <f t="shared" ref="F25:I25" si="1">SUM(F19:F24)</f>
        <v>123237431.03520159</v>
      </c>
      <c r="G25" s="363">
        <f t="shared" si="1"/>
        <v>108854073.11411884</v>
      </c>
      <c r="H25" s="363">
        <f t="shared" si="1"/>
        <v>42356026.474798411</v>
      </c>
      <c r="I25" s="363">
        <f t="shared" si="1"/>
        <v>39114694.795881145</v>
      </c>
    </row>
    <row r="26" spans="2:9" ht="16.5" thickTop="1">
      <c r="B26" s="242"/>
      <c r="C26" s="242"/>
      <c r="D26" s="242"/>
      <c r="E26" s="374"/>
      <c r="F26" s="375"/>
      <c r="G26" s="375"/>
      <c r="H26" s="375"/>
      <c r="I26" s="375"/>
    </row>
    <row r="27" spans="2:9" ht="15.75">
      <c r="B27" s="242"/>
      <c r="C27" s="374"/>
      <c r="D27" s="374"/>
      <c r="E27" s="374"/>
      <c r="F27" s="375"/>
      <c r="G27" s="375"/>
      <c r="H27" s="375"/>
      <c r="I27" s="375"/>
    </row>
    <row r="28" spans="2:9" ht="15.75">
      <c r="B28" s="242"/>
      <c r="C28" s="374"/>
      <c r="D28" s="374"/>
      <c r="E28" s="374"/>
      <c r="F28" s="375"/>
      <c r="H28" s="375"/>
      <c r="I28" s="375"/>
    </row>
    <row r="29" spans="2:9" ht="15.75">
      <c r="B29" s="242"/>
      <c r="C29" s="374"/>
      <c r="D29" s="374"/>
      <c r="E29" s="374"/>
      <c r="F29" s="375"/>
      <c r="H29" s="375"/>
      <c r="I29" s="375"/>
    </row>
    <row r="30" spans="2:9" ht="15.75">
      <c r="B30" s="242"/>
      <c r="C30" s="374"/>
      <c r="D30" s="374"/>
      <c r="E30" s="374"/>
      <c r="F30" s="375"/>
      <c r="G30" s="375"/>
      <c r="H30" s="375"/>
      <c r="I30" s="375"/>
    </row>
    <row r="31" spans="2:9" ht="15.75">
      <c r="B31" s="242"/>
      <c r="C31" s="374"/>
      <c r="D31" s="374"/>
      <c r="E31" s="374"/>
      <c r="F31" s="375"/>
      <c r="G31" s="375"/>
      <c r="H31" s="375"/>
      <c r="I31" s="375"/>
    </row>
    <row r="32" spans="2:9" ht="15.75">
      <c r="B32" s="242"/>
      <c r="C32" s="374"/>
      <c r="D32" s="374"/>
      <c r="E32" s="374"/>
      <c r="F32" s="375"/>
      <c r="G32" s="375"/>
      <c r="H32" s="375"/>
      <c r="I32" s="375"/>
    </row>
    <row r="33" spans="2:9" ht="15.75">
      <c r="B33" s="242"/>
      <c r="C33" s="374"/>
      <c r="D33" s="374"/>
      <c r="E33" s="374"/>
      <c r="F33" s="375"/>
      <c r="G33" s="375"/>
      <c r="H33" s="375"/>
      <c r="I33" s="375"/>
    </row>
    <row r="34" spans="2:9" ht="15.75">
      <c r="B34" s="242"/>
      <c r="C34" s="374"/>
      <c r="D34" s="374"/>
      <c r="E34" s="374"/>
      <c r="F34" s="375"/>
      <c r="G34" s="375"/>
      <c r="H34" s="375"/>
      <c r="I34" s="375"/>
    </row>
  </sheetData>
  <mergeCells count="15">
    <mergeCell ref="H3:I3"/>
    <mergeCell ref="C12:E12"/>
    <mergeCell ref="B6:E9"/>
    <mergeCell ref="F6:I6"/>
    <mergeCell ref="F7:I7"/>
    <mergeCell ref="F8:G8"/>
    <mergeCell ref="H8:I8"/>
    <mergeCell ref="C21:E21"/>
    <mergeCell ref="B25:E25"/>
    <mergeCell ref="C13:E13"/>
    <mergeCell ref="C14:E14"/>
    <mergeCell ref="C15:E15"/>
    <mergeCell ref="C16:E16"/>
    <mergeCell ref="C17:E17"/>
    <mergeCell ref="C18:E18"/>
  </mergeCells>
  <pageMargins left="0.59055118110236227" right="0.15748031496062992" top="0.55118110236220474" bottom="0.27559055118110237" header="1.0236220472440944" footer="0.15748031496062992"/>
  <pageSetup paperSize="5" scale="8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I23"/>
  <sheetViews>
    <sheetView view="pageBreakPreview" topLeftCell="A10" zoomScaleSheetLayoutView="100" workbookViewId="0">
      <selection activeCell="F36" sqref="F36"/>
    </sheetView>
  </sheetViews>
  <sheetFormatPr defaultRowHeight="12.75"/>
  <cols>
    <col min="1" max="1" width="7" style="170" customWidth="1"/>
    <col min="2" max="2" width="3" style="170" customWidth="1"/>
    <col min="3" max="3" width="2.42578125" style="170" customWidth="1"/>
    <col min="4" max="4" width="38.85546875" style="170" customWidth="1"/>
    <col min="5" max="5" width="17.5703125" style="377" customWidth="1"/>
    <col min="6" max="6" width="16.28515625" style="377" customWidth="1"/>
    <col min="7" max="7" width="17.140625" style="377" customWidth="1"/>
    <col min="8" max="8" width="16.7109375" style="377" customWidth="1"/>
    <col min="9" max="252" width="9.140625" style="170"/>
    <col min="253" max="253" width="7" style="170" customWidth="1"/>
    <col min="254" max="254" width="3" style="170" customWidth="1"/>
    <col min="255" max="255" width="2.42578125" style="170" customWidth="1"/>
    <col min="256" max="256" width="38.85546875" style="170" customWidth="1"/>
    <col min="257" max="257" width="25.42578125" style="170" customWidth="1"/>
    <col min="258" max="258" width="23.28515625" style="170" customWidth="1"/>
    <col min="259" max="259" width="24.140625" style="170" customWidth="1"/>
    <col min="260" max="260" width="23.85546875" style="170" customWidth="1"/>
    <col min="261" max="261" width="4.42578125" style="170" customWidth="1"/>
    <col min="262" max="508" width="9.140625" style="170"/>
    <col min="509" max="509" width="7" style="170" customWidth="1"/>
    <col min="510" max="510" width="3" style="170" customWidth="1"/>
    <col min="511" max="511" width="2.42578125" style="170" customWidth="1"/>
    <col min="512" max="512" width="38.85546875" style="170" customWidth="1"/>
    <col min="513" max="513" width="25.42578125" style="170" customWidth="1"/>
    <col min="514" max="514" width="23.28515625" style="170" customWidth="1"/>
    <col min="515" max="515" width="24.140625" style="170" customWidth="1"/>
    <col min="516" max="516" width="23.85546875" style="170" customWidth="1"/>
    <col min="517" max="517" width="4.42578125" style="170" customWidth="1"/>
    <col min="518" max="764" width="9.140625" style="170"/>
    <col min="765" max="765" width="7" style="170" customWidth="1"/>
    <col min="766" max="766" width="3" style="170" customWidth="1"/>
    <col min="767" max="767" width="2.42578125" style="170" customWidth="1"/>
    <col min="768" max="768" width="38.85546875" style="170" customWidth="1"/>
    <col min="769" max="769" width="25.42578125" style="170" customWidth="1"/>
    <col min="770" max="770" width="23.28515625" style="170" customWidth="1"/>
    <col min="771" max="771" width="24.140625" style="170" customWidth="1"/>
    <col min="772" max="772" width="23.85546875" style="170" customWidth="1"/>
    <col min="773" max="773" width="4.42578125" style="170" customWidth="1"/>
    <col min="774" max="1020" width="9.140625" style="170"/>
    <col min="1021" max="1021" width="7" style="170" customWidth="1"/>
    <col min="1022" max="1022" width="3" style="170" customWidth="1"/>
    <col min="1023" max="1023" width="2.42578125" style="170" customWidth="1"/>
    <col min="1024" max="1024" width="38.85546875" style="170" customWidth="1"/>
    <col min="1025" max="1025" width="25.42578125" style="170" customWidth="1"/>
    <col min="1026" max="1026" width="23.28515625" style="170" customWidth="1"/>
    <col min="1027" max="1027" width="24.140625" style="170" customWidth="1"/>
    <col min="1028" max="1028" width="23.85546875" style="170" customWidth="1"/>
    <col min="1029" max="1029" width="4.42578125" style="170" customWidth="1"/>
    <col min="1030" max="1276" width="9.140625" style="170"/>
    <col min="1277" max="1277" width="7" style="170" customWidth="1"/>
    <col min="1278" max="1278" width="3" style="170" customWidth="1"/>
    <col min="1279" max="1279" width="2.42578125" style="170" customWidth="1"/>
    <col min="1280" max="1280" width="38.85546875" style="170" customWidth="1"/>
    <col min="1281" max="1281" width="25.42578125" style="170" customWidth="1"/>
    <col min="1282" max="1282" width="23.28515625" style="170" customWidth="1"/>
    <col min="1283" max="1283" width="24.140625" style="170" customWidth="1"/>
    <col min="1284" max="1284" width="23.85546875" style="170" customWidth="1"/>
    <col min="1285" max="1285" width="4.42578125" style="170" customWidth="1"/>
    <col min="1286" max="1532" width="9.140625" style="170"/>
    <col min="1533" max="1533" width="7" style="170" customWidth="1"/>
    <col min="1534" max="1534" width="3" style="170" customWidth="1"/>
    <col min="1535" max="1535" width="2.42578125" style="170" customWidth="1"/>
    <col min="1536" max="1536" width="38.85546875" style="170" customWidth="1"/>
    <col min="1537" max="1537" width="25.42578125" style="170" customWidth="1"/>
    <col min="1538" max="1538" width="23.28515625" style="170" customWidth="1"/>
    <col min="1539" max="1539" width="24.140625" style="170" customWidth="1"/>
    <col min="1540" max="1540" width="23.85546875" style="170" customWidth="1"/>
    <col min="1541" max="1541" width="4.42578125" style="170" customWidth="1"/>
    <col min="1542" max="1788" width="9.140625" style="170"/>
    <col min="1789" max="1789" width="7" style="170" customWidth="1"/>
    <col min="1790" max="1790" width="3" style="170" customWidth="1"/>
    <col min="1791" max="1791" width="2.42578125" style="170" customWidth="1"/>
    <col min="1792" max="1792" width="38.85546875" style="170" customWidth="1"/>
    <col min="1793" max="1793" width="25.42578125" style="170" customWidth="1"/>
    <col min="1794" max="1794" width="23.28515625" style="170" customWidth="1"/>
    <col min="1795" max="1795" width="24.140625" style="170" customWidth="1"/>
    <col min="1796" max="1796" width="23.85546875" style="170" customWidth="1"/>
    <col min="1797" max="1797" width="4.42578125" style="170" customWidth="1"/>
    <col min="1798" max="2044" width="9.140625" style="170"/>
    <col min="2045" max="2045" width="7" style="170" customWidth="1"/>
    <col min="2046" max="2046" width="3" style="170" customWidth="1"/>
    <col min="2047" max="2047" width="2.42578125" style="170" customWidth="1"/>
    <col min="2048" max="2048" width="38.85546875" style="170" customWidth="1"/>
    <col min="2049" max="2049" width="25.42578125" style="170" customWidth="1"/>
    <col min="2050" max="2050" width="23.28515625" style="170" customWidth="1"/>
    <col min="2051" max="2051" width="24.140625" style="170" customWidth="1"/>
    <col min="2052" max="2052" width="23.85546875" style="170" customWidth="1"/>
    <col min="2053" max="2053" width="4.42578125" style="170" customWidth="1"/>
    <col min="2054" max="2300" width="9.140625" style="170"/>
    <col min="2301" max="2301" width="7" style="170" customWidth="1"/>
    <col min="2302" max="2302" width="3" style="170" customWidth="1"/>
    <col min="2303" max="2303" width="2.42578125" style="170" customWidth="1"/>
    <col min="2304" max="2304" width="38.85546875" style="170" customWidth="1"/>
    <col min="2305" max="2305" width="25.42578125" style="170" customWidth="1"/>
    <col min="2306" max="2306" width="23.28515625" style="170" customWidth="1"/>
    <col min="2307" max="2307" width="24.140625" style="170" customWidth="1"/>
    <col min="2308" max="2308" width="23.85546875" style="170" customWidth="1"/>
    <col min="2309" max="2309" width="4.42578125" style="170" customWidth="1"/>
    <col min="2310" max="2556" width="9.140625" style="170"/>
    <col min="2557" max="2557" width="7" style="170" customWidth="1"/>
    <col min="2558" max="2558" width="3" style="170" customWidth="1"/>
    <col min="2559" max="2559" width="2.42578125" style="170" customWidth="1"/>
    <col min="2560" max="2560" width="38.85546875" style="170" customWidth="1"/>
    <col min="2561" max="2561" width="25.42578125" style="170" customWidth="1"/>
    <col min="2562" max="2562" width="23.28515625" style="170" customWidth="1"/>
    <col min="2563" max="2563" width="24.140625" style="170" customWidth="1"/>
    <col min="2564" max="2564" width="23.85546875" style="170" customWidth="1"/>
    <col min="2565" max="2565" width="4.42578125" style="170" customWidth="1"/>
    <col min="2566" max="2812" width="9.140625" style="170"/>
    <col min="2813" max="2813" width="7" style="170" customWidth="1"/>
    <col min="2814" max="2814" width="3" style="170" customWidth="1"/>
    <col min="2815" max="2815" width="2.42578125" style="170" customWidth="1"/>
    <col min="2816" max="2816" width="38.85546875" style="170" customWidth="1"/>
    <col min="2817" max="2817" width="25.42578125" style="170" customWidth="1"/>
    <col min="2818" max="2818" width="23.28515625" style="170" customWidth="1"/>
    <col min="2819" max="2819" width="24.140625" style="170" customWidth="1"/>
    <col min="2820" max="2820" width="23.85546875" style="170" customWidth="1"/>
    <col min="2821" max="2821" width="4.42578125" style="170" customWidth="1"/>
    <col min="2822" max="3068" width="9.140625" style="170"/>
    <col min="3069" max="3069" width="7" style="170" customWidth="1"/>
    <col min="3070" max="3070" width="3" style="170" customWidth="1"/>
    <col min="3071" max="3071" width="2.42578125" style="170" customWidth="1"/>
    <col min="3072" max="3072" width="38.85546875" style="170" customWidth="1"/>
    <col min="3073" max="3073" width="25.42578125" style="170" customWidth="1"/>
    <col min="3074" max="3074" width="23.28515625" style="170" customWidth="1"/>
    <col min="3075" max="3075" width="24.140625" style="170" customWidth="1"/>
    <col min="3076" max="3076" width="23.85546875" style="170" customWidth="1"/>
    <col min="3077" max="3077" width="4.42578125" style="170" customWidth="1"/>
    <col min="3078" max="3324" width="9.140625" style="170"/>
    <col min="3325" max="3325" width="7" style="170" customWidth="1"/>
    <col min="3326" max="3326" width="3" style="170" customWidth="1"/>
    <col min="3327" max="3327" width="2.42578125" style="170" customWidth="1"/>
    <col min="3328" max="3328" width="38.85546875" style="170" customWidth="1"/>
    <col min="3329" max="3329" width="25.42578125" style="170" customWidth="1"/>
    <col min="3330" max="3330" width="23.28515625" style="170" customWidth="1"/>
    <col min="3331" max="3331" width="24.140625" style="170" customWidth="1"/>
    <col min="3332" max="3332" width="23.85546875" style="170" customWidth="1"/>
    <col min="3333" max="3333" width="4.42578125" style="170" customWidth="1"/>
    <col min="3334" max="3580" width="9.140625" style="170"/>
    <col min="3581" max="3581" width="7" style="170" customWidth="1"/>
    <col min="3582" max="3582" width="3" style="170" customWidth="1"/>
    <col min="3583" max="3583" width="2.42578125" style="170" customWidth="1"/>
    <col min="3584" max="3584" width="38.85546875" style="170" customWidth="1"/>
    <col min="3585" max="3585" width="25.42578125" style="170" customWidth="1"/>
    <col min="3586" max="3586" width="23.28515625" style="170" customWidth="1"/>
    <col min="3587" max="3587" width="24.140625" style="170" customWidth="1"/>
    <col min="3588" max="3588" width="23.85546875" style="170" customWidth="1"/>
    <col min="3589" max="3589" width="4.42578125" style="170" customWidth="1"/>
    <col min="3590" max="3836" width="9.140625" style="170"/>
    <col min="3837" max="3837" width="7" style="170" customWidth="1"/>
    <col min="3838" max="3838" width="3" style="170" customWidth="1"/>
    <col min="3839" max="3839" width="2.42578125" style="170" customWidth="1"/>
    <col min="3840" max="3840" width="38.85546875" style="170" customWidth="1"/>
    <col min="3841" max="3841" width="25.42578125" style="170" customWidth="1"/>
    <col min="3842" max="3842" width="23.28515625" style="170" customWidth="1"/>
    <col min="3843" max="3843" width="24.140625" style="170" customWidth="1"/>
    <col min="3844" max="3844" width="23.85546875" style="170" customWidth="1"/>
    <col min="3845" max="3845" width="4.42578125" style="170" customWidth="1"/>
    <col min="3846" max="4092" width="9.140625" style="170"/>
    <col min="4093" max="4093" width="7" style="170" customWidth="1"/>
    <col min="4094" max="4094" width="3" style="170" customWidth="1"/>
    <col min="4095" max="4095" width="2.42578125" style="170" customWidth="1"/>
    <col min="4096" max="4096" width="38.85546875" style="170" customWidth="1"/>
    <col min="4097" max="4097" width="25.42578125" style="170" customWidth="1"/>
    <col min="4098" max="4098" width="23.28515625" style="170" customWidth="1"/>
    <col min="4099" max="4099" width="24.140625" style="170" customWidth="1"/>
    <col min="4100" max="4100" width="23.85546875" style="170" customWidth="1"/>
    <col min="4101" max="4101" width="4.42578125" style="170" customWidth="1"/>
    <col min="4102" max="4348" width="9.140625" style="170"/>
    <col min="4349" max="4349" width="7" style="170" customWidth="1"/>
    <col min="4350" max="4350" width="3" style="170" customWidth="1"/>
    <col min="4351" max="4351" width="2.42578125" style="170" customWidth="1"/>
    <col min="4352" max="4352" width="38.85546875" style="170" customWidth="1"/>
    <col min="4353" max="4353" width="25.42578125" style="170" customWidth="1"/>
    <col min="4354" max="4354" width="23.28515625" style="170" customWidth="1"/>
    <col min="4355" max="4355" width="24.140625" style="170" customWidth="1"/>
    <col min="4356" max="4356" width="23.85546875" style="170" customWidth="1"/>
    <col min="4357" max="4357" width="4.42578125" style="170" customWidth="1"/>
    <col min="4358" max="4604" width="9.140625" style="170"/>
    <col min="4605" max="4605" width="7" style="170" customWidth="1"/>
    <col min="4606" max="4606" width="3" style="170" customWidth="1"/>
    <col min="4607" max="4607" width="2.42578125" style="170" customWidth="1"/>
    <col min="4608" max="4608" width="38.85546875" style="170" customWidth="1"/>
    <col min="4609" max="4609" width="25.42578125" style="170" customWidth="1"/>
    <col min="4610" max="4610" width="23.28515625" style="170" customWidth="1"/>
    <col min="4611" max="4611" width="24.140625" style="170" customWidth="1"/>
    <col min="4612" max="4612" width="23.85546875" style="170" customWidth="1"/>
    <col min="4613" max="4613" width="4.42578125" style="170" customWidth="1"/>
    <col min="4614" max="4860" width="9.140625" style="170"/>
    <col min="4861" max="4861" width="7" style="170" customWidth="1"/>
    <col min="4862" max="4862" width="3" style="170" customWidth="1"/>
    <col min="4863" max="4863" width="2.42578125" style="170" customWidth="1"/>
    <col min="4864" max="4864" width="38.85546875" style="170" customWidth="1"/>
    <col min="4865" max="4865" width="25.42578125" style="170" customWidth="1"/>
    <col min="4866" max="4866" width="23.28515625" style="170" customWidth="1"/>
    <col min="4867" max="4867" width="24.140625" style="170" customWidth="1"/>
    <col min="4868" max="4868" width="23.85546875" style="170" customWidth="1"/>
    <col min="4869" max="4869" width="4.42578125" style="170" customWidth="1"/>
    <col min="4870" max="5116" width="9.140625" style="170"/>
    <col min="5117" max="5117" width="7" style="170" customWidth="1"/>
    <col min="5118" max="5118" width="3" style="170" customWidth="1"/>
    <col min="5119" max="5119" width="2.42578125" style="170" customWidth="1"/>
    <col min="5120" max="5120" width="38.85546875" style="170" customWidth="1"/>
    <col min="5121" max="5121" width="25.42578125" style="170" customWidth="1"/>
    <col min="5122" max="5122" width="23.28515625" style="170" customWidth="1"/>
    <col min="5123" max="5123" width="24.140625" style="170" customWidth="1"/>
    <col min="5124" max="5124" width="23.85546875" style="170" customWidth="1"/>
    <col min="5125" max="5125" width="4.42578125" style="170" customWidth="1"/>
    <col min="5126" max="5372" width="9.140625" style="170"/>
    <col min="5373" max="5373" width="7" style="170" customWidth="1"/>
    <col min="5374" max="5374" width="3" style="170" customWidth="1"/>
    <col min="5375" max="5375" width="2.42578125" style="170" customWidth="1"/>
    <col min="5376" max="5376" width="38.85546875" style="170" customWidth="1"/>
    <col min="5377" max="5377" width="25.42578125" style="170" customWidth="1"/>
    <col min="5378" max="5378" width="23.28515625" style="170" customWidth="1"/>
    <col min="5379" max="5379" width="24.140625" style="170" customWidth="1"/>
    <col min="5380" max="5380" width="23.85546875" style="170" customWidth="1"/>
    <col min="5381" max="5381" width="4.42578125" style="170" customWidth="1"/>
    <col min="5382" max="5628" width="9.140625" style="170"/>
    <col min="5629" max="5629" width="7" style="170" customWidth="1"/>
    <col min="5630" max="5630" width="3" style="170" customWidth="1"/>
    <col min="5631" max="5631" width="2.42578125" style="170" customWidth="1"/>
    <col min="5632" max="5632" width="38.85546875" style="170" customWidth="1"/>
    <col min="5633" max="5633" width="25.42578125" style="170" customWidth="1"/>
    <col min="5634" max="5634" width="23.28515625" style="170" customWidth="1"/>
    <col min="5635" max="5635" width="24.140625" style="170" customWidth="1"/>
    <col min="5636" max="5636" width="23.85546875" style="170" customWidth="1"/>
    <col min="5637" max="5637" width="4.42578125" style="170" customWidth="1"/>
    <col min="5638" max="5884" width="9.140625" style="170"/>
    <col min="5885" max="5885" width="7" style="170" customWidth="1"/>
    <col min="5886" max="5886" width="3" style="170" customWidth="1"/>
    <col min="5887" max="5887" width="2.42578125" style="170" customWidth="1"/>
    <col min="5888" max="5888" width="38.85546875" style="170" customWidth="1"/>
    <col min="5889" max="5889" width="25.42578125" style="170" customWidth="1"/>
    <col min="5890" max="5890" width="23.28515625" style="170" customWidth="1"/>
    <col min="5891" max="5891" width="24.140625" style="170" customWidth="1"/>
    <col min="5892" max="5892" width="23.85546875" style="170" customWidth="1"/>
    <col min="5893" max="5893" width="4.42578125" style="170" customWidth="1"/>
    <col min="5894" max="6140" width="9.140625" style="170"/>
    <col min="6141" max="6141" width="7" style="170" customWidth="1"/>
    <col min="6142" max="6142" width="3" style="170" customWidth="1"/>
    <col min="6143" max="6143" width="2.42578125" style="170" customWidth="1"/>
    <col min="6144" max="6144" width="38.85546875" style="170" customWidth="1"/>
    <col min="6145" max="6145" width="25.42578125" style="170" customWidth="1"/>
    <col min="6146" max="6146" width="23.28515625" style="170" customWidth="1"/>
    <col min="6147" max="6147" width="24.140625" style="170" customWidth="1"/>
    <col min="6148" max="6148" width="23.85546875" style="170" customWidth="1"/>
    <col min="6149" max="6149" width="4.42578125" style="170" customWidth="1"/>
    <col min="6150" max="6396" width="9.140625" style="170"/>
    <col min="6397" max="6397" width="7" style="170" customWidth="1"/>
    <col min="6398" max="6398" width="3" style="170" customWidth="1"/>
    <col min="6399" max="6399" width="2.42578125" style="170" customWidth="1"/>
    <col min="6400" max="6400" width="38.85546875" style="170" customWidth="1"/>
    <col min="6401" max="6401" width="25.42578125" style="170" customWidth="1"/>
    <col min="6402" max="6402" width="23.28515625" style="170" customWidth="1"/>
    <col min="6403" max="6403" width="24.140625" style="170" customWidth="1"/>
    <col min="6404" max="6404" width="23.85546875" style="170" customWidth="1"/>
    <col min="6405" max="6405" width="4.42578125" style="170" customWidth="1"/>
    <col min="6406" max="6652" width="9.140625" style="170"/>
    <col min="6653" max="6653" width="7" style="170" customWidth="1"/>
    <col min="6654" max="6654" width="3" style="170" customWidth="1"/>
    <col min="6655" max="6655" width="2.42578125" style="170" customWidth="1"/>
    <col min="6656" max="6656" width="38.85546875" style="170" customWidth="1"/>
    <col min="6657" max="6657" width="25.42578125" style="170" customWidth="1"/>
    <col min="6658" max="6658" width="23.28515625" style="170" customWidth="1"/>
    <col min="6659" max="6659" width="24.140625" style="170" customWidth="1"/>
    <col min="6660" max="6660" width="23.85546875" style="170" customWidth="1"/>
    <col min="6661" max="6661" width="4.42578125" style="170" customWidth="1"/>
    <col min="6662" max="6908" width="9.140625" style="170"/>
    <col min="6909" max="6909" width="7" style="170" customWidth="1"/>
    <col min="6910" max="6910" width="3" style="170" customWidth="1"/>
    <col min="6911" max="6911" width="2.42578125" style="170" customWidth="1"/>
    <col min="6912" max="6912" width="38.85546875" style="170" customWidth="1"/>
    <col min="6913" max="6913" width="25.42578125" style="170" customWidth="1"/>
    <col min="6914" max="6914" width="23.28515625" style="170" customWidth="1"/>
    <col min="6915" max="6915" width="24.140625" style="170" customWidth="1"/>
    <col min="6916" max="6916" width="23.85546875" style="170" customWidth="1"/>
    <col min="6917" max="6917" width="4.42578125" style="170" customWidth="1"/>
    <col min="6918" max="7164" width="9.140625" style="170"/>
    <col min="7165" max="7165" width="7" style="170" customWidth="1"/>
    <col min="7166" max="7166" width="3" style="170" customWidth="1"/>
    <col min="7167" max="7167" width="2.42578125" style="170" customWidth="1"/>
    <col min="7168" max="7168" width="38.85546875" style="170" customWidth="1"/>
    <col min="7169" max="7169" width="25.42578125" style="170" customWidth="1"/>
    <col min="7170" max="7170" width="23.28515625" style="170" customWidth="1"/>
    <col min="7171" max="7171" width="24.140625" style="170" customWidth="1"/>
    <col min="7172" max="7172" width="23.85546875" style="170" customWidth="1"/>
    <col min="7173" max="7173" width="4.42578125" style="170" customWidth="1"/>
    <col min="7174" max="7420" width="9.140625" style="170"/>
    <col min="7421" max="7421" width="7" style="170" customWidth="1"/>
    <col min="7422" max="7422" width="3" style="170" customWidth="1"/>
    <col min="7423" max="7423" width="2.42578125" style="170" customWidth="1"/>
    <col min="7424" max="7424" width="38.85546875" style="170" customWidth="1"/>
    <col min="7425" max="7425" width="25.42578125" style="170" customWidth="1"/>
    <col min="7426" max="7426" width="23.28515625" style="170" customWidth="1"/>
    <col min="7427" max="7427" width="24.140625" style="170" customWidth="1"/>
    <col min="7428" max="7428" width="23.85546875" style="170" customWidth="1"/>
    <col min="7429" max="7429" width="4.42578125" style="170" customWidth="1"/>
    <col min="7430" max="7676" width="9.140625" style="170"/>
    <col min="7677" max="7677" width="7" style="170" customWidth="1"/>
    <col min="7678" max="7678" width="3" style="170" customWidth="1"/>
    <col min="7679" max="7679" width="2.42578125" style="170" customWidth="1"/>
    <col min="7680" max="7680" width="38.85546875" style="170" customWidth="1"/>
    <col min="7681" max="7681" width="25.42578125" style="170" customWidth="1"/>
    <col min="7682" max="7682" width="23.28515625" style="170" customWidth="1"/>
    <col min="7683" max="7683" width="24.140625" style="170" customWidth="1"/>
    <col min="7684" max="7684" width="23.85546875" style="170" customWidth="1"/>
    <col min="7685" max="7685" width="4.42578125" style="170" customWidth="1"/>
    <col min="7686" max="7932" width="9.140625" style="170"/>
    <col min="7933" max="7933" width="7" style="170" customWidth="1"/>
    <col min="7934" max="7934" width="3" style="170" customWidth="1"/>
    <col min="7935" max="7935" width="2.42578125" style="170" customWidth="1"/>
    <col min="7936" max="7936" width="38.85546875" style="170" customWidth="1"/>
    <col min="7937" max="7937" width="25.42578125" style="170" customWidth="1"/>
    <col min="7938" max="7938" width="23.28515625" style="170" customWidth="1"/>
    <col min="7939" max="7939" width="24.140625" style="170" customWidth="1"/>
    <col min="7940" max="7940" width="23.85546875" style="170" customWidth="1"/>
    <col min="7941" max="7941" width="4.42578125" style="170" customWidth="1"/>
    <col min="7942" max="8188" width="9.140625" style="170"/>
    <col min="8189" max="8189" width="7" style="170" customWidth="1"/>
    <col min="8190" max="8190" width="3" style="170" customWidth="1"/>
    <col min="8191" max="8191" width="2.42578125" style="170" customWidth="1"/>
    <col min="8192" max="8192" width="38.85546875" style="170" customWidth="1"/>
    <col min="8193" max="8193" width="25.42578125" style="170" customWidth="1"/>
    <col min="8194" max="8194" width="23.28515625" style="170" customWidth="1"/>
    <col min="8195" max="8195" width="24.140625" style="170" customWidth="1"/>
    <col min="8196" max="8196" width="23.85546875" style="170" customWidth="1"/>
    <col min="8197" max="8197" width="4.42578125" style="170" customWidth="1"/>
    <col min="8198" max="8444" width="9.140625" style="170"/>
    <col min="8445" max="8445" width="7" style="170" customWidth="1"/>
    <col min="8446" max="8446" width="3" style="170" customWidth="1"/>
    <col min="8447" max="8447" width="2.42578125" style="170" customWidth="1"/>
    <col min="8448" max="8448" width="38.85546875" style="170" customWidth="1"/>
    <col min="8449" max="8449" width="25.42578125" style="170" customWidth="1"/>
    <col min="8450" max="8450" width="23.28515625" style="170" customWidth="1"/>
    <col min="8451" max="8451" width="24.140625" style="170" customWidth="1"/>
    <col min="8452" max="8452" width="23.85546875" style="170" customWidth="1"/>
    <col min="8453" max="8453" width="4.42578125" style="170" customWidth="1"/>
    <col min="8454" max="8700" width="9.140625" style="170"/>
    <col min="8701" max="8701" width="7" style="170" customWidth="1"/>
    <col min="8702" max="8702" width="3" style="170" customWidth="1"/>
    <col min="8703" max="8703" width="2.42578125" style="170" customWidth="1"/>
    <col min="8704" max="8704" width="38.85546875" style="170" customWidth="1"/>
    <col min="8705" max="8705" width="25.42578125" style="170" customWidth="1"/>
    <col min="8706" max="8706" width="23.28515625" style="170" customWidth="1"/>
    <col min="8707" max="8707" width="24.140625" style="170" customWidth="1"/>
    <col min="8708" max="8708" width="23.85546875" style="170" customWidth="1"/>
    <col min="8709" max="8709" width="4.42578125" style="170" customWidth="1"/>
    <col min="8710" max="8956" width="9.140625" style="170"/>
    <col min="8957" max="8957" width="7" style="170" customWidth="1"/>
    <col min="8958" max="8958" width="3" style="170" customWidth="1"/>
    <col min="8959" max="8959" width="2.42578125" style="170" customWidth="1"/>
    <col min="8960" max="8960" width="38.85546875" style="170" customWidth="1"/>
    <col min="8961" max="8961" width="25.42578125" style="170" customWidth="1"/>
    <col min="8962" max="8962" width="23.28515625" style="170" customWidth="1"/>
    <col min="8963" max="8963" width="24.140625" style="170" customWidth="1"/>
    <col min="8964" max="8964" width="23.85546875" style="170" customWidth="1"/>
    <col min="8965" max="8965" width="4.42578125" style="170" customWidth="1"/>
    <col min="8966" max="9212" width="9.140625" style="170"/>
    <col min="9213" max="9213" width="7" style="170" customWidth="1"/>
    <col min="9214" max="9214" width="3" style="170" customWidth="1"/>
    <col min="9215" max="9215" width="2.42578125" style="170" customWidth="1"/>
    <col min="9216" max="9216" width="38.85546875" style="170" customWidth="1"/>
    <col min="9217" max="9217" width="25.42578125" style="170" customWidth="1"/>
    <col min="9218" max="9218" width="23.28515625" style="170" customWidth="1"/>
    <col min="9219" max="9219" width="24.140625" style="170" customWidth="1"/>
    <col min="9220" max="9220" width="23.85546875" style="170" customWidth="1"/>
    <col min="9221" max="9221" width="4.42578125" style="170" customWidth="1"/>
    <col min="9222" max="9468" width="9.140625" style="170"/>
    <col min="9469" max="9469" width="7" style="170" customWidth="1"/>
    <col min="9470" max="9470" width="3" style="170" customWidth="1"/>
    <col min="9471" max="9471" width="2.42578125" style="170" customWidth="1"/>
    <col min="9472" max="9472" width="38.85546875" style="170" customWidth="1"/>
    <col min="9473" max="9473" width="25.42578125" style="170" customWidth="1"/>
    <col min="9474" max="9474" width="23.28515625" style="170" customWidth="1"/>
    <col min="9475" max="9475" width="24.140625" style="170" customWidth="1"/>
    <col min="9476" max="9476" width="23.85546875" style="170" customWidth="1"/>
    <col min="9477" max="9477" width="4.42578125" style="170" customWidth="1"/>
    <col min="9478" max="9724" width="9.140625" style="170"/>
    <col min="9725" max="9725" width="7" style="170" customWidth="1"/>
    <col min="9726" max="9726" width="3" style="170" customWidth="1"/>
    <col min="9727" max="9727" width="2.42578125" style="170" customWidth="1"/>
    <col min="9728" max="9728" width="38.85546875" style="170" customWidth="1"/>
    <col min="9729" max="9729" width="25.42578125" style="170" customWidth="1"/>
    <col min="9730" max="9730" width="23.28515625" style="170" customWidth="1"/>
    <col min="9731" max="9731" width="24.140625" style="170" customWidth="1"/>
    <col min="9732" max="9732" width="23.85546875" style="170" customWidth="1"/>
    <col min="9733" max="9733" width="4.42578125" style="170" customWidth="1"/>
    <col min="9734" max="9980" width="9.140625" style="170"/>
    <col min="9981" max="9981" width="7" style="170" customWidth="1"/>
    <col min="9982" max="9982" width="3" style="170" customWidth="1"/>
    <col min="9983" max="9983" width="2.42578125" style="170" customWidth="1"/>
    <col min="9984" max="9984" width="38.85546875" style="170" customWidth="1"/>
    <col min="9985" max="9985" width="25.42578125" style="170" customWidth="1"/>
    <col min="9986" max="9986" width="23.28515625" style="170" customWidth="1"/>
    <col min="9987" max="9987" width="24.140625" style="170" customWidth="1"/>
    <col min="9988" max="9988" width="23.85546875" style="170" customWidth="1"/>
    <col min="9989" max="9989" width="4.42578125" style="170" customWidth="1"/>
    <col min="9990" max="10236" width="9.140625" style="170"/>
    <col min="10237" max="10237" width="7" style="170" customWidth="1"/>
    <col min="10238" max="10238" width="3" style="170" customWidth="1"/>
    <col min="10239" max="10239" width="2.42578125" style="170" customWidth="1"/>
    <col min="10240" max="10240" width="38.85546875" style="170" customWidth="1"/>
    <col min="10241" max="10241" width="25.42578125" style="170" customWidth="1"/>
    <col min="10242" max="10242" width="23.28515625" style="170" customWidth="1"/>
    <col min="10243" max="10243" width="24.140625" style="170" customWidth="1"/>
    <col min="10244" max="10244" width="23.85546875" style="170" customWidth="1"/>
    <col min="10245" max="10245" width="4.42578125" style="170" customWidth="1"/>
    <col min="10246" max="10492" width="9.140625" style="170"/>
    <col min="10493" max="10493" width="7" style="170" customWidth="1"/>
    <col min="10494" max="10494" width="3" style="170" customWidth="1"/>
    <col min="10495" max="10495" width="2.42578125" style="170" customWidth="1"/>
    <col min="10496" max="10496" width="38.85546875" style="170" customWidth="1"/>
    <col min="10497" max="10497" width="25.42578125" style="170" customWidth="1"/>
    <col min="10498" max="10498" width="23.28515625" style="170" customWidth="1"/>
    <col min="10499" max="10499" width="24.140625" style="170" customWidth="1"/>
    <col min="10500" max="10500" width="23.85546875" style="170" customWidth="1"/>
    <col min="10501" max="10501" width="4.42578125" style="170" customWidth="1"/>
    <col min="10502" max="10748" width="9.140625" style="170"/>
    <col min="10749" max="10749" width="7" style="170" customWidth="1"/>
    <col min="10750" max="10750" width="3" style="170" customWidth="1"/>
    <col min="10751" max="10751" width="2.42578125" style="170" customWidth="1"/>
    <col min="10752" max="10752" width="38.85546875" style="170" customWidth="1"/>
    <col min="10753" max="10753" width="25.42578125" style="170" customWidth="1"/>
    <col min="10754" max="10754" width="23.28515625" style="170" customWidth="1"/>
    <col min="10755" max="10755" width="24.140625" style="170" customWidth="1"/>
    <col min="10756" max="10756" width="23.85546875" style="170" customWidth="1"/>
    <col min="10757" max="10757" width="4.42578125" style="170" customWidth="1"/>
    <col min="10758" max="11004" width="9.140625" style="170"/>
    <col min="11005" max="11005" width="7" style="170" customWidth="1"/>
    <col min="11006" max="11006" width="3" style="170" customWidth="1"/>
    <col min="11007" max="11007" width="2.42578125" style="170" customWidth="1"/>
    <col min="11008" max="11008" width="38.85546875" style="170" customWidth="1"/>
    <col min="11009" max="11009" width="25.42578125" style="170" customWidth="1"/>
    <col min="11010" max="11010" width="23.28515625" style="170" customWidth="1"/>
    <col min="11011" max="11011" width="24.140625" style="170" customWidth="1"/>
    <col min="11012" max="11012" width="23.85546875" style="170" customWidth="1"/>
    <col min="11013" max="11013" width="4.42578125" style="170" customWidth="1"/>
    <col min="11014" max="11260" width="9.140625" style="170"/>
    <col min="11261" max="11261" width="7" style="170" customWidth="1"/>
    <col min="11262" max="11262" width="3" style="170" customWidth="1"/>
    <col min="11263" max="11263" width="2.42578125" style="170" customWidth="1"/>
    <col min="11264" max="11264" width="38.85546875" style="170" customWidth="1"/>
    <col min="11265" max="11265" width="25.42578125" style="170" customWidth="1"/>
    <col min="11266" max="11266" width="23.28515625" style="170" customWidth="1"/>
    <col min="11267" max="11267" width="24.140625" style="170" customWidth="1"/>
    <col min="11268" max="11268" width="23.85546875" style="170" customWidth="1"/>
    <col min="11269" max="11269" width="4.42578125" style="170" customWidth="1"/>
    <col min="11270" max="11516" width="9.140625" style="170"/>
    <col min="11517" max="11517" width="7" style="170" customWidth="1"/>
    <col min="11518" max="11518" width="3" style="170" customWidth="1"/>
    <col min="11519" max="11519" width="2.42578125" style="170" customWidth="1"/>
    <col min="11520" max="11520" width="38.85546875" style="170" customWidth="1"/>
    <col min="11521" max="11521" width="25.42578125" style="170" customWidth="1"/>
    <col min="11522" max="11522" width="23.28515625" style="170" customWidth="1"/>
    <col min="11523" max="11523" width="24.140625" style="170" customWidth="1"/>
    <col min="11524" max="11524" width="23.85546875" style="170" customWidth="1"/>
    <col min="11525" max="11525" width="4.42578125" style="170" customWidth="1"/>
    <col min="11526" max="11772" width="9.140625" style="170"/>
    <col min="11773" max="11773" width="7" style="170" customWidth="1"/>
    <col min="11774" max="11774" width="3" style="170" customWidth="1"/>
    <col min="11775" max="11775" width="2.42578125" style="170" customWidth="1"/>
    <col min="11776" max="11776" width="38.85546875" style="170" customWidth="1"/>
    <col min="11777" max="11777" width="25.42578125" style="170" customWidth="1"/>
    <col min="11778" max="11778" width="23.28515625" style="170" customWidth="1"/>
    <col min="11779" max="11779" width="24.140625" style="170" customWidth="1"/>
    <col min="11780" max="11780" width="23.85546875" style="170" customWidth="1"/>
    <col min="11781" max="11781" width="4.42578125" style="170" customWidth="1"/>
    <col min="11782" max="12028" width="9.140625" style="170"/>
    <col min="12029" max="12029" width="7" style="170" customWidth="1"/>
    <col min="12030" max="12030" width="3" style="170" customWidth="1"/>
    <col min="12031" max="12031" width="2.42578125" style="170" customWidth="1"/>
    <col min="12032" max="12032" width="38.85546875" style="170" customWidth="1"/>
    <col min="12033" max="12033" width="25.42578125" style="170" customWidth="1"/>
    <col min="12034" max="12034" width="23.28515625" style="170" customWidth="1"/>
    <col min="12035" max="12035" width="24.140625" style="170" customWidth="1"/>
    <col min="12036" max="12036" width="23.85546875" style="170" customWidth="1"/>
    <col min="12037" max="12037" width="4.42578125" style="170" customWidth="1"/>
    <col min="12038" max="12284" width="9.140625" style="170"/>
    <col min="12285" max="12285" width="7" style="170" customWidth="1"/>
    <col min="12286" max="12286" width="3" style="170" customWidth="1"/>
    <col min="12287" max="12287" width="2.42578125" style="170" customWidth="1"/>
    <col min="12288" max="12288" width="38.85546875" style="170" customWidth="1"/>
    <col min="12289" max="12289" width="25.42578125" style="170" customWidth="1"/>
    <col min="12290" max="12290" width="23.28515625" style="170" customWidth="1"/>
    <col min="12291" max="12291" width="24.140625" style="170" customWidth="1"/>
    <col min="12292" max="12292" width="23.85546875" style="170" customWidth="1"/>
    <col min="12293" max="12293" width="4.42578125" style="170" customWidth="1"/>
    <col min="12294" max="12540" width="9.140625" style="170"/>
    <col min="12541" max="12541" width="7" style="170" customWidth="1"/>
    <col min="12542" max="12542" width="3" style="170" customWidth="1"/>
    <col min="12543" max="12543" width="2.42578125" style="170" customWidth="1"/>
    <col min="12544" max="12544" width="38.85546875" style="170" customWidth="1"/>
    <col min="12545" max="12545" width="25.42578125" style="170" customWidth="1"/>
    <col min="12546" max="12546" width="23.28515625" style="170" customWidth="1"/>
    <col min="12547" max="12547" width="24.140625" style="170" customWidth="1"/>
    <col min="12548" max="12548" width="23.85546875" style="170" customWidth="1"/>
    <col min="12549" max="12549" width="4.42578125" style="170" customWidth="1"/>
    <col min="12550" max="12796" width="9.140625" style="170"/>
    <col min="12797" max="12797" width="7" style="170" customWidth="1"/>
    <col min="12798" max="12798" width="3" style="170" customWidth="1"/>
    <col min="12799" max="12799" width="2.42578125" style="170" customWidth="1"/>
    <col min="12800" max="12800" width="38.85546875" style="170" customWidth="1"/>
    <col min="12801" max="12801" width="25.42578125" style="170" customWidth="1"/>
    <col min="12802" max="12802" width="23.28515625" style="170" customWidth="1"/>
    <col min="12803" max="12803" width="24.140625" style="170" customWidth="1"/>
    <col min="12804" max="12804" width="23.85546875" style="170" customWidth="1"/>
    <col min="12805" max="12805" width="4.42578125" style="170" customWidth="1"/>
    <col min="12806" max="13052" width="9.140625" style="170"/>
    <col min="13053" max="13053" width="7" style="170" customWidth="1"/>
    <col min="13054" max="13054" width="3" style="170" customWidth="1"/>
    <col min="13055" max="13055" width="2.42578125" style="170" customWidth="1"/>
    <col min="13056" max="13056" width="38.85546875" style="170" customWidth="1"/>
    <col min="13057" max="13057" width="25.42578125" style="170" customWidth="1"/>
    <col min="13058" max="13058" width="23.28515625" style="170" customWidth="1"/>
    <col min="13059" max="13059" width="24.140625" style="170" customWidth="1"/>
    <col min="13060" max="13060" width="23.85546875" style="170" customWidth="1"/>
    <col min="13061" max="13061" width="4.42578125" style="170" customWidth="1"/>
    <col min="13062" max="13308" width="9.140625" style="170"/>
    <col min="13309" max="13309" width="7" style="170" customWidth="1"/>
    <col min="13310" max="13310" width="3" style="170" customWidth="1"/>
    <col min="13311" max="13311" width="2.42578125" style="170" customWidth="1"/>
    <col min="13312" max="13312" width="38.85546875" style="170" customWidth="1"/>
    <col min="13313" max="13313" width="25.42578125" style="170" customWidth="1"/>
    <col min="13314" max="13314" width="23.28515625" style="170" customWidth="1"/>
    <col min="13315" max="13315" width="24.140625" style="170" customWidth="1"/>
    <col min="13316" max="13316" width="23.85546875" style="170" customWidth="1"/>
    <col min="13317" max="13317" width="4.42578125" style="170" customWidth="1"/>
    <col min="13318" max="13564" width="9.140625" style="170"/>
    <col min="13565" max="13565" width="7" style="170" customWidth="1"/>
    <col min="13566" max="13566" width="3" style="170" customWidth="1"/>
    <col min="13567" max="13567" width="2.42578125" style="170" customWidth="1"/>
    <col min="13568" max="13568" width="38.85546875" style="170" customWidth="1"/>
    <col min="13569" max="13569" width="25.42578125" style="170" customWidth="1"/>
    <col min="13570" max="13570" width="23.28515625" style="170" customWidth="1"/>
    <col min="13571" max="13571" width="24.140625" style="170" customWidth="1"/>
    <col min="13572" max="13572" width="23.85546875" style="170" customWidth="1"/>
    <col min="13573" max="13573" width="4.42578125" style="170" customWidth="1"/>
    <col min="13574" max="13820" width="9.140625" style="170"/>
    <col min="13821" max="13821" width="7" style="170" customWidth="1"/>
    <col min="13822" max="13822" width="3" style="170" customWidth="1"/>
    <col min="13823" max="13823" width="2.42578125" style="170" customWidth="1"/>
    <col min="13824" max="13824" width="38.85546875" style="170" customWidth="1"/>
    <col min="13825" max="13825" width="25.42578125" style="170" customWidth="1"/>
    <col min="13826" max="13826" width="23.28515625" style="170" customWidth="1"/>
    <col min="13827" max="13827" width="24.140625" style="170" customWidth="1"/>
    <col min="13828" max="13828" width="23.85546875" style="170" customWidth="1"/>
    <col min="13829" max="13829" width="4.42578125" style="170" customWidth="1"/>
    <col min="13830" max="14076" width="9.140625" style="170"/>
    <col min="14077" max="14077" width="7" style="170" customWidth="1"/>
    <col min="14078" max="14078" width="3" style="170" customWidth="1"/>
    <col min="14079" max="14079" width="2.42578125" style="170" customWidth="1"/>
    <col min="14080" max="14080" width="38.85546875" style="170" customWidth="1"/>
    <col min="14081" max="14081" width="25.42578125" style="170" customWidth="1"/>
    <col min="14082" max="14082" width="23.28515625" style="170" customWidth="1"/>
    <col min="14083" max="14083" width="24.140625" style="170" customWidth="1"/>
    <col min="14084" max="14084" width="23.85546875" style="170" customWidth="1"/>
    <col min="14085" max="14085" width="4.42578125" style="170" customWidth="1"/>
    <col min="14086" max="14332" width="9.140625" style="170"/>
    <col min="14333" max="14333" width="7" style="170" customWidth="1"/>
    <col min="14334" max="14334" width="3" style="170" customWidth="1"/>
    <col min="14335" max="14335" width="2.42578125" style="170" customWidth="1"/>
    <col min="14336" max="14336" width="38.85546875" style="170" customWidth="1"/>
    <col min="14337" max="14337" width="25.42578125" style="170" customWidth="1"/>
    <col min="14338" max="14338" width="23.28515625" style="170" customWidth="1"/>
    <col min="14339" max="14339" width="24.140625" style="170" customWidth="1"/>
    <col min="14340" max="14340" width="23.85546875" style="170" customWidth="1"/>
    <col min="14341" max="14341" width="4.42578125" style="170" customWidth="1"/>
    <col min="14342" max="14588" width="9.140625" style="170"/>
    <col min="14589" max="14589" width="7" style="170" customWidth="1"/>
    <col min="14590" max="14590" width="3" style="170" customWidth="1"/>
    <col min="14591" max="14591" width="2.42578125" style="170" customWidth="1"/>
    <col min="14592" max="14592" width="38.85546875" style="170" customWidth="1"/>
    <col min="14593" max="14593" width="25.42578125" style="170" customWidth="1"/>
    <col min="14594" max="14594" width="23.28515625" style="170" customWidth="1"/>
    <col min="14595" max="14595" width="24.140625" style="170" customWidth="1"/>
    <col min="14596" max="14596" width="23.85546875" style="170" customWidth="1"/>
    <col min="14597" max="14597" width="4.42578125" style="170" customWidth="1"/>
    <col min="14598" max="14844" width="9.140625" style="170"/>
    <col min="14845" max="14845" width="7" style="170" customWidth="1"/>
    <col min="14846" max="14846" width="3" style="170" customWidth="1"/>
    <col min="14847" max="14847" width="2.42578125" style="170" customWidth="1"/>
    <col min="14848" max="14848" width="38.85546875" style="170" customWidth="1"/>
    <col min="14849" max="14849" width="25.42578125" style="170" customWidth="1"/>
    <col min="14850" max="14850" width="23.28515625" style="170" customWidth="1"/>
    <col min="14851" max="14851" width="24.140625" style="170" customWidth="1"/>
    <col min="14852" max="14852" width="23.85546875" style="170" customWidth="1"/>
    <col min="14853" max="14853" width="4.42578125" style="170" customWidth="1"/>
    <col min="14854" max="15100" width="9.140625" style="170"/>
    <col min="15101" max="15101" width="7" style="170" customWidth="1"/>
    <col min="15102" max="15102" width="3" style="170" customWidth="1"/>
    <col min="15103" max="15103" width="2.42578125" style="170" customWidth="1"/>
    <col min="15104" max="15104" width="38.85546875" style="170" customWidth="1"/>
    <col min="15105" max="15105" width="25.42578125" style="170" customWidth="1"/>
    <col min="15106" max="15106" width="23.28515625" style="170" customWidth="1"/>
    <col min="15107" max="15107" width="24.140625" style="170" customWidth="1"/>
    <col min="15108" max="15108" width="23.85546875" style="170" customWidth="1"/>
    <col min="15109" max="15109" width="4.42578125" style="170" customWidth="1"/>
    <col min="15110" max="15356" width="9.140625" style="170"/>
    <col min="15357" max="15357" width="7" style="170" customWidth="1"/>
    <col min="15358" max="15358" width="3" style="170" customWidth="1"/>
    <col min="15359" max="15359" width="2.42578125" style="170" customWidth="1"/>
    <col min="15360" max="15360" width="38.85546875" style="170" customWidth="1"/>
    <col min="15361" max="15361" width="25.42578125" style="170" customWidth="1"/>
    <col min="15362" max="15362" width="23.28515625" style="170" customWidth="1"/>
    <col min="15363" max="15363" width="24.140625" style="170" customWidth="1"/>
    <col min="15364" max="15364" width="23.85546875" style="170" customWidth="1"/>
    <col min="15365" max="15365" width="4.42578125" style="170" customWidth="1"/>
    <col min="15366" max="15612" width="9.140625" style="170"/>
    <col min="15613" max="15613" width="7" style="170" customWidth="1"/>
    <col min="15614" max="15614" width="3" style="170" customWidth="1"/>
    <col min="15615" max="15615" width="2.42578125" style="170" customWidth="1"/>
    <col min="15616" max="15616" width="38.85546875" style="170" customWidth="1"/>
    <col min="15617" max="15617" width="25.42578125" style="170" customWidth="1"/>
    <col min="15618" max="15618" width="23.28515625" style="170" customWidth="1"/>
    <col min="15619" max="15619" width="24.140625" style="170" customWidth="1"/>
    <col min="15620" max="15620" width="23.85546875" style="170" customWidth="1"/>
    <col min="15621" max="15621" width="4.42578125" style="170" customWidth="1"/>
    <col min="15622" max="15868" width="9.140625" style="170"/>
    <col min="15869" max="15869" width="7" style="170" customWidth="1"/>
    <col min="15870" max="15870" width="3" style="170" customWidth="1"/>
    <col min="15871" max="15871" width="2.42578125" style="170" customWidth="1"/>
    <col min="15872" max="15872" width="38.85546875" style="170" customWidth="1"/>
    <col min="15873" max="15873" width="25.42578125" style="170" customWidth="1"/>
    <col min="15874" max="15874" width="23.28515625" style="170" customWidth="1"/>
    <col min="15875" max="15875" width="24.140625" style="170" customWidth="1"/>
    <col min="15876" max="15876" width="23.85546875" style="170" customWidth="1"/>
    <col min="15877" max="15877" width="4.42578125" style="170" customWidth="1"/>
    <col min="15878" max="16124" width="9.140625" style="170"/>
    <col min="16125" max="16125" width="7" style="170" customWidth="1"/>
    <col min="16126" max="16126" width="3" style="170" customWidth="1"/>
    <col min="16127" max="16127" width="2.42578125" style="170" customWidth="1"/>
    <col min="16128" max="16128" width="38.85546875" style="170" customWidth="1"/>
    <col min="16129" max="16129" width="25.42578125" style="170" customWidth="1"/>
    <col min="16130" max="16130" width="23.28515625" style="170" customWidth="1"/>
    <col min="16131" max="16131" width="24.140625" style="170" customWidth="1"/>
    <col min="16132" max="16132" width="23.85546875" style="170" customWidth="1"/>
    <col min="16133" max="16133" width="4.42578125" style="170" customWidth="1"/>
    <col min="16134" max="16384" width="9.140625" style="170"/>
  </cols>
  <sheetData>
    <row r="2" spans="1:9" ht="15.75" customHeight="1">
      <c r="B2" s="1112" t="str">
        <f>'SCH-2'!E2</f>
        <v>NAME OF THE  COLLEGE PRATHIMA INSTITUTE OF MEDICAL SCIENCES</v>
      </c>
      <c r="C2" s="1112"/>
      <c r="D2" s="1112"/>
      <c r="E2" s="1112"/>
      <c r="F2" s="1112"/>
      <c r="G2" s="1112"/>
      <c r="H2" s="1112"/>
    </row>
    <row r="3" spans="1:9" ht="15" customHeight="1">
      <c r="F3" s="378"/>
      <c r="G3" s="1090" t="s">
        <v>3451</v>
      </c>
      <c r="H3" s="1090"/>
    </row>
    <row r="4" spans="1:9" ht="15.75">
      <c r="B4" s="848" t="s">
        <v>2906</v>
      </c>
      <c r="C4" s="848"/>
      <c r="D4" s="848"/>
      <c r="E4" s="848"/>
      <c r="F4" s="848"/>
    </row>
    <row r="5" spans="1:9" ht="16.5" thickBot="1">
      <c r="A5" s="379"/>
      <c r="B5" s="380"/>
      <c r="C5" s="381"/>
      <c r="D5" s="381"/>
      <c r="E5" s="382"/>
      <c r="F5" s="383"/>
      <c r="H5" s="849" t="s">
        <v>3236</v>
      </c>
    </row>
    <row r="6" spans="1:9" ht="46.5" customHeight="1" thickTop="1" thickBot="1">
      <c r="A6" s="379"/>
      <c r="B6" s="1115" t="s">
        <v>2882</v>
      </c>
      <c r="C6" s="1115"/>
      <c r="D6" s="1115"/>
      <c r="E6" s="1118" t="s">
        <v>2907</v>
      </c>
      <c r="F6" s="1119"/>
      <c r="G6" s="1118" t="s">
        <v>2907</v>
      </c>
      <c r="H6" s="1119"/>
      <c r="I6" s="384"/>
    </row>
    <row r="7" spans="1:9" ht="15" customHeight="1" thickTop="1" thickBot="1">
      <c r="A7" s="379"/>
      <c r="B7" s="1116"/>
      <c r="C7" s="1116"/>
      <c r="D7" s="1116"/>
      <c r="E7" s="1120" t="s">
        <v>2884</v>
      </c>
      <c r="F7" s="1121"/>
      <c r="G7" s="1121"/>
      <c r="H7" s="1122"/>
    </row>
    <row r="8" spans="1:9" ht="15" customHeight="1" thickTop="1">
      <c r="A8" s="379"/>
      <c r="B8" s="1116"/>
      <c r="C8" s="1116"/>
      <c r="D8" s="1116"/>
      <c r="E8" s="1123" t="s">
        <v>49</v>
      </c>
      <c r="F8" s="1124"/>
      <c r="G8" s="1123" t="s">
        <v>4</v>
      </c>
      <c r="H8" s="1124"/>
    </row>
    <row r="9" spans="1:9" ht="64.5" thickBot="1">
      <c r="A9" s="379"/>
      <c r="B9" s="1117"/>
      <c r="C9" s="1117"/>
      <c r="D9" s="1117"/>
      <c r="E9" s="385" t="s">
        <v>2885</v>
      </c>
      <c r="F9" s="344" t="s">
        <v>3450</v>
      </c>
      <c r="G9" s="344" t="s">
        <v>3452</v>
      </c>
      <c r="H9" s="850" t="s">
        <v>3450</v>
      </c>
    </row>
    <row r="10" spans="1:9" ht="16.5" thickTop="1">
      <c r="A10" s="379"/>
      <c r="B10" s="386"/>
      <c r="C10" s="387"/>
      <c r="D10" s="387"/>
      <c r="E10" s="389"/>
      <c r="F10" s="388"/>
      <c r="G10" s="389"/>
      <c r="H10" s="388"/>
    </row>
    <row r="11" spans="1:9" s="396" customFormat="1" ht="24.95" customHeight="1">
      <c r="A11" s="390"/>
      <c r="B11" s="391"/>
      <c r="C11" s="392" t="s">
        <v>14</v>
      </c>
      <c r="D11" s="393"/>
      <c r="E11" s="394"/>
      <c r="F11" s="395"/>
      <c r="G11" s="394"/>
      <c r="H11" s="395"/>
    </row>
    <row r="12" spans="1:9" s="396" customFormat="1" ht="24.95" customHeight="1">
      <c r="A12" s="390"/>
      <c r="B12" s="391"/>
      <c r="C12" s="392" t="s">
        <v>2908</v>
      </c>
      <c r="D12" s="393"/>
      <c r="E12" s="394"/>
      <c r="F12" s="395"/>
      <c r="G12" s="394"/>
      <c r="H12" s="395"/>
    </row>
    <row r="13" spans="1:9" s="396" customFormat="1" ht="24.95" customHeight="1">
      <c r="A13" s="390"/>
      <c r="B13" s="391"/>
      <c r="C13" s="392" t="s">
        <v>2909</v>
      </c>
      <c r="D13" s="393"/>
      <c r="E13" s="394">
        <v>24172336.159947123</v>
      </c>
      <c r="F13" s="395">
        <v>21844018.561475411</v>
      </c>
      <c r="G13" s="394">
        <v>8307898.8400528748</v>
      </c>
      <c r="H13" s="395">
        <v>7849243.4385245899</v>
      </c>
    </row>
    <row r="14" spans="1:9" s="396" customFormat="1" ht="24.95" customHeight="1">
      <c r="A14" s="390"/>
      <c r="B14" s="391"/>
      <c r="C14" s="392" t="s">
        <v>17</v>
      </c>
      <c r="D14" s="393"/>
      <c r="E14" s="394">
        <v>629072.31064111041</v>
      </c>
      <c r="F14" s="395">
        <v>23988.997950819674</v>
      </c>
      <c r="G14" s="394">
        <v>216208.68935888962</v>
      </c>
      <c r="H14" s="395">
        <v>8620.002049180328</v>
      </c>
    </row>
    <row r="15" spans="1:9" s="396" customFormat="1" ht="24.95" customHeight="1">
      <c r="A15" s="390"/>
      <c r="B15" s="391"/>
      <c r="C15" s="392" t="s">
        <v>18</v>
      </c>
      <c r="D15" s="393"/>
      <c r="E15" s="394"/>
      <c r="F15" s="395"/>
      <c r="G15" s="394"/>
      <c r="H15" s="395"/>
    </row>
    <row r="16" spans="1:9" s="396" customFormat="1" ht="24.95" customHeight="1">
      <c r="A16" s="390"/>
      <c r="B16" s="391"/>
      <c r="C16" s="392" t="s">
        <v>2910</v>
      </c>
      <c r="D16" s="393"/>
      <c r="E16" s="394"/>
      <c r="F16" s="395"/>
      <c r="G16" s="394"/>
      <c r="H16" s="395"/>
    </row>
    <row r="17" spans="1:8" s="396" customFormat="1" ht="24.95" customHeight="1">
      <c r="A17" s="390"/>
      <c r="B17" s="391"/>
      <c r="C17" s="392" t="s">
        <v>19</v>
      </c>
      <c r="D17" s="393"/>
      <c r="E17" s="394">
        <v>1408031.4154395242</v>
      </c>
      <c r="F17" s="395">
        <v>22906886.519118849</v>
      </c>
      <c r="G17" s="394">
        <v>483932.64456047589</v>
      </c>
      <c r="H17" s="395">
        <v>8231165.3508811463</v>
      </c>
    </row>
    <row r="18" spans="1:8" s="396" customFormat="1" ht="24.95" customHeight="1">
      <c r="A18" s="390"/>
      <c r="B18" s="391"/>
      <c r="C18" s="392" t="s">
        <v>2911</v>
      </c>
      <c r="D18" s="393"/>
      <c r="E18" s="394"/>
      <c r="F18" s="395"/>
      <c r="G18" s="394"/>
      <c r="H18" s="395"/>
    </row>
    <row r="19" spans="1:8" ht="16.5">
      <c r="A19" s="379"/>
      <c r="B19" s="397"/>
      <c r="C19" s="381"/>
      <c r="D19" s="398" t="s">
        <v>22</v>
      </c>
      <c r="E19" s="394">
        <v>108348834.43637808</v>
      </c>
      <c r="F19" s="395">
        <v>99747234.866331965</v>
      </c>
      <c r="G19" s="394">
        <v>37238897.803621948</v>
      </c>
      <c r="H19" s="395">
        <v>35842321.163668036</v>
      </c>
    </row>
    <row r="20" spans="1:8" ht="15.75" customHeight="1" thickBot="1">
      <c r="A20" s="379"/>
      <c r="B20" s="1113" t="s">
        <v>97</v>
      </c>
      <c r="C20" s="1114"/>
      <c r="D20" s="1114"/>
      <c r="E20" s="399">
        <f t="shared" ref="E20:H20" si="0">SUM(E11:E19)</f>
        <v>134558274.32240584</v>
      </c>
      <c r="F20" s="400">
        <f t="shared" si="0"/>
        <v>144522128.94487703</v>
      </c>
      <c r="G20" s="400">
        <f t="shared" si="0"/>
        <v>46246937.977594189</v>
      </c>
      <c r="H20" s="400">
        <f t="shared" si="0"/>
        <v>51931349.955122955</v>
      </c>
    </row>
    <row r="21" spans="1:8" ht="16.5" thickTop="1" thickBot="1">
      <c r="A21" s="379"/>
      <c r="B21" s="401"/>
      <c r="C21" s="402"/>
      <c r="D21" s="403"/>
      <c r="E21" s="852"/>
      <c r="F21" s="851"/>
      <c r="G21" s="404"/>
      <c r="H21" s="405"/>
    </row>
    <row r="22" spans="1:8" ht="13.5" thickTop="1">
      <c r="C22" s="406"/>
    </row>
    <row r="23" spans="1:8">
      <c r="C23" s="406"/>
    </row>
  </sheetData>
  <mergeCells count="9">
    <mergeCell ref="G3:H3"/>
    <mergeCell ref="B2:H2"/>
    <mergeCell ref="B20:D20"/>
    <mergeCell ref="B6:D9"/>
    <mergeCell ref="E6:F6"/>
    <mergeCell ref="G6:H6"/>
    <mergeCell ref="E7:H7"/>
    <mergeCell ref="E8:F8"/>
    <mergeCell ref="G8:H8"/>
  </mergeCells>
  <pageMargins left="0.15748031496062992" right="0.15748031496062992" top="0.69" bottom="0.27559055118110237" header="0.23622047244094491" footer="0.15748031496062992"/>
  <pageSetup paperSize="5" scale="9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B2:AI504"/>
  <sheetViews>
    <sheetView view="pageBreakPreview" topLeftCell="J496" zoomScale="60" workbookViewId="0">
      <selection activeCell="B1" sqref="B1:B1048576"/>
    </sheetView>
  </sheetViews>
  <sheetFormatPr defaultRowHeight="11.25"/>
  <cols>
    <col min="1" max="1" width="3.140625" style="74" customWidth="1"/>
    <col min="2" max="2" width="6.42578125" style="74" customWidth="1"/>
    <col min="3" max="3" width="25.7109375" style="74" customWidth="1"/>
    <col min="4" max="4" width="15.85546875" style="74" bestFit="1" customWidth="1"/>
    <col min="5" max="5" width="14" style="74" customWidth="1"/>
    <col min="6" max="6" width="12.85546875" style="74" bestFit="1" customWidth="1"/>
    <col min="7" max="7" width="11.28515625" style="74" customWidth="1"/>
    <col min="8" max="8" width="11.7109375" style="74" customWidth="1"/>
    <col min="9" max="9" width="24" style="74" customWidth="1"/>
    <col min="10" max="10" width="17.28515625" style="74" customWidth="1"/>
    <col min="11" max="11" width="13.28515625" style="74" customWidth="1"/>
    <col min="12" max="12" width="10.5703125" style="74" customWidth="1"/>
    <col min="13" max="13" width="7.7109375" style="74" customWidth="1"/>
    <col min="14" max="14" width="14.5703125" style="74" bestFit="1" customWidth="1"/>
    <col min="15" max="15" width="5.140625" style="74" bestFit="1" customWidth="1"/>
    <col min="16" max="16" width="5.28515625" style="74" bestFit="1" customWidth="1"/>
    <col min="17" max="17" width="5.140625" style="74" bestFit="1" customWidth="1"/>
    <col min="18" max="19" width="15.85546875" style="74" bestFit="1" customWidth="1"/>
    <col min="20" max="20" width="8.5703125" style="74" customWidth="1"/>
    <col min="21" max="21" width="15.85546875" style="74" bestFit="1" customWidth="1"/>
    <col min="22" max="22" width="9.42578125" style="74" customWidth="1"/>
    <col min="23" max="23" width="7.42578125" style="74" customWidth="1"/>
    <col min="24" max="24" width="8" style="74" customWidth="1"/>
    <col min="25" max="25" width="7.140625" style="74" customWidth="1"/>
    <col min="26" max="26" width="7.5703125" style="74" customWidth="1"/>
    <col min="27" max="27" width="11.28515625" style="74" bestFit="1" customWidth="1"/>
    <col min="28" max="28" width="12.85546875" style="74" customWidth="1"/>
    <col min="29" max="29" width="11.85546875" style="74" customWidth="1"/>
    <col min="30" max="30" width="14.42578125" style="74" bestFit="1" customWidth="1"/>
    <col min="31" max="31" width="15.85546875" style="74" bestFit="1" customWidth="1"/>
    <col min="32" max="32" width="10.85546875" style="74" customWidth="1"/>
    <col min="33" max="33" width="19.42578125" style="74" bestFit="1" customWidth="1"/>
    <col min="34" max="34" width="19.5703125" style="74" bestFit="1" customWidth="1"/>
    <col min="35" max="35" width="15.28515625" style="74" bestFit="1" customWidth="1"/>
    <col min="36" max="256" width="9.140625" style="74"/>
    <col min="257" max="257" width="2.85546875" style="74" customWidth="1"/>
    <col min="258" max="258" width="6.42578125" style="74" customWidth="1"/>
    <col min="259" max="259" width="11.7109375" style="74" bestFit="1" customWidth="1"/>
    <col min="260" max="260" width="7.85546875" style="74" customWidth="1"/>
    <col min="261" max="261" width="10" style="74" customWidth="1"/>
    <col min="262" max="262" width="9.28515625" style="74" customWidth="1"/>
    <col min="263" max="263" width="9.42578125" style="74" customWidth="1"/>
    <col min="264" max="264" width="17.7109375" style="74" customWidth="1"/>
    <col min="265" max="265" width="9.28515625" style="74" bestFit="1" customWidth="1"/>
    <col min="266" max="266" width="11.85546875" style="74" customWidth="1"/>
    <col min="267" max="267" width="15.42578125" style="74" customWidth="1"/>
    <col min="268" max="268" width="10.5703125" style="74" customWidth="1"/>
    <col min="269" max="269" width="9.140625" style="74"/>
    <col min="270" max="270" width="10.42578125" style="74" customWidth="1"/>
    <col min="271" max="272" width="7.7109375" style="74" customWidth="1"/>
    <col min="273" max="273" width="9.140625" style="74"/>
    <col min="274" max="274" width="11.7109375" style="74" customWidth="1"/>
    <col min="275" max="275" width="14" style="74" customWidth="1"/>
    <col min="276" max="276" width="15.28515625" style="74" customWidth="1"/>
    <col min="277" max="277" width="14.5703125" style="74" customWidth="1"/>
    <col min="278" max="278" width="11.7109375" style="74" bestFit="1" customWidth="1"/>
    <col min="279" max="279" width="11.85546875" style="74" bestFit="1" customWidth="1"/>
    <col min="280" max="280" width="11.7109375" style="74" bestFit="1" customWidth="1"/>
    <col min="281" max="281" width="11.85546875" style="74" bestFit="1" customWidth="1"/>
    <col min="282" max="282" width="11.42578125" style="74" customWidth="1"/>
    <col min="283" max="284" width="9.140625" style="74"/>
    <col min="285" max="285" width="16.85546875" style="74" customWidth="1"/>
    <col min="286" max="286" width="10" style="74" customWidth="1"/>
    <col min="287" max="287" width="13.28515625" style="74" customWidth="1"/>
    <col min="288" max="288" width="12" style="74" customWidth="1"/>
    <col min="289" max="289" width="11" style="74" customWidth="1"/>
    <col min="290" max="512" width="9.140625" style="74"/>
    <col min="513" max="513" width="2.85546875" style="74" customWidth="1"/>
    <col min="514" max="514" width="6.42578125" style="74" customWidth="1"/>
    <col min="515" max="515" width="11.7109375" style="74" bestFit="1" customWidth="1"/>
    <col min="516" max="516" width="7.85546875" style="74" customWidth="1"/>
    <col min="517" max="517" width="10" style="74" customWidth="1"/>
    <col min="518" max="518" width="9.28515625" style="74" customWidth="1"/>
    <col min="519" max="519" width="9.42578125" style="74" customWidth="1"/>
    <col min="520" max="520" width="17.7109375" style="74" customWidth="1"/>
    <col min="521" max="521" width="9.28515625" style="74" bestFit="1" customWidth="1"/>
    <col min="522" max="522" width="11.85546875" style="74" customWidth="1"/>
    <col min="523" max="523" width="15.42578125" style="74" customWidth="1"/>
    <col min="524" max="524" width="10.5703125" style="74" customWidth="1"/>
    <col min="525" max="525" width="9.140625" style="74"/>
    <col min="526" max="526" width="10.42578125" style="74" customWidth="1"/>
    <col min="527" max="528" width="7.7109375" style="74" customWidth="1"/>
    <col min="529" max="529" width="9.140625" style="74"/>
    <col min="530" max="530" width="11.7109375" style="74" customWidth="1"/>
    <col min="531" max="531" width="14" style="74" customWidth="1"/>
    <col min="532" max="532" width="15.28515625" style="74" customWidth="1"/>
    <col min="533" max="533" width="14.5703125" style="74" customWidth="1"/>
    <col min="534" max="534" width="11.7109375" style="74" bestFit="1" customWidth="1"/>
    <col min="535" max="535" width="11.85546875" style="74" bestFit="1" customWidth="1"/>
    <col min="536" max="536" width="11.7109375" style="74" bestFit="1" customWidth="1"/>
    <col min="537" max="537" width="11.85546875" style="74" bestFit="1" customWidth="1"/>
    <col min="538" max="538" width="11.42578125" style="74" customWidth="1"/>
    <col min="539" max="540" width="9.140625" style="74"/>
    <col min="541" max="541" width="16.85546875" style="74" customWidth="1"/>
    <col min="542" max="542" width="10" style="74" customWidth="1"/>
    <col min="543" max="543" width="13.28515625" style="74" customWidth="1"/>
    <col min="544" max="544" width="12" style="74" customWidth="1"/>
    <col min="545" max="545" width="11" style="74" customWidth="1"/>
    <col min="546" max="768" width="9.140625" style="74"/>
    <col min="769" max="769" width="2.85546875" style="74" customWidth="1"/>
    <col min="770" max="770" width="6.42578125" style="74" customWidth="1"/>
    <col min="771" max="771" width="11.7109375" style="74" bestFit="1" customWidth="1"/>
    <col min="772" max="772" width="7.85546875" style="74" customWidth="1"/>
    <col min="773" max="773" width="10" style="74" customWidth="1"/>
    <col min="774" max="774" width="9.28515625" style="74" customWidth="1"/>
    <col min="775" max="775" width="9.42578125" style="74" customWidth="1"/>
    <col min="776" max="776" width="17.7109375" style="74" customWidth="1"/>
    <col min="777" max="777" width="9.28515625" style="74" bestFit="1" customWidth="1"/>
    <col min="778" max="778" width="11.85546875" style="74" customWidth="1"/>
    <col min="779" max="779" width="15.42578125" style="74" customWidth="1"/>
    <col min="780" max="780" width="10.5703125" style="74" customWidth="1"/>
    <col min="781" max="781" width="9.140625" style="74"/>
    <col min="782" max="782" width="10.42578125" style="74" customWidth="1"/>
    <col min="783" max="784" width="7.7109375" style="74" customWidth="1"/>
    <col min="785" max="785" width="9.140625" style="74"/>
    <col min="786" max="786" width="11.7109375" style="74" customWidth="1"/>
    <col min="787" max="787" width="14" style="74" customWidth="1"/>
    <col min="788" max="788" width="15.28515625" style="74" customWidth="1"/>
    <col min="789" max="789" width="14.5703125" style="74" customWidth="1"/>
    <col min="790" max="790" width="11.7109375" style="74" bestFit="1" customWidth="1"/>
    <col min="791" max="791" width="11.85546875" style="74" bestFit="1" customWidth="1"/>
    <col min="792" max="792" width="11.7109375" style="74" bestFit="1" customWidth="1"/>
    <col min="793" max="793" width="11.85546875" style="74" bestFit="1" customWidth="1"/>
    <col min="794" max="794" width="11.42578125" style="74" customWidth="1"/>
    <col min="795" max="796" width="9.140625" style="74"/>
    <col min="797" max="797" width="16.85546875" style="74" customWidth="1"/>
    <col min="798" max="798" width="10" style="74" customWidth="1"/>
    <col min="799" max="799" width="13.28515625" style="74" customWidth="1"/>
    <col min="800" max="800" width="12" style="74" customWidth="1"/>
    <col min="801" max="801" width="11" style="74" customWidth="1"/>
    <col min="802" max="1024" width="9.140625" style="74"/>
    <col min="1025" max="1025" width="2.85546875" style="74" customWidth="1"/>
    <col min="1026" max="1026" width="6.42578125" style="74" customWidth="1"/>
    <col min="1027" max="1027" width="11.7109375" style="74" bestFit="1" customWidth="1"/>
    <col min="1028" max="1028" width="7.85546875" style="74" customWidth="1"/>
    <col min="1029" max="1029" width="10" style="74" customWidth="1"/>
    <col min="1030" max="1030" width="9.28515625" style="74" customWidth="1"/>
    <col min="1031" max="1031" width="9.42578125" style="74" customWidth="1"/>
    <col min="1032" max="1032" width="17.7109375" style="74" customWidth="1"/>
    <col min="1033" max="1033" width="9.28515625" style="74" bestFit="1" customWidth="1"/>
    <col min="1034" max="1034" width="11.85546875" style="74" customWidth="1"/>
    <col min="1035" max="1035" width="15.42578125" style="74" customWidth="1"/>
    <col min="1036" max="1036" width="10.5703125" style="74" customWidth="1"/>
    <col min="1037" max="1037" width="9.140625" style="74"/>
    <col min="1038" max="1038" width="10.42578125" style="74" customWidth="1"/>
    <col min="1039" max="1040" width="7.7109375" style="74" customWidth="1"/>
    <col min="1041" max="1041" width="9.140625" style="74"/>
    <col min="1042" max="1042" width="11.7109375" style="74" customWidth="1"/>
    <col min="1043" max="1043" width="14" style="74" customWidth="1"/>
    <col min="1044" max="1044" width="15.28515625" style="74" customWidth="1"/>
    <col min="1045" max="1045" width="14.5703125" style="74" customWidth="1"/>
    <col min="1046" max="1046" width="11.7109375" style="74" bestFit="1" customWidth="1"/>
    <col min="1047" max="1047" width="11.85546875" style="74" bestFit="1" customWidth="1"/>
    <col min="1048" max="1048" width="11.7109375" style="74" bestFit="1" customWidth="1"/>
    <col min="1049" max="1049" width="11.85546875" style="74" bestFit="1" customWidth="1"/>
    <col min="1050" max="1050" width="11.42578125" style="74" customWidth="1"/>
    <col min="1051" max="1052" width="9.140625" style="74"/>
    <col min="1053" max="1053" width="16.85546875" style="74" customWidth="1"/>
    <col min="1054" max="1054" width="10" style="74" customWidth="1"/>
    <col min="1055" max="1055" width="13.28515625" style="74" customWidth="1"/>
    <col min="1056" max="1056" width="12" style="74" customWidth="1"/>
    <col min="1057" max="1057" width="11" style="74" customWidth="1"/>
    <col min="1058" max="1280" width="9.140625" style="74"/>
    <col min="1281" max="1281" width="2.85546875" style="74" customWidth="1"/>
    <col min="1282" max="1282" width="6.42578125" style="74" customWidth="1"/>
    <col min="1283" max="1283" width="11.7109375" style="74" bestFit="1" customWidth="1"/>
    <col min="1284" max="1284" width="7.85546875" style="74" customWidth="1"/>
    <col min="1285" max="1285" width="10" style="74" customWidth="1"/>
    <col min="1286" max="1286" width="9.28515625" style="74" customWidth="1"/>
    <col min="1287" max="1287" width="9.42578125" style="74" customWidth="1"/>
    <col min="1288" max="1288" width="17.7109375" style="74" customWidth="1"/>
    <col min="1289" max="1289" width="9.28515625" style="74" bestFit="1" customWidth="1"/>
    <col min="1290" max="1290" width="11.85546875" style="74" customWidth="1"/>
    <col min="1291" max="1291" width="15.42578125" style="74" customWidth="1"/>
    <col min="1292" max="1292" width="10.5703125" style="74" customWidth="1"/>
    <col min="1293" max="1293" width="9.140625" style="74"/>
    <col min="1294" max="1294" width="10.42578125" style="74" customWidth="1"/>
    <col min="1295" max="1296" width="7.7109375" style="74" customWidth="1"/>
    <col min="1297" max="1297" width="9.140625" style="74"/>
    <col min="1298" max="1298" width="11.7109375" style="74" customWidth="1"/>
    <col min="1299" max="1299" width="14" style="74" customWidth="1"/>
    <col min="1300" max="1300" width="15.28515625" style="74" customWidth="1"/>
    <col min="1301" max="1301" width="14.5703125" style="74" customWidth="1"/>
    <col min="1302" max="1302" width="11.7109375" style="74" bestFit="1" customWidth="1"/>
    <col min="1303" max="1303" width="11.85546875" style="74" bestFit="1" customWidth="1"/>
    <col min="1304" max="1304" width="11.7109375" style="74" bestFit="1" customWidth="1"/>
    <col min="1305" max="1305" width="11.85546875" style="74" bestFit="1" customWidth="1"/>
    <col min="1306" max="1306" width="11.42578125" style="74" customWidth="1"/>
    <col min="1307" max="1308" width="9.140625" style="74"/>
    <col min="1309" max="1309" width="16.85546875" style="74" customWidth="1"/>
    <col min="1310" max="1310" width="10" style="74" customWidth="1"/>
    <col min="1311" max="1311" width="13.28515625" style="74" customWidth="1"/>
    <col min="1312" max="1312" width="12" style="74" customWidth="1"/>
    <col min="1313" max="1313" width="11" style="74" customWidth="1"/>
    <col min="1314" max="1536" width="9.140625" style="74"/>
    <col min="1537" max="1537" width="2.85546875" style="74" customWidth="1"/>
    <col min="1538" max="1538" width="6.42578125" style="74" customWidth="1"/>
    <col min="1539" max="1539" width="11.7109375" style="74" bestFit="1" customWidth="1"/>
    <col min="1540" max="1540" width="7.85546875" style="74" customWidth="1"/>
    <col min="1541" max="1541" width="10" style="74" customWidth="1"/>
    <col min="1542" max="1542" width="9.28515625" style="74" customWidth="1"/>
    <col min="1543" max="1543" width="9.42578125" style="74" customWidth="1"/>
    <col min="1544" max="1544" width="17.7109375" style="74" customWidth="1"/>
    <col min="1545" max="1545" width="9.28515625" style="74" bestFit="1" customWidth="1"/>
    <col min="1546" max="1546" width="11.85546875" style="74" customWidth="1"/>
    <col min="1547" max="1547" width="15.42578125" style="74" customWidth="1"/>
    <col min="1548" max="1548" width="10.5703125" style="74" customWidth="1"/>
    <col min="1549" max="1549" width="9.140625" style="74"/>
    <col min="1550" max="1550" width="10.42578125" style="74" customWidth="1"/>
    <col min="1551" max="1552" width="7.7109375" style="74" customWidth="1"/>
    <col min="1553" max="1553" width="9.140625" style="74"/>
    <col min="1554" max="1554" width="11.7109375" style="74" customWidth="1"/>
    <col min="1555" max="1555" width="14" style="74" customWidth="1"/>
    <col min="1556" max="1556" width="15.28515625" style="74" customWidth="1"/>
    <col min="1557" max="1557" width="14.5703125" style="74" customWidth="1"/>
    <col min="1558" max="1558" width="11.7109375" style="74" bestFit="1" customWidth="1"/>
    <col min="1559" max="1559" width="11.85546875" style="74" bestFit="1" customWidth="1"/>
    <col min="1560" max="1560" width="11.7109375" style="74" bestFit="1" customWidth="1"/>
    <col min="1561" max="1561" width="11.85546875" style="74" bestFit="1" customWidth="1"/>
    <col min="1562" max="1562" width="11.42578125" style="74" customWidth="1"/>
    <col min="1563" max="1564" width="9.140625" style="74"/>
    <col min="1565" max="1565" width="16.85546875" style="74" customWidth="1"/>
    <col min="1566" max="1566" width="10" style="74" customWidth="1"/>
    <col min="1567" max="1567" width="13.28515625" style="74" customWidth="1"/>
    <col min="1568" max="1568" width="12" style="74" customWidth="1"/>
    <col min="1569" max="1569" width="11" style="74" customWidth="1"/>
    <col min="1570" max="1792" width="9.140625" style="74"/>
    <col min="1793" max="1793" width="2.85546875" style="74" customWidth="1"/>
    <col min="1794" max="1794" width="6.42578125" style="74" customWidth="1"/>
    <col min="1795" max="1795" width="11.7109375" style="74" bestFit="1" customWidth="1"/>
    <col min="1796" max="1796" width="7.85546875" style="74" customWidth="1"/>
    <col min="1797" max="1797" width="10" style="74" customWidth="1"/>
    <col min="1798" max="1798" width="9.28515625" style="74" customWidth="1"/>
    <col min="1799" max="1799" width="9.42578125" style="74" customWidth="1"/>
    <col min="1800" max="1800" width="17.7109375" style="74" customWidth="1"/>
    <col min="1801" max="1801" width="9.28515625" style="74" bestFit="1" customWidth="1"/>
    <col min="1802" max="1802" width="11.85546875" style="74" customWidth="1"/>
    <col min="1803" max="1803" width="15.42578125" style="74" customWidth="1"/>
    <col min="1804" max="1804" width="10.5703125" style="74" customWidth="1"/>
    <col min="1805" max="1805" width="9.140625" style="74"/>
    <col min="1806" max="1806" width="10.42578125" style="74" customWidth="1"/>
    <col min="1807" max="1808" width="7.7109375" style="74" customWidth="1"/>
    <col min="1809" max="1809" width="9.140625" style="74"/>
    <col min="1810" max="1810" width="11.7109375" style="74" customWidth="1"/>
    <col min="1811" max="1811" width="14" style="74" customWidth="1"/>
    <col min="1812" max="1812" width="15.28515625" style="74" customWidth="1"/>
    <col min="1813" max="1813" width="14.5703125" style="74" customWidth="1"/>
    <col min="1814" max="1814" width="11.7109375" style="74" bestFit="1" customWidth="1"/>
    <col min="1815" max="1815" width="11.85546875" style="74" bestFit="1" customWidth="1"/>
    <col min="1816" max="1816" width="11.7109375" style="74" bestFit="1" customWidth="1"/>
    <col min="1817" max="1817" width="11.85546875" style="74" bestFit="1" customWidth="1"/>
    <col min="1818" max="1818" width="11.42578125" style="74" customWidth="1"/>
    <col min="1819" max="1820" width="9.140625" style="74"/>
    <col min="1821" max="1821" width="16.85546875" style="74" customWidth="1"/>
    <col min="1822" max="1822" width="10" style="74" customWidth="1"/>
    <col min="1823" max="1823" width="13.28515625" style="74" customWidth="1"/>
    <col min="1824" max="1824" width="12" style="74" customWidth="1"/>
    <col min="1825" max="1825" width="11" style="74" customWidth="1"/>
    <col min="1826" max="2048" width="9.140625" style="74"/>
    <col min="2049" max="2049" width="2.85546875" style="74" customWidth="1"/>
    <col min="2050" max="2050" width="6.42578125" style="74" customWidth="1"/>
    <col min="2051" max="2051" width="11.7109375" style="74" bestFit="1" customWidth="1"/>
    <col min="2052" max="2052" width="7.85546875" style="74" customWidth="1"/>
    <col min="2053" max="2053" width="10" style="74" customWidth="1"/>
    <col min="2054" max="2054" width="9.28515625" style="74" customWidth="1"/>
    <col min="2055" max="2055" width="9.42578125" style="74" customWidth="1"/>
    <col min="2056" max="2056" width="17.7109375" style="74" customWidth="1"/>
    <col min="2057" max="2057" width="9.28515625" style="74" bestFit="1" customWidth="1"/>
    <col min="2058" max="2058" width="11.85546875" style="74" customWidth="1"/>
    <col min="2059" max="2059" width="15.42578125" style="74" customWidth="1"/>
    <col min="2060" max="2060" width="10.5703125" style="74" customWidth="1"/>
    <col min="2061" max="2061" width="9.140625" style="74"/>
    <col min="2062" max="2062" width="10.42578125" style="74" customWidth="1"/>
    <col min="2063" max="2064" width="7.7109375" style="74" customWidth="1"/>
    <col min="2065" max="2065" width="9.140625" style="74"/>
    <col min="2066" max="2066" width="11.7109375" style="74" customWidth="1"/>
    <col min="2067" max="2067" width="14" style="74" customWidth="1"/>
    <col min="2068" max="2068" width="15.28515625" style="74" customWidth="1"/>
    <col min="2069" max="2069" width="14.5703125" style="74" customWidth="1"/>
    <col min="2070" max="2070" width="11.7109375" style="74" bestFit="1" customWidth="1"/>
    <col min="2071" max="2071" width="11.85546875" style="74" bestFit="1" customWidth="1"/>
    <col min="2072" max="2072" width="11.7109375" style="74" bestFit="1" customWidth="1"/>
    <col min="2073" max="2073" width="11.85546875" style="74" bestFit="1" customWidth="1"/>
    <col min="2074" max="2074" width="11.42578125" style="74" customWidth="1"/>
    <col min="2075" max="2076" width="9.140625" style="74"/>
    <col min="2077" max="2077" width="16.85546875" style="74" customWidth="1"/>
    <col min="2078" max="2078" width="10" style="74" customWidth="1"/>
    <col min="2079" max="2079" width="13.28515625" style="74" customWidth="1"/>
    <col min="2080" max="2080" width="12" style="74" customWidth="1"/>
    <col min="2081" max="2081" width="11" style="74" customWidth="1"/>
    <col min="2082" max="2304" width="9.140625" style="74"/>
    <col min="2305" max="2305" width="2.85546875" style="74" customWidth="1"/>
    <col min="2306" max="2306" width="6.42578125" style="74" customWidth="1"/>
    <col min="2307" max="2307" width="11.7109375" style="74" bestFit="1" customWidth="1"/>
    <col min="2308" max="2308" width="7.85546875" style="74" customWidth="1"/>
    <col min="2309" max="2309" width="10" style="74" customWidth="1"/>
    <col min="2310" max="2310" width="9.28515625" style="74" customWidth="1"/>
    <col min="2311" max="2311" width="9.42578125" style="74" customWidth="1"/>
    <col min="2312" max="2312" width="17.7109375" style="74" customWidth="1"/>
    <col min="2313" max="2313" width="9.28515625" style="74" bestFit="1" customWidth="1"/>
    <col min="2314" max="2314" width="11.85546875" style="74" customWidth="1"/>
    <col min="2315" max="2315" width="15.42578125" style="74" customWidth="1"/>
    <col min="2316" max="2316" width="10.5703125" style="74" customWidth="1"/>
    <col min="2317" max="2317" width="9.140625" style="74"/>
    <col min="2318" max="2318" width="10.42578125" style="74" customWidth="1"/>
    <col min="2319" max="2320" width="7.7109375" style="74" customWidth="1"/>
    <col min="2321" max="2321" width="9.140625" style="74"/>
    <col min="2322" max="2322" width="11.7109375" style="74" customWidth="1"/>
    <col min="2323" max="2323" width="14" style="74" customWidth="1"/>
    <col min="2324" max="2324" width="15.28515625" style="74" customWidth="1"/>
    <col min="2325" max="2325" width="14.5703125" style="74" customWidth="1"/>
    <col min="2326" max="2326" width="11.7109375" style="74" bestFit="1" customWidth="1"/>
    <col min="2327" max="2327" width="11.85546875" style="74" bestFit="1" customWidth="1"/>
    <col min="2328" max="2328" width="11.7109375" style="74" bestFit="1" customWidth="1"/>
    <col min="2329" max="2329" width="11.85546875" style="74" bestFit="1" customWidth="1"/>
    <col min="2330" max="2330" width="11.42578125" style="74" customWidth="1"/>
    <col min="2331" max="2332" width="9.140625" style="74"/>
    <col min="2333" max="2333" width="16.85546875" style="74" customWidth="1"/>
    <col min="2334" max="2334" width="10" style="74" customWidth="1"/>
    <col min="2335" max="2335" width="13.28515625" style="74" customWidth="1"/>
    <col min="2336" max="2336" width="12" style="74" customWidth="1"/>
    <col min="2337" max="2337" width="11" style="74" customWidth="1"/>
    <col min="2338" max="2560" width="9.140625" style="74"/>
    <col min="2561" max="2561" width="2.85546875" style="74" customWidth="1"/>
    <col min="2562" max="2562" width="6.42578125" style="74" customWidth="1"/>
    <col min="2563" max="2563" width="11.7109375" style="74" bestFit="1" customWidth="1"/>
    <col min="2564" max="2564" width="7.85546875" style="74" customWidth="1"/>
    <col min="2565" max="2565" width="10" style="74" customWidth="1"/>
    <col min="2566" max="2566" width="9.28515625" style="74" customWidth="1"/>
    <col min="2567" max="2567" width="9.42578125" style="74" customWidth="1"/>
    <col min="2568" max="2568" width="17.7109375" style="74" customWidth="1"/>
    <col min="2569" max="2569" width="9.28515625" style="74" bestFit="1" customWidth="1"/>
    <col min="2570" max="2570" width="11.85546875" style="74" customWidth="1"/>
    <col min="2571" max="2571" width="15.42578125" style="74" customWidth="1"/>
    <col min="2572" max="2572" width="10.5703125" style="74" customWidth="1"/>
    <col min="2573" max="2573" width="9.140625" style="74"/>
    <col min="2574" max="2574" width="10.42578125" style="74" customWidth="1"/>
    <col min="2575" max="2576" width="7.7109375" style="74" customWidth="1"/>
    <col min="2577" max="2577" width="9.140625" style="74"/>
    <col min="2578" max="2578" width="11.7109375" style="74" customWidth="1"/>
    <col min="2579" max="2579" width="14" style="74" customWidth="1"/>
    <col min="2580" max="2580" width="15.28515625" style="74" customWidth="1"/>
    <col min="2581" max="2581" width="14.5703125" style="74" customWidth="1"/>
    <col min="2582" max="2582" width="11.7109375" style="74" bestFit="1" customWidth="1"/>
    <col min="2583" max="2583" width="11.85546875" style="74" bestFit="1" customWidth="1"/>
    <col min="2584" max="2584" width="11.7109375" style="74" bestFit="1" customWidth="1"/>
    <col min="2585" max="2585" width="11.85546875" style="74" bestFit="1" customWidth="1"/>
    <col min="2586" max="2586" width="11.42578125" style="74" customWidth="1"/>
    <col min="2587" max="2588" width="9.140625" style="74"/>
    <col min="2589" max="2589" width="16.85546875" style="74" customWidth="1"/>
    <col min="2590" max="2590" width="10" style="74" customWidth="1"/>
    <col min="2591" max="2591" width="13.28515625" style="74" customWidth="1"/>
    <col min="2592" max="2592" width="12" style="74" customWidth="1"/>
    <col min="2593" max="2593" width="11" style="74" customWidth="1"/>
    <col min="2594" max="2816" width="9.140625" style="74"/>
    <col min="2817" max="2817" width="2.85546875" style="74" customWidth="1"/>
    <col min="2818" max="2818" width="6.42578125" style="74" customWidth="1"/>
    <col min="2819" max="2819" width="11.7109375" style="74" bestFit="1" customWidth="1"/>
    <col min="2820" max="2820" width="7.85546875" style="74" customWidth="1"/>
    <col min="2821" max="2821" width="10" style="74" customWidth="1"/>
    <col min="2822" max="2822" width="9.28515625" style="74" customWidth="1"/>
    <col min="2823" max="2823" width="9.42578125" style="74" customWidth="1"/>
    <col min="2824" max="2824" width="17.7109375" style="74" customWidth="1"/>
    <col min="2825" max="2825" width="9.28515625" style="74" bestFit="1" customWidth="1"/>
    <col min="2826" max="2826" width="11.85546875" style="74" customWidth="1"/>
    <col min="2827" max="2827" width="15.42578125" style="74" customWidth="1"/>
    <col min="2828" max="2828" width="10.5703125" style="74" customWidth="1"/>
    <col min="2829" max="2829" width="9.140625" style="74"/>
    <col min="2830" max="2830" width="10.42578125" style="74" customWidth="1"/>
    <col min="2831" max="2832" width="7.7109375" style="74" customWidth="1"/>
    <col min="2833" max="2833" width="9.140625" style="74"/>
    <col min="2834" max="2834" width="11.7109375" style="74" customWidth="1"/>
    <col min="2835" max="2835" width="14" style="74" customWidth="1"/>
    <col min="2836" max="2836" width="15.28515625" style="74" customWidth="1"/>
    <col min="2837" max="2837" width="14.5703125" style="74" customWidth="1"/>
    <col min="2838" max="2838" width="11.7109375" style="74" bestFit="1" customWidth="1"/>
    <col min="2839" max="2839" width="11.85546875" style="74" bestFit="1" customWidth="1"/>
    <col min="2840" max="2840" width="11.7109375" style="74" bestFit="1" customWidth="1"/>
    <col min="2841" max="2841" width="11.85546875" style="74" bestFit="1" customWidth="1"/>
    <col min="2842" max="2842" width="11.42578125" style="74" customWidth="1"/>
    <col min="2843" max="2844" width="9.140625" style="74"/>
    <col min="2845" max="2845" width="16.85546875" style="74" customWidth="1"/>
    <col min="2846" max="2846" width="10" style="74" customWidth="1"/>
    <col min="2847" max="2847" width="13.28515625" style="74" customWidth="1"/>
    <col min="2848" max="2848" width="12" style="74" customWidth="1"/>
    <col min="2849" max="2849" width="11" style="74" customWidth="1"/>
    <col min="2850" max="3072" width="9.140625" style="74"/>
    <col min="3073" max="3073" width="2.85546875" style="74" customWidth="1"/>
    <col min="3074" max="3074" width="6.42578125" style="74" customWidth="1"/>
    <col min="3075" max="3075" width="11.7109375" style="74" bestFit="1" customWidth="1"/>
    <col min="3076" max="3076" width="7.85546875" style="74" customWidth="1"/>
    <col min="3077" max="3077" width="10" style="74" customWidth="1"/>
    <col min="3078" max="3078" width="9.28515625" style="74" customWidth="1"/>
    <col min="3079" max="3079" width="9.42578125" style="74" customWidth="1"/>
    <col min="3080" max="3080" width="17.7109375" style="74" customWidth="1"/>
    <col min="3081" max="3081" width="9.28515625" style="74" bestFit="1" customWidth="1"/>
    <col min="3082" max="3082" width="11.85546875" style="74" customWidth="1"/>
    <col min="3083" max="3083" width="15.42578125" style="74" customWidth="1"/>
    <col min="3084" max="3084" width="10.5703125" style="74" customWidth="1"/>
    <col min="3085" max="3085" width="9.140625" style="74"/>
    <col min="3086" max="3086" width="10.42578125" style="74" customWidth="1"/>
    <col min="3087" max="3088" width="7.7109375" style="74" customWidth="1"/>
    <col min="3089" max="3089" width="9.140625" style="74"/>
    <col min="3090" max="3090" width="11.7109375" style="74" customWidth="1"/>
    <col min="3091" max="3091" width="14" style="74" customWidth="1"/>
    <col min="3092" max="3092" width="15.28515625" style="74" customWidth="1"/>
    <col min="3093" max="3093" width="14.5703125" style="74" customWidth="1"/>
    <col min="3094" max="3094" width="11.7109375" style="74" bestFit="1" customWidth="1"/>
    <col min="3095" max="3095" width="11.85546875" style="74" bestFit="1" customWidth="1"/>
    <col min="3096" max="3096" width="11.7109375" style="74" bestFit="1" customWidth="1"/>
    <col min="3097" max="3097" width="11.85546875" style="74" bestFit="1" customWidth="1"/>
    <col min="3098" max="3098" width="11.42578125" style="74" customWidth="1"/>
    <col min="3099" max="3100" width="9.140625" style="74"/>
    <col min="3101" max="3101" width="16.85546875" style="74" customWidth="1"/>
    <col min="3102" max="3102" width="10" style="74" customWidth="1"/>
    <col min="3103" max="3103" width="13.28515625" style="74" customWidth="1"/>
    <col min="3104" max="3104" width="12" style="74" customWidth="1"/>
    <col min="3105" max="3105" width="11" style="74" customWidth="1"/>
    <col min="3106" max="3328" width="9.140625" style="74"/>
    <col min="3329" max="3329" width="2.85546875" style="74" customWidth="1"/>
    <col min="3330" max="3330" width="6.42578125" style="74" customWidth="1"/>
    <col min="3331" max="3331" width="11.7109375" style="74" bestFit="1" customWidth="1"/>
    <col min="3332" max="3332" width="7.85546875" style="74" customWidth="1"/>
    <col min="3333" max="3333" width="10" style="74" customWidth="1"/>
    <col min="3334" max="3334" width="9.28515625" style="74" customWidth="1"/>
    <col min="3335" max="3335" width="9.42578125" style="74" customWidth="1"/>
    <col min="3336" max="3336" width="17.7109375" style="74" customWidth="1"/>
    <col min="3337" max="3337" width="9.28515625" style="74" bestFit="1" customWidth="1"/>
    <col min="3338" max="3338" width="11.85546875" style="74" customWidth="1"/>
    <col min="3339" max="3339" width="15.42578125" style="74" customWidth="1"/>
    <col min="3340" max="3340" width="10.5703125" style="74" customWidth="1"/>
    <col min="3341" max="3341" width="9.140625" style="74"/>
    <col min="3342" max="3342" width="10.42578125" style="74" customWidth="1"/>
    <col min="3343" max="3344" width="7.7109375" style="74" customWidth="1"/>
    <col min="3345" max="3345" width="9.140625" style="74"/>
    <col min="3346" max="3346" width="11.7109375" style="74" customWidth="1"/>
    <col min="3347" max="3347" width="14" style="74" customWidth="1"/>
    <col min="3348" max="3348" width="15.28515625" style="74" customWidth="1"/>
    <col min="3349" max="3349" width="14.5703125" style="74" customWidth="1"/>
    <col min="3350" max="3350" width="11.7109375" style="74" bestFit="1" customWidth="1"/>
    <col min="3351" max="3351" width="11.85546875" style="74" bestFit="1" customWidth="1"/>
    <col min="3352" max="3352" width="11.7109375" style="74" bestFit="1" customWidth="1"/>
    <col min="3353" max="3353" width="11.85546875" style="74" bestFit="1" customWidth="1"/>
    <col min="3354" max="3354" width="11.42578125" style="74" customWidth="1"/>
    <col min="3355" max="3356" width="9.140625" style="74"/>
    <col min="3357" max="3357" width="16.85546875" style="74" customWidth="1"/>
    <col min="3358" max="3358" width="10" style="74" customWidth="1"/>
    <col min="3359" max="3359" width="13.28515625" style="74" customWidth="1"/>
    <col min="3360" max="3360" width="12" style="74" customWidth="1"/>
    <col min="3361" max="3361" width="11" style="74" customWidth="1"/>
    <col min="3362" max="3584" width="9.140625" style="74"/>
    <col min="3585" max="3585" width="2.85546875" style="74" customWidth="1"/>
    <col min="3586" max="3586" width="6.42578125" style="74" customWidth="1"/>
    <col min="3587" max="3587" width="11.7109375" style="74" bestFit="1" customWidth="1"/>
    <col min="3588" max="3588" width="7.85546875" style="74" customWidth="1"/>
    <col min="3589" max="3589" width="10" style="74" customWidth="1"/>
    <col min="3590" max="3590" width="9.28515625" style="74" customWidth="1"/>
    <col min="3591" max="3591" width="9.42578125" style="74" customWidth="1"/>
    <col min="3592" max="3592" width="17.7109375" style="74" customWidth="1"/>
    <col min="3593" max="3593" width="9.28515625" style="74" bestFit="1" customWidth="1"/>
    <col min="3594" max="3594" width="11.85546875" style="74" customWidth="1"/>
    <col min="3595" max="3595" width="15.42578125" style="74" customWidth="1"/>
    <col min="3596" max="3596" width="10.5703125" style="74" customWidth="1"/>
    <col min="3597" max="3597" width="9.140625" style="74"/>
    <col min="3598" max="3598" width="10.42578125" style="74" customWidth="1"/>
    <col min="3599" max="3600" width="7.7109375" style="74" customWidth="1"/>
    <col min="3601" max="3601" width="9.140625" style="74"/>
    <col min="3602" max="3602" width="11.7109375" style="74" customWidth="1"/>
    <col min="3603" max="3603" width="14" style="74" customWidth="1"/>
    <col min="3604" max="3604" width="15.28515625" style="74" customWidth="1"/>
    <col min="3605" max="3605" width="14.5703125" style="74" customWidth="1"/>
    <col min="3606" max="3606" width="11.7109375" style="74" bestFit="1" customWidth="1"/>
    <col min="3607" max="3607" width="11.85546875" style="74" bestFit="1" customWidth="1"/>
    <col min="3608" max="3608" width="11.7109375" style="74" bestFit="1" customWidth="1"/>
    <col min="3609" max="3609" width="11.85546875" style="74" bestFit="1" customWidth="1"/>
    <col min="3610" max="3610" width="11.42578125" style="74" customWidth="1"/>
    <col min="3611" max="3612" width="9.140625" style="74"/>
    <col min="3613" max="3613" width="16.85546875" style="74" customWidth="1"/>
    <col min="3614" max="3614" width="10" style="74" customWidth="1"/>
    <col min="3615" max="3615" width="13.28515625" style="74" customWidth="1"/>
    <col min="3616" max="3616" width="12" style="74" customWidth="1"/>
    <col min="3617" max="3617" width="11" style="74" customWidth="1"/>
    <col min="3618" max="3840" width="9.140625" style="74"/>
    <col min="3841" max="3841" width="2.85546875" style="74" customWidth="1"/>
    <col min="3842" max="3842" width="6.42578125" style="74" customWidth="1"/>
    <col min="3843" max="3843" width="11.7109375" style="74" bestFit="1" customWidth="1"/>
    <col min="3844" max="3844" width="7.85546875" style="74" customWidth="1"/>
    <col min="3845" max="3845" width="10" style="74" customWidth="1"/>
    <col min="3846" max="3846" width="9.28515625" style="74" customWidth="1"/>
    <col min="3847" max="3847" width="9.42578125" style="74" customWidth="1"/>
    <col min="3848" max="3848" width="17.7109375" style="74" customWidth="1"/>
    <col min="3849" max="3849" width="9.28515625" style="74" bestFit="1" customWidth="1"/>
    <col min="3850" max="3850" width="11.85546875" style="74" customWidth="1"/>
    <col min="3851" max="3851" width="15.42578125" style="74" customWidth="1"/>
    <col min="3852" max="3852" width="10.5703125" style="74" customWidth="1"/>
    <col min="3853" max="3853" width="9.140625" style="74"/>
    <col min="3854" max="3854" width="10.42578125" style="74" customWidth="1"/>
    <col min="3855" max="3856" width="7.7109375" style="74" customWidth="1"/>
    <col min="3857" max="3857" width="9.140625" style="74"/>
    <col min="3858" max="3858" width="11.7109375" style="74" customWidth="1"/>
    <col min="3859" max="3859" width="14" style="74" customWidth="1"/>
    <col min="3860" max="3860" width="15.28515625" style="74" customWidth="1"/>
    <col min="3861" max="3861" width="14.5703125" style="74" customWidth="1"/>
    <col min="3862" max="3862" width="11.7109375" style="74" bestFit="1" customWidth="1"/>
    <col min="3863" max="3863" width="11.85546875" style="74" bestFit="1" customWidth="1"/>
    <col min="3864" max="3864" width="11.7109375" style="74" bestFit="1" customWidth="1"/>
    <col min="3865" max="3865" width="11.85546875" style="74" bestFit="1" customWidth="1"/>
    <col min="3866" max="3866" width="11.42578125" style="74" customWidth="1"/>
    <col min="3867" max="3868" width="9.140625" style="74"/>
    <col min="3869" max="3869" width="16.85546875" style="74" customWidth="1"/>
    <col min="3870" max="3870" width="10" style="74" customWidth="1"/>
    <col min="3871" max="3871" width="13.28515625" style="74" customWidth="1"/>
    <col min="3872" max="3872" width="12" style="74" customWidth="1"/>
    <col min="3873" max="3873" width="11" style="74" customWidth="1"/>
    <col min="3874" max="4096" width="9.140625" style="74"/>
    <col min="4097" max="4097" width="2.85546875" style="74" customWidth="1"/>
    <col min="4098" max="4098" width="6.42578125" style="74" customWidth="1"/>
    <col min="4099" max="4099" width="11.7109375" style="74" bestFit="1" customWidth="1"/>
    <col min="4100" max="4100" width="7.85546875" style="74" customWidth="1"/>
    <col min="4101" max="4101" width="10" style="74" customWidth="1"/>
    <col min="4102" max="4102" width="9.28515625" style="74" customWidth="1"/>
    <col min="4103" max="4103" width="9.42578125" style="74" customWidth="1"/>
    <col min="4104" max="4104" width="17.7109375" style="74" customWidth="1"/>
    <col min="4105" max="4105" width="9.28515625" style="74" bestFit="1" customWidth="1"/>
    <col min="4106" max="4106" width="11.85546875" style="74" customWidth="1"/>
    <col min="4107" max="4107" width="15.42578125" style="74" customWidth="1"/>
    <col min="4108" max="4108" width="10.5703125" style="74" customWidth="1"/>
    <col min="4109" max="4109" width="9.140625" style="74"/>
    <col min="4110" max="4110" width="10.42578125" style="74" customWidth="1"/>
    <col min="4111" max="4112" width="7.7109375" style="74" customWidth="1"/>
    <col min="4113" max="4113" width="9.140625" style="74"/>
    <col min="4114" max="4114" width="11.7109375" style="74" customWidth="1"/>
    <col min="4115" max="4115" width="14" style="74" customWidth="1"/>
    <col min="4116" max="4116" width="15.28515625" style="74" customWidth="1"/>
    <col min="4117" max="4117" width="14.5703125" style="74" customWidth="1"/>
    <col min="4118" max="4118" width="11.7109375" style="74" bestFit="1" customWidth="1"/>
    <col min="4119" max="4119" width="11.85546875" style="74" bestFit="1" customWidth="1"/>
    <col min="4120" max="4120" width="11.7109375" style="74" bestFit="1" customWidth="1"/>
    <col min="4121" max="4121" width="11.85546875" style="74" bestFit="1" customWidth="1"/>
    <col min="4122" max="4122" width="11.42578125" style="74" customWidth="1"/>
    <col min="4123" max="4124" width="9.140625" style="74"/>
    <col min="4125" max="4125" width="16.85546875" style="74" customWidth="1"/>
    <col min="4126" max="4126" width="10" style="74" customWidth="1"/>
    <col min="4127" max="4127" width="13.28515625" style="74" customWidth="1"/>
    <col min="4128" max="4128" width="12" style="74" customWidth="1"/>
    <col min="4129" max="4129" width="11" style="74" customWidth="1"/>
    <col min="4130" max="4352" width="9.140625" style="74"/>
    <col min="4353" max="4353" width="2.85546875" style="74" customWidth="1"/>
    <col min="4354" max="4354" width="6.42578125" style="74" customWidth="1"/>
    <col min="4355" max="4355" width="11.7109375" style="74" bestFit="1" customWidth="1"/>
    <col min="4356" max="4356" width="7.85546875" style="74" customWidth="1"/>
    <col min="4357" max="4357" width="10" style="74" customWidth="1"/>
    <col min="4358" max="4358" width="9.28515625" style="74" customWidth="1"/>
    <col min="4359" max="4359" width="9.42578125" style="74" customWidth="1"/>
    <col min="4360" max="4360" width="17.7109375" style="74" customWidth="1"/>
    <col min="4361" max="4361" width="9.28515625" style="74" bestFit="1" customWidth="1"/>
    <col min="4362" max="4362" width="11.85546875" style="74" customWidth="1"/>
    <col min="4363" max="4363" width="15.42578125" style="74" customWidth="1"/>
    <col min="4364" max="4364" width="10.5703125" style="74" customWidth="1"/>
    <col min="4365" max="4365" width="9.140625" style="74"/>
    <col min="4366" max="4366" width="10.42578125" style="74" customWidth="1"/>
    <col min="4367" max="4368" width="7.7109375" style="74" customWidth="1"/>
    <col min="4369" max="4369" width="9.140625" style="74"/>
    <col min="4370" max="4370" width="11.7109375" style="74" customWidth="1"/>
    <col min="4371" max="4371" width="14" style="74" customWidth="1"/>
    <col min="4372" max="4372" width="15.28515625" style="74" customWidth="1"/>
    <col min="4373" max="4373" width="14.5703125" style="74" customWidth="1"/>
    <col min="4374" max="4374" width="11.7109375" style="74" bestFit="1" customWidth="1"/>
    <col min="4375" max="4375" width="11.85546875" style="74" bestFit="1" customWidth="1"/>
    <col min="4376" max="4376" width="11.7109375" style="74" bestFit="1" customWidth="1"/>
    <col min="4377" max="4377" width="11.85546875" style="74" bestFit="1" customWidth="1"/>
    <col min="4378" max="4378" width="11.42578125" style="74" customWidth="1"/>
    <col min="4379" max="4380" width="9.140625" style="74"/>
    <col min="4381" max="4381" width="16.85546875" style="74" customWidth="1"/>
    <col min="4382" max="4382" width="10" style="74" customWidth="1"/>
    <col min="4383" max="4383" width="13.28515625" style="74" customWidth="1"/>
    <col min="4384" max="4384" width="12" style="74" customWidth="1"/>
    <col min="4385" max="4385" width="11" style="74" customWidth="1"/>
    <col min="4386" max="4608" width="9.140625" style="74"/>
    <col min="4609" max="4609" width="2.85546875" style="74" customWidth="1"/>
    <col min="4610" max="4610" width="6.42578125" style="74" customWidth="1"/>
    <col min="4611" max="4611" width="11.7109375" style="74" bestFit="1" customWidth="1"/>
    <col min="4612" max="4612" width="7.85546875" style="74" customWidth="1"/>
    <col min="4613" max="4613" width="10" style="74" customWidth="1"/>
    <col min="4614" max="4614" width="9.28515625" style="74" customWidth="1"/>
    <col min="4615" max="4615" width="9.42578125" style="74" customWidth="1"/>
    <col min="4616" max="4616" width="17.7109375" style="74" customWidth="1"/>
    <col min="4617" max="4617" width="9.28515625" style="74" bestFit="1" customWidth="1"/>
    <col min="4618" max="4618" width="11.85546875" style="74" customWidth="1"/>
    <col min="4619" max="4619" width="15.42578125" style="74" customWidth="1"/>
    <col min="4620" max="4620" width="10.5703125" style="74" customWidth="1"/>
    <col min="4621" max="4621" width="9.140625" style="74"/>
    <col min="4622" max="4622" width="10.42578125" style="74" customWidth="1"/>
    <col min="4623" max="4624" width="7.7109375" style="74" customWidth="1"/>
    <col min="4625" max="4625" width="9.140625" style="74"/>
    <col min="4626" max="4626" width="11.7109375" style="74" customWidth="1"/>
    <col min="4627" max="4627" width="14" style="74" customWidth="1"/>
    <col min="4628" max="4628" width="15.28515625" style="74" customWidth="1"/>
    <col min="4629" max="4629" width="14.5703125" style="74" customWidth="1"/>
    <col min="4630" max="4630" width="11.7109375" style="74" bestFit="1" customWidth="1"/>
    <col min="4631" max="4631" width="11.85546875" style="74" bestFit="1" customWidth="1"/>
    <col min="4632" max="4632" width="11.7109375" style="74" bestFit="1" customWidth="1"/>
    <col min="4633" max="4633" width="11.85546875" style="74" bestFit="1" customWidth="1"/>
    <col min="4634" max="4634" width="11.42578125" style="74" customWidth="1"/>
    <col min="4635" max="4636" width="9.140625" style="74"/>
    <col min="4637" max="4637" width="16.85546875" style="74" customWidth="1"/>
    <col min="4638" max="4638" width="10" style="74" customWidth="1"/>
    <col min="4639" max="4639" width="13.28515625" style="74" customWidth="1"/>
    <col min="4640" max="4640" width="12" style="74" customWidth="1"/>
    <col min="4641" max="4641" width="11" style="74" customWidth="1"/>
    <col min="4642" max="4864" width="9.140625" style="74"/>
    <col min="4865" max="4865" width="2.85546875" style="74" customWidth="1"/>
    <col min="4866" max="4866" width="6.42578125" style="74" customWidth="1"/>
    <col min="4867" max="4867" width="11.7109375" style="74" bestFit="1" customWidth="1"/>
    <col min="4868" max="4868" width="7.85546875" style="74" customWidth="1"/>
    <col min="4869" max="4869" width="10" style="74" customWidth="1"/>
    <col min="4870" max="4870" width="9.28515625" style="74" customWidth="1"/>
    <col min="4871" max="4871" width="9.42578125" style="74" customWidth="1"/>
    <col min="4872" max="4872" width="17.7109375" style="74" customWidth="1"/>
    <col min="4873" max="4873" width="9.28515625" style="74" bestFit="1" customWidth="1"/>
    <col min="4874" max="4874" width="11.85546875" style="74" customWidth="1"/>
    <col min="4875" max="4875" width="15.42578125" style="74" customWidth="1"/>
    <col min="4876" max="4876" width="10.5703125" style="74" customWidth="1"/>
    <col min="4877" max="4877" width="9.140625" style="74"/>
    <col min="4878" max="4878" width="10.42578125" style="74" customWidth="1"/>
    <col min="4879" max="4880" width="7.7109375" style="74" customWidth="1"/>
    <col min="4881" max="4881" width="9.140625" style="74"/>
    <col min="4882" max="4882" width="11.7109375" style="74" customWidth="1"/>
    <col min="4883" max="4883" width="14" style="74" customWidth="1"/>
    <col min="4884" max="4884" width="15.28515625" style="74" customWidth="1"/>
    <col min="4885" max="4885" width="14.5703125" style="74" customWidth="1"/>
    <col min="4886" max="4886" width="11.7109375" style="74" bestFit="1" customWidth="1"/>
    <col min="4887" max="4887" width="11.85546875" style="74" bestFit="1" customWidth="1"/>
    <col min="4888" max="4888" width="11.7109375" style="74" bestFit="1" customWidth="1"/>
    <col min="4889" max="4889" width="11.85546875" style="74" bestFit="1" customWidth="1"/>
    <col min="4890" max="4890" width="11.42578125" style="74" customWidth="1"/>
    <col min="4891" max="4892" width="9.140625" style="74"/>
    <col min="4893" max="4893" width="16.85546875" style="74" customWidth="1"/>
    <col min="4894" max="4894" width="10" style="74" customWidth="1"/>
    <col min="4895" max="4895" width="13.28515625" style="74" customWidth="1"/>
    <col min="4896" max="4896" width="12" style="74" customWidth="1"/>
    <col min="4897" max="4897" width="11" style="74" customWidth="1"/>
    <col min="4898" max="5120" width="9.140625" style="74"/>
    <col min="5121" max="5121" width="2.85546875" style="74" customWidth="1"/>
    <col min="5122" max="5122" width="6.42578125" style="74" customWidth="1"/>
    <col min="5123" max="5123" width="11.7109375" style="74" bestFit="1" customWidth="1"/>
    <col min="5124" max="5124" width="7.85546875" style="74" customWidth="1"/>
    <col min="5125" max="5125" width="10" style="74" customWidth="1"/>
    <col min="5126" max="5126" width="9.28515625" style="74" customWidth="1"/>
    <col min="5127" max="5127" width="9.42578125" style="74" customWidth="1"/>
    <col min="5128" max="5128" width="17.7109375" style="74" customWidth="1"/>
    <col min="5129" max="5129" width="9.28515625" style="74" bestFit="1" customWidth="1"/>
    <col min="5130" max="5130" width="11.85546875" style="74" customWidth="1"/>
    <col min="5131" max="5131" width="15.42578125" style="74" customWidth="1"/>
    <col min="5132" max="5132" width="10.5703125" style="74" customWidth="1"/>
    <col min="5133" max="5133" width="9.140625" style="74"/>
    <col min="5134" max="5134" width="10.42578125" style="74" customWidth="1"/>
    <col min="5135" max="5136" width="7.7109375" style="74" customWidth="1"/>
    <col min="5137" max="5137" width="9.140625" style="74"/>
    <col min="5138" max="5138" width="11.7109375" style="74" customWidth="1"/>
    <col min="5139" max="5139" width="14" style="74" customWidth="1"/>
    <col min="5140" max="5140" width="15.28515625" style="74" customWidth="1"/>
    <col min="5141" max="5141" width="14.5703125" style="74" customWidth="1"/>
    <col min="5142" max="5142" width="11.7109375" style="74" bestFit="1" customWidth="1"/>
    <col min="5143" max="5143" width="11.85546875" style="74" bestFit="1" customWidth="1"/>
    <col min="5144" max="5144" width="11.7109375" style="74" bestFit="1" customWidth="1"/>
    <col min="5145" max="5145" width="11.85546875" style="74" bestFit="1" customWidth="1"/>
    <col min="5146" max="5146" width="11.42578125" style="74" customWidth="1"/>
    <col min="5147" max="5148" width="9.140625" style="74"/>
    <col min="5149" max="5149" width="16.85546875" style="74" customWidth="1"/>
    <col min="5150" max="5150" width="10" style="74" customWidth="1"/>
    <col min="5151" max="5151" width="13.28515625" style="74" customWidth="1"/>
    <col min="5152" max="5152" width="12" style="74" customWidth="1"/>
    <col min="5153" max="5153" width="11" style="74" customWidth="1"/>
    <col min="5154" max="5376" width="9.140625" style="74"/>
    <col min="5377" max="5377" width="2.85546875" style="74" customWidth="1"/>
    <col min="5378" max="5378" width="6.42578125" style="74" customWidth="1"/>
    <col min="5379" max="5379" width="11.7109375" style="74" bestFit="1" customWidth="1"/>
    <col min="5380" max="5380" width="7.85546875" style="74" customWidth="1"/>
    <col min="5381" max="5381" width="10" style="74" customWidth="1"/>
    <col min="5382" max="5382" width="9.28515625" style="74" customWidth="1"/>
    <col min="5383" max="5383" width="9.42578125" style="74" customWidth="1"/>
    <col min="5384" max="5384" width="17.7109375" style="74" customWidth="1"/>
    <col min="5385" max="5385" width="9.28515625" style="74" bestFit="1" customWidth="1"/>
    <col min="5386" max="5386" width="11.85546875" style="74" customWidth="1"/>
    <col min="5387" max="5387" width="15.42578125" style="74" customWidth="1"/>
    <col min="5388" max="5388" width="10.5703125" style="74" customWidth="1"/>
    <col min="5389" max="5389" width="9.140625" style="74"/>
    <col min="5390" max="5390" width="10.42578125" style="74" customWidth="1"/>
    <col min="5391" max="5392" width="7.7109375" style="74" customWidth="1"/>
    <col min="5393" max="5393" width="9.140625" style="74"/>
    <col min="5394" max="5394" width="11.7109375" style="74" customWidth="1"/>
    <col min="5395" max="5395" width="14" style="74" customWidth="1"/>
    <col min="5396" max="5396" width="15.28515625" style="74" customWidth="1"/>
    <col min="5397" max="5397" width="14.5703125" style="74" customWidth="1"/>
    <col min="5398" max="5398" width="11.7109375" style="74" bestFit="1" customWidth="1"/>
    <col min="5399" max="5399" width="11.85546875" style="74" bestFit="1" customWidth="1"/>
    <col min="5400" max="5400" width="11.7109375" style="74" bestFit="1" customWidth="1"/>
    <col min="5401" max="5401" width="11.85546875" style="74" bestFit="1" customWidth="1"/>
    <col min="5402" max="5402" width="11.42578125" style="74" customWidth="1"/>
    <col min="5403" max="5404" width="9.140625" style="74"/>
    <col min="5405" max="5405" width="16.85546875" style="74" customWidth="1"/>
    <col min="5406" max="5406" width="10" style="74" customWidth="1"/>
    <col min="5407" max="5407" width="13.28515625" style="74" customWidth="1"/>
    <col min="5408" max="5408" width="12" style="74" customWidth="1"/>
    <col min="5409" max="5409" width="11" style="74" customWidth="1"/>
    <col min="5410" max="5632" width="9.140625" style="74"/>
    <col min="5633" max="5633" width="2.85546875" style="74" customWidth="1"/>
    <col min="5634" max="5634" width="6.42578125" style="74" customWidth="1"/>
    <col min="5635" max="5635" width="11.7109375" style="74" bestFit="1" customWidth="1"/>
    <col min="5636" max="5636" width="7.85546875" style="74" customWidth="1"/>
    <col min="5637" max="5637" width="10" style="74" customWidth="1"/>
    <col min="5638" max="5638" width="9.28515625" style="74" customWidth="1"/>
    <col min="5639" max="5639" width="9.42578125" style="74" customWidth="1"/>
    <col min="5640" max="5640" width="17.7109375" style="74" customWidth="1"/>
    <col min="5641" max="5641" width="9.28515625" style="74" bestFit="1" customWidth="1"/>
    <col min="5642" max="5642" width="11.85546875" style="74" customWidth="1"/>
    <col min="5643" max="5643" width="15.42578125" style="74" customWidth="1"/>
    <col min="5644" max="5644" width="10.5703125" style="74" customWidth="1"/>
    <col min="5645" max="5645" width="9.140625" style="74"/>
    <col min="5646" max="5646" width="10.42578125" style="74" customWidth="1"/>
    <col min="5647" max="5648" width="7.7109375" style="74" customWidth="1"/>
    <col min="5649" max="5649" width="9.140625" style="74"/>
    <col min="5650" max="5650" width="11.7109375" style="74" customWidth="1"/>
    <col min="5651" max="5651" width="14" style="74" customWidth="1"/>
    <col min="5652" max="5652" width="15.28515625" style="74" customWidth="1"/>
    <col min="5653" max="5653" width="14.5703125" style="74" customWidth="1"/>
    <col min="5654" max="5654" width="11.7109375" style="74" bestFit="1" customWidth="1"/>
    <col min="5655" max="5655" width="11.85546875" style="74" bestFit="1" customWidth="1"/>
    <col min="5656" max="5656" width="11.7109375" style="74" bestFit="1" customWidth="1"/>
    <col min="5657" max="5657" width="11.85546875" style="74" bestFit="1" customWidth="1"/>
    <col min="5658" max="5658" width="11.42578125" style="74" customWidth="1"/>
    <col min="5659" max="5660" width="9.140625" style="74"/>
    <col min="5661" max="5661" width="16.85546875" style="74" customWidth="1"/>
    <col min="5662" max="5662" width="10" style="74" customWidth="1"/>
    <col min="5663" max="5663" width="13.28515625" style="74" customWidth="1"/>
    <col min="5664" max="5664" width="12" style="74" customWidth="1"/>
    <col min="5665" max="5665" width="11" style="74" customWidth="1"/>
    <col min="5666" max="5888" width="9.140625" style="74"/>
    <col min="5889" max="5889" width="2.85546875" style="74" customWidth="1"/>
    <col min="5890" max="5890" width="6.42578125" style="74" customWidth="1"/>
    <col min="5891" max="5891" width="11.7109375" style="74" bestFit="1" customWidth="1"/>
    <col min="5892" max="5892" width="7.85546875" style="74" customWidth="1"/>
    <col min="5893" max="5893" width="10" style="74" customWidth="1"/>
    <col min="5894" max="5894" width="9.28515625" style="74" customWidth="1"/>
    <col min="5895" max="5895" width="9.42578125" style="74" customWidth="1"/>
    <col min="5896" max="5896" width="17.7109375" style="74" customWidth="1"/>
    <col min="5897" max="5897" width="9.28515625" style="74" bestFit="1" customWidth="1"/>
    <col min="5898" max="5898" width="11.85546875" style="74" customWidth="1"/>
    <col min="5899" max="5899" width="15.42578125" style="74" customWidth="1"/>
    <col min="5900" max="5900" width="10.5703125" style="74" customWidth="1"/>
    <col min="5901" max="5901" width="9.140625" style="74"/>
    <col min="5902" max="5902" width="10.42578125" style="74" customWidth="1"/>
    <col min="5903" max="5904" width="7.7109375" style="74" customWidth="1"/>
    <col min="5905" max="5905" width="9.140625" style="74"/>
    <col min="5906" max="5906" width="11.7109375" style="74" customWidth="1"/>
    <col min="5907" max="5907" width="14" style="74" customWidth="1"/>
    <col min="5908" max="5908" width="15.28515625" style="74" customWidth="1"/>
    <col min="5909" max="5909" width="14.5703125" style="74" customWidth="1"/>
    <col min="5910" max="5910" width="11.7109375" style="74" bestFit="1" customWidth="1"/>
    <col min="5911" max="5911" width="11.85546875" style="74" bestFit="1" customWidth="1"/>
    <col min="5912" max="5912" width="11.7109375" style="74" bestFit="1" customWidth="1"/>
    <col min="5913" max="5913" width="11.85546875" style="74" bestFit="1" customWidth="1"/>
    <col min="5914" max="5914" width="11.42578125" style="74" customWidth="1"/>
    <col min="5915" max="5916" width="9.140625" style="74"/>
    <col min="5917" max="5917" width="16.85546875" style="74" customWidth="1"/>
    <col min="5918" max="5918" width="10" style="74" customWidth="1"/>
    <col min="5919" max="5919" width="13.28515625" style="74" customWidth="1"/>
    <col min="5920" max="5920" width="12" style="74" customWidth="1"/>
    <col min="5921" max="5921" width="11" style="74" customWidth="1"/>
    <col min="5922" max="6144" width="9.140625" style="74"/>
    <col min="6145" max="6145" width="2.85546875" style="74" customWidth="1"/>
    <col min="6146" max="6146" width="6.42578125" style="74" customWidth="1"/>
    <col min="6147" max="6147" width="11.7109375" style="74" bestFit="1" customWidth="1"/>
    <col min="6148" max="6148" width="7.85546875" style="74" customWidth="1"/>
    <col min="6149" max="6149" width="10" style="74" customWidth="1"/>
    <col min="6150" max="6150" width="9.28515625" style="74" customWidth="1"/>
    <col min="6151" max="6151" width="9.42578125" style="74" customWidth="1"/>
    <col min="6152" max="6152" width="17.7109375" style="74" customWidth="1"/>
    <col min="6153" max="6153" width="9.28515625" style="74" bestFit="1" customWidth="1"/>
    <col min="6154" max="6154" width="11.85546875" style="74" customWidth="1"/>
    <col min="6155" max="6155" width="15.42578125" style="74" customWidth="1"/>
    <col min="6156" max="6156" width="10.5703125" style="74" customWidth="1"/>
    <col min="6157" max="6157" width="9.140625" style="74"/>
    <col min="6158" max="6158" width="10.42578125" style="74" customWidth="1"/>
    <col min="6159" max="6160" width="7.7109375" style="74" customWidth="1"/>
    <col min="6161" max="6161" width="9.140625" style="74"/>
    <col min="6162" max="6162" width="11.7109375" style="74" customWidth="1"/>
    <col min="6163" max="6163" width="14" style="74" customWidth="1"/>
    <col min="6164" max="6164" width="15.28515625" style="74" customWidth="1"/>
    <col min="6165" max="6165" width="14.5703125" style="74" customWidth="1"/>
    <col min="6166" max="6166" width="11.7109375" style="74" bestFit="1" customWidth="1"/>
    <col min="6167" max="6167" width="11.85546875" style="74" bestFit="1" customWidth="1"/>
    <col min="6168" max="6168" width="11.7109375" style="74" bestFit="1" customWidth="1"/>
    <col min="6169" max="6169" width="11.85546875" style="74" bestFit="1" customWidth="1"/>
    <col min="6170" max="6170" width="11.42578125" style="74" customWidth="1"/>
    <col min="6171" max="6172" width="9.140625" style="74"/>
    <col min="6173" max="6173" width="16.85546875" style="74" customWidth="1"/>
    <col min="6174" max="6174" width="10" style="74" customWidth="1"/>
    <col min="6175" max="6175" width="13.28515625" style="74" customWidth="1"/>
    <col min="6176" max="6176" width="12" style="74" customWidth="1"/>
    <col min="6177" max="6177" width="11" style="74" customWidth="1"/>
    <col min="6178" max="6400" width="9.140625" style="74"/>
    <col min="6401" max="6401" width="2.85546875" style="74" customWidth="1"/>
    <col min="6402" max="6402" width="6.42578125" style="74" customWidth="1"/>
    <col min="6403" max="6403" width="11.7109375" style="74" bestFit="1" customWidth="1"/>
    <col min="6404" max="6404" width="7.85546875" style="74" customWidth="1"/>
    <col min="6405" max="6405" width="10" style="74" customWidth="1"/>
    <col min="6406" max="6406" width="9.28515625" style="74" customWidth="1"/>
    <col min="6407" max="6407" width="9.42578125" style="74" customWidth="1"/>
    <col min="6408" max="6408" width="17.7109375" style="74" customWidth="1"/>
    <col min="6409" max="6409" width="9.28515625" style="74" bestFit="1" customWidth="1"/>
    <col min="6410" max="6410" width="11.85546875" style="74" customWidth="1"/>
    <col min="6411" max="6411" width="15.42578125" style="74" customWidth="1"/>
    <col min="6412" max="6412" width="10.5703125" style="74" customWidth="1"/>
    <col min="6413" max="6413" width="9.140625" style="74"/>
    <col min="6414" max="6414" width="10.42578125" style="74" customWidth="1"/>
    <col min="6415" max="6416" width="7.7109375" style="74" customWidth="1"/>
    <col min="6417" max="6417" width="9.140625" style="74"/>
    <col min="6418" max="6418" width="11.7109375" style="74" customWidth="1"/>
    <col min="6419" max="6419" width="14" style="74" customWidth="1"/>
    <col min="6420" max="6420" width="15.28515625" style="74" customWidth="1"/>
    <col min="6421" max="6421" width="14.5703125" style="74" customWidth="1"/>
    <col min="6422" max="6422" width="11.7109375" style="74" bestFit="1" customWidth="1"/>
    <col min="6423" max="6423" width="11.85546875" style="74" bestFit="1" customWidth="1"/>
    <col min="6424" max="6424" width="11.7109375" style="74" bestFit="1" customWidth="1"/>
    <col min="6425" max="6425" width="11.85546875" style="74" bestFit="1" customWidth="1"/>
    <col min="6426" max="6426" width="11.42578125" style="74" customWidth="1"/>
    <col min="6427" max="6428" width="9.140625" style="74"/>
    <col min="6429" max="6429" width="16.85546875" style="74" customWidth="1"/>
    <col min="6430" max="6430" width="10" style="74" customWidth="1"/>
    <col min="6431" max="6431" width="13.28515625" style="74" customWidth="1"/>
    <col min="6432" max="6432" width="12" style="74" customWidth="1"/>
    <col min="6433" max="6433" width="11" style="74" customWidth="1"/>
    <col min="6434" max="6656" width="9.140625" style="74"/>
    <col min="6657" max="6657" width="2.85546875" style="74" customWidth="1"/>
    <col min="6658" max="6658" width="6.42578125" style="74" customWidth="1"/>
    <col min="6659" max="6659" width="11.7109375" style="74" bestFit="1" customWidth="1"/>
    <col min="6660" max="6660" width="7.85546875" style="74" customWidth="1"/>
    <col min="6661" max="6661" width="10" style="74" customWidth="1"/>
    <col min="6662" max="6662" width="9.28515625" style="74" customWidth="1"/>
    <col min="6663" max="6663" width="9.42578125" style="74" customWidth="1"/>
    <col min="6664" max="6664" width="17.7109375" style="74" customWidth="1"/>
    <col min="6665" max="6665" width="9.28515625" style="74" bestFit="1" customWidth="1"/>
    <col min="6666" max="6666" width="11.85546875" style="74" customWidth="1"/>
    <col min="6667" max="6667" width="15.42578125" style="74" customWidth="1"/>
    <col min="6668" max="6668" width="10.5703125" style="74" customWidth="1"/>
    <col min="6669" max="6669" width="9.140625" style="74"/>
    <col min="6670" max="6670" width="10.42578125" style="74" customWidth="1"/>
    <col min="6671" max="6672" width="7.7109375" style="74" customWidth="1"/>
    <col min="6673" max="6673" width="9.140625" style="74"/>
    <col min="6674" max="6674" width="11.7109375" style="74" customWidth="1"/>
    <col min="6675" max="6675" width="14" style="74" customWidth="1"/>
    <col min="6676" max="6676" width="15.28515625" style="74" customWidth="1"/>
    <col min="6677" max="6677" width="14.5703125" style="74" customWidth="1"/>
    <col min="6678" max="6678" width="11.7109375" style="74" bestFit="1" customWidth="1"/>
    <col min="6679" max="6679" width="11.85546875" style="74" bestFit="1" customWidth="1"/>
    <col min="6680" max="6680" width="11.7109375" style="74" bestFit="1" customWidth="1"/>
    <col min="6681" max="6681" width="11.85546875" style="74" bestFit="1" customWidth="1"/>
    <col min="6682" max="6682" width="11.42578125" style="74" customWidth="1"/>
    <col min="6683" max="6684" width="9.140625" style="74"/>
    <col min="6685" max="6685" width="16.85546875" style="74" customWidth="1"/>
    <col min="6686" max="6686" width="10" style="74" customWidth="1"/>
    <col min="6687" max="6687" width="13.28515625" style="74" customWidth="1"/>
    <col min="6688" max="6688" width="12" style="74" customWidth="1"/>
    <col min="6689" max="6689" width="11" style="74" customWidth="1"/>
    <col min="6690" max="6912" width="9.140625" style="74"/>
    <col min="6913" max="6913" width="2.85546875" style="74" customWidth="1"/>
    <col min="6914" max="6914" width="6.42578125" style="74" customWidth="1"/>
    <col min="6915" max="6915" width="11.7109375" style="74" bestFit="1" customWidth="1"/>
    <col min="6916" max="6916" width="7.85546875" style="74" customWidth="1"/>
    <col min="6917" max="6917" width="10" style="74" customWidth="1"/>
    <col min="6918" max="6918" width="9.28515625" style="74" customWidth="1"/>
    <col min="6919" max="6919" width="9.42578125" style="74" customWidth="1"/>
    <col min="6920" max="6920" width="17.7109375" style="74" customWidth="1"/>
    <col min="6921" max="6921" width="9.28515625" style="74" bestFit="1" customWidth="1"/>
    <col min="6922" max="6922" width="11.85546875" style="74" customWidth="1"/>
    <col min="6923" max="6923" width="15.42578125" style="74" customWidth="1"/>
    <col min="6924" max="6924" width="10.5703125" style="74" customWidth="1"/>
    <col min="6925" max="6925" width="9.140625" style="74"/>
    <col min="6926" max="6926" width="10.42578125" style="74" customWidth="1"/>
    <col min="6927" max="6928" width="7.7109375" style="74" customWidth="1"/>
    <col min="6929" max="6929" width="9.140625" style="74"/>
    <col min="6930" max="6930" width="11.7109375" style="74" customWidth="1"/>
    <col min="6931" max="6931" width="14" style="74" customWidth="1"/>
    <col min="6932" max="6932" width="15.28515625" style="74" customWidth="1"/>
    <col min="6933" max="6933" width="14.5703125" style="74" customWidth="1"/>
    <col min="6934" max="6934" width="11.7109375" style="74" bestFit="1" customWidth="1"/>
    <col min="6935" max="6935" width="11.85546875" style="74" bestFit="1" customWidth="1"/>
    <col min="6936" max="6936" width="11.7109375" style="74" bestFit="1" customWidth="1"/>
    <col min="6937" max="6937" width="11.85546875" style="74" bestFit="1" customWidth="1"/>
    <col min="6938" max="6938" width="11.42578125" style="74" customWidth="1"/>
    <col min="6939" max="6940" width="9.140625" style="74"/>
    <col min="6941" max="6941" width="16.85546875" style="74" customWidth="1"/>
    <col min="6942" max="6942" width="10" style="74" customWidth="1"/>
    <col min="6943" max="6943" width="13.28515625" style="74" customWidth="1"/>
    <col min="6944" max="6944" width="12" style="74" customWidth="1"/>
    <col min="6945" max="6945" width="11" style="74" customWidth="1"/>
    <col min="6946" max="7168" width="9.140625" style="74"/>
    <col min="7169" max="7169" width="2.85546875" style="74" customWidth="1"/>
    <col min="7170" max="7170" width="6.42578125" style="74" customWidth="1"/>
    <col min="7171" max="7171" width="11.7109375" style="74" bestFit="1" customWidth="1"/>
    <col min="7172" max="7172" width="7.85546875" style="74" customWidth="1"/>
    <col min="7173" max="7173" width="10" style="74" customWidth="1"/>
    <col min="7174" max="7174" width="9.28515625" style="74" customWidth="1"/>
    <col min="7175" max="7175" width="9.42578125" style="74" customWidth="1"/>
    <col min="7176" max="7176" width="17.7109375" style="74" customWidth="1"/>
    <col min="7177" max="7177" width="9.28515625" style="74" bestFit="1" customWidth="1"/>
    <col min="7178" max="7178" width="11.85546875" style="74" customWidth="1"/>
    <col min="7179" max="7179" width="15.42578125" style="74" customWidth="1"/>
    <col min="7180" max="7180" width="10.5703125" style="74" customWidth="1"/>
    <col min="7181" max="7181" width="9.140625" style="74"/>
    <col min="7182" max="7182" width="10.42578125" style="74" customWidth="1"/>
    <col min="7183" max="7184" width="7.7109375" style="74" customWidth="1"/>
    <col min="7185" max="7185" width="9.140625" style="74"/>
    <col min="7186" max="7186" width="11.7109375" style="74" customWidth="1"/>
    <col min="7187" max="7187" width="14" style="74" customWidth="1"/>
    <col min="7188" max="7188" width="15.28515625" style="74" customWidth="1"/>
    <col min="7189" max="7189" width="14.5703125" style="74" customWidth="1"/>
    <col min="7190" max="7190" width="11.7109375" style="74" bestFit="1" customWidth="1"/>
    <col min="7191" max="7191" width="11.85546875" style="74" bestFit="1" customWidth="1"/>
    <col min="7192" max="7192" width="11.7109375" style="74" bestFit="1" customWidth="1"/>
    <col min="7193" max="7193" width="11.85546875" style="74" bestFit="1" customWidth="1"/>
    <col min="7194" max="7194" width="11.42578125" style="74" customWidth="1"/>
    <col min="7195" max="7196" width="9.140625" style="74"/>
    <col min="7197" max="7197" width="16.85546875" style="74" customWidth="1"/>
    <col min="7198" max="7198" width="10" style="74" customWidth="1"/>
    <col min="7199" max="7199" width="13.28515625" style="74" customWidth="1"/>
    <col min="7200" max="7200" width="12" style="74" customWidth="1"/>
    <col min="7201" max="7201" width="11" style="74" customWidth="1"/>
    <col min="7202" max="7424" width="9.140625" style="74"/>
    <col min="7425" max="7425" width="2.85546875" style="74" customWidth="1"/>
    <col min="7426" max="7426" width="6.42578125" style="74" customWidth="1"/>
    <col min="7427" max="7427" width="11.7109375" style="74" bestFit="1" customWidth="1"/>
    <col min="7428" max="7428" width="7.85546875" style="74" customWidth="1"/>
    <col min="7429" max="7429" width="10" style="74" customWidth="1"/>
    <col min="7430" max="7430" width="9.28515625" style="74" customWidth="1"/>
    <col min="7431" max="7431" width="9.42578125" style="74" customWidth="1"/>
    <col min="7432" max="7432" width="17.7109375" style="74" customWidth="1"/>
    <col min="7433" max="7433" width="9.28515625" style="74" bestFit="1" customWidth="1"/>
    <col min="7434" max="7434" width="11.85546875" style="74" customWidth="1"/>
    <col min="7435" max="7435" width="15.42578125" style="74" customWidth="1"/>
    <col min="7436" max="7436" width="10.5703125" style="74" customWidth="1"/>
    <col min="7437" max="7437" width="9.140625" style="74"/>
    <col min="7438" max="7438" width="10.42578125" style="74" customWidth="1"/>
    <col min="7439" max="7440" width="7.7109375" style="74" customWidth="1"/>
    <col min="7441" max="7441" width="9.140625" style="74"/>
    <col min="7442" max="7442" width="11.7109375" style="74" customWidth="1"/>
    <col min="7443" max="7443" width="14" style="74" customWidth="1"/>
    <col min="7444" max="7444" width="15.28515625" style="74" customWidth="1"/>
    <col min="7445" max="7445" width="14.5703125" style="74" customWidth="1"/>
    <col min="7446" max="7446" width="11.7109375" style="74" bestFit="1" customWidth="1"/>
    <col min="7447" max="7447" width="11.85546875" style="74" bestFit="1" customWidth="1"/>
    <col min="7448" max="7448" width="11.7109375" style="74" bestFit="1" customWidth="1"/>
    <col min="7449" max="7449" width="11.85546875" style="74" bestFit="1" customWidth="1"/>
    <col min="7450" max="7450" width="11.42578125" style="74" customWidth="1"/>
    <col min="7451" max="7452" width="9.140625" style="74"/>
    <col min="7453" max="7453" width="16.85546875" style="74" customWidth="1"/>
    <col min="7454" max="7454" width="10" style="74" customWidth="1"/>
    <col min="7455" max="7455" width="13.28515625" style="74" customWidth="1"/>
    <col min="7456" max="7456" width="12" style="74" customWidth="1"/>
    <col min="7457" max="7457" width="11" style="74" customWidth="1"/>
    <col min="7458" max="7680" width="9.140625" style="74"/>
    <col min="7681" max="7681" width="2.85546875" style="74" customWidth="1"/>
    <col min="7682" max="7682" width="6.42578125" style="74" customWidth="1"/>
    <col min="7683" max="7683" width="11.7109375" style="74" bestFit="1" customWidth="1"/>
    <col min="7684" max="7684" width="7.85546875" style="74" customWidth="1"/>
    <col min="7685" max="7685" width="10" style="74" customWidth="1"/>
    <col min="7686" max="7686" width="9.28515625" style="74" customWidth="1"/>
    <col min="7687" max="7687" width="9.42578125" style="74" customWidth="1"/>
    <col min="7688" max="7688" width="17.7109375" style="74" customWidth="1"/>
    <col min="7689" max="7689" width="9.28515625" style="74" bestFit="1" customWidth="1"/>
    <col min="7690" max="7690" width="11.85546875" style="74" customWidth="1"/>
    <col min="7691" max="7691" width="15.42578125" style="74" customWidth="1"/>
    <col min="7692" max="7692" width="10.5703125" style="74" customWidth="1"/>
    <col min="7693" max="7693" width="9.140625" style="74"/>
    <col min="7694" max="7694" width="10.42578125" style="74" customWidth="1"/>
    <col min="7695" max="7696" width="7.7109375" style="74" customWidth="1"/>
    <col min="7697" max="7697" width="9.140625" style="74"/>
    <col min="7698" max="7698" width="11.7109375" style="74" customWidth="1"/>
    <col min="7699" max="7699" width="14" style="74" customWidth="1"/>
    <col min="7700" max="7700" width="15.28515625" style="74" customWidth="1"/>
    <col min="7701" max="7701" width="14.5703125" style="74" customWidth="1"/>
    <col min="7702" max="7702" width="11.7109375" style="74" bestFit="1" customWidth="1"/>
    <col min="7703" max="7703" width="11.85546875" style="74" bestFit="1" customWidth="1"/>
    <col min="7704" max="7704" width="11.7109375" style="74" bestFit="1" customWidth="1"/>
    <col min="7705" max="7705" width="11.85546875" style="74" bestFit="1" customWidth="1"/>
    <col min="7706" max="7706" width="11.42578125" style="74" customWidth="1"/>
    <col min="7707" max="7708" width="9.140625" style="74"/>
    <col min="7709" max="7709" width="16.85546875" style="74" customWidth="1"/>
    <col min="7710" max="7710" width="10" style="74" customWidth="1"/>
    <col min="7711" max="7711" width="13.28515625" style="74" customWidth="1"/>
    <col min="7712" max="7712" width="12" style="74" customWidth="1"/>
    <col min="7713" max="7713" width="11" style="74" customWidth="1"/>
    <col min="7714" max="7936" width="9.140625" style="74"/>
    <col min="7937" max="7937" width="2.85546875" style="74" customWidth="1"/>
    <col min="7938" max="7938" width="6.42578125" style="74" customWidth="1"/>
    <col min="7939" max="7939" width="11.7109375" style="74" bestFit="1" customWidth="1"/>
    <col min="7940" max="7940" width="7.85546875" style="74" customWidth="1"/>
    <col min="7941" max="7941" width="10" style="74" customWidth="1"/>
    <col min="7942" max="7942" width="9.28515625" style="74" customWidth="1"/>
    <col min="7943" max="7943" width="9.42578125" style="74" customWidth="1"/>
    <col min="7944" max="7944" width="17.7109375" style="74" customWidth="1"/>
    <col min="7945" max="7945" width="9.28515625" style="74" bestFit="1" customWidth="1"/>
    <col min="7946" max="7946" width="11.85546875" style="74" customWidth="1"/>
    <col min="7947" max="7947" width="15.42578125" style="74" customWidth="1"/>
    <col min="7948" max="7948" width="10.5703125" style="74" customWidth="1"/>
    <col min="7949" max="7949" width="9.140625" style="74"/>
    <col min="7950" max="7950" width="10.42578125" style="74" customWidth="1"/>
    <col min="7951" max="7952" width="7.7109375" style="74" customWidth="1"/>
    <col min="7953" max="7953" width="9.140625" style="74"/>
    <col min="7954" max="7954" width="11.7109375" style="74" customWidth="1"/>
    <col min="7955" max="7955" width="14" style="74" customWidth="1"/>
    <col min="7956" max="7956" width="15.28515625" style="74" customWidth="1"/>
    <col min="7957" max="7957" width="14.5703125" style="74" customWidth="1"/>
    <col min="7958" max="7958" width="11.7109375" style="74" bestFit="1" customWidth="1"/>
    <col min="7959" max="7959" width="11.85546875" style="74" bestFit="1" customWidth="1"/>
    <col min="7960" max="7960" width="11.7109375" style="74" bestFit="1" customWidth="1"/>
    <col min="7961" max="7961" width="11.85546875" style="74" bestFit="1" customWidth="1"/>
    <col min="7962" max="7962" width="11.42578125" style="74" customWidth="1"/>
    <col min="7963" max="7964" width="9.140625" style="74"/>
    <col min="7965" max="7965" width="16.85546875" style="74" customWidth="1"/>
    <col min="7966" max="7966" width="10" style="74" customWidth="1"/>
    <col min="7967" max="7967" width="13.28515625" style="74" customWidth="1"/>
    <col min="7968" max="7968" width="12" style="74" customWidth="1"/>
    <col min="7969" max="7969" width="11" style="74" customWidth="1"/>
    <col min="7970" max="8192" width="9.140625" style="74"/>
    <col min="8193" max="8193" width="2.85546875" style="74" customWidth="1"/>
    <col min="8194" max="8194" width="6.42578125" style="74" customWidth="1"/>
    <col min="8195" max="8195" width="11.7109375" style="74" bestFit="1" customWidth="1"/>
    <col min="8196" max="8196" width="7.85546875" style="74" customWidth="1"/>
    <col min="8197" max="8197" width="10" style="74" customWidth="1"/>
    <col min="8198" max="8198" width="9.28515625" style="74" customWidth="1"/>
    <col min="8199" max="8199" width="9.42578125" style="74" customWidth="1"/>
    <col min="8200" max="8200" width="17.7109375" style="74" customWidth="1"/>
    <col min="8201" max="8201" width="9.28515625" style="74" bestFit="1" customWidth="1"/>
    <col min="8202" max="8202" width="11.85546875" style="74" customWidth="1"/>
    <col min="8203" max="8203" width="15.42578125" style="74" customWidth="1"/>
    <col min="8204" max="8204" width="10.5703125" style="74" customWidth="1"/>
    <col min="8205" max="8205" width="9.140625" style="74"/>
    <col min="8206" max="8206" width="10.42578125" style="74" customWidth="1"/>
    <col min="8207" max="8208" width="7.7109375" style="74" customWidth="1"/>
    <col min="8209" max="8209" width="9.140625" style="74"/>
    <col min="8210" max="8210" width="11.7109375" style="74" customWidth="1"/>
    <col min="8211" max="8211" width="14" style="74" customWidth="1"/>
    <col min="8212" max="8212" width="15.28515625" style="74" customWidth="1"/>
    <col min="8213" max="8213" width="14.5703125" style="74" customWidth="1"/>
    <col min="8214" max="8214" width="11.7109375" style="74" bestFit="1" customWidth="1"/>
    <col min="8215" max="8215" width="11.85546875" style="74" bestFit="1" customWidth="1"/>
    <col min="8216" max="8216" width="11.7109375" style="74" bestFit="1" customWidth="1"/>
    <col min="8217" max="8217" width="11.85546875" style="74" bestFit="1" customWidth="1"/>
    <col min="8218" max="8218" width="11.42578125" style="74" customWidth="1"/>
    <col min="8219" max="8220" width="9.140625" style="74"/>
    <col min="8221" max="8221" width="16.85546875" style="74" customWidth="1"/>
    <col min="8222" max="8222" width="10" style="74" customWidth="1"/>
    <col min="8223" max="8223" width="13.28515625" style="74" customWidth="1"/>
    <col min="8224" max="8224" width="12" style="74" customWidth="1"/>
    <col min="8225" max="8225" width="11" style="74" customWidth="1"/>
    <col min="8226" max="8448" width="9.140625" style="74"/>
    <col min="8449" max="8449" width="2.85546875" style="74" customWidth="1"/>
    <col min="8450" max="8450" width="6.42578125" style="74" customWidth="1"/>
    <col min="8451" max="8451" width="11.7109375" style="74" bestFit="1" customWidth="1"/>
    <col min="8452" max="8452" width="7.85546875" style="74" customWidth="1"/>
    <col min="8453" max="8453" width="10" style="74" customWidth="1"/>
    <col min="8454" max="8454" width="9.28515625" style="74" customWidth="1"/>
    <col min="8455" max="8455" width="9.42578125" style="74" customWidth="1"/>
    <col min="8456" max="8456" width="17.7109375" style="74" customWidth="1"/>
    <col min="8457" max="8457" width="9.28515625" style="74" bestFit="1" customWidth="1"/>
    <col min="8458" max="8458" width="11.85546875" style="74" customWidth="1"/>
    <col min="8459" max="8459" width="15.42578125" style="74" customWidth="1"/>
    <col min="8460" max="8460" width="10.5703125" style="74" customWidth="1"/>
    <col min="8461" max="8461" width="9.140625" style="74"/>
    <col min="8462" max="8462" width="10.42578125" style="74" customWidth="1"/>
    <col min="8463" max="8464" width="7.7109375" style="74" customWidth="1"/>
    <col min="8465" max="8465" width="9.140625" style="74"/>
    <col min="8466" max="8466" width="11.7109375" style="74" customWidth="1"/>
    <col min="8467" max="8467" width="14" style="74" customWidth="1"/>
    <col min="8468" max="8468" width="15.28515625" style="74" customWidth="1"/>
    <col min="8469" max="8469" width="14.5703125" style="74" customWidth="1"/>
    <col min="8470" max="8470" width="11.7109375" style="74" bestFit="1" customWidth="1"/>
    <col min="8471" max="8471" width="11.85546875" style="74" bestFit="1" customWidth="1"/>
    <col min="8472" max="8472" width="11.7109375" style="74" bestFit="1" customWidth="1"/>
    <col min="8473" max="8473" width="11.85546875" style="74" bestFit="1" customWidth="1"/>
    <col min="8474" max="8474" width="11.42578125" style="74" customWidth="1"/>
    <col min="8475" max="8476" width="9.140625" style="74"/>
    <col min="8477" max="8477" width="16.85546875" style="74" customWidth="1"/>
    <col min="8478" max="8478" width="10" style="74" customWidth="1"/>
    <col min="8479" max="8479" width="13.28515625" style="74" customWidth="1"/>
    <col min="8480" max="8480" width="12" style="74" customWidth="1"/>
    <col min="8481" max="8481" width="11" style="74" customWidth="1"/>
    <col min="8482" max="8704" width="9.140625" style="74"/>
    <col min="8705" max="8705" width="2.85546875" style="74" customWidth="1"/>
    <col min="8706" max="8706" width="6.42578125" style="74" customWidth="1"/>
    <col min="8707" max="8707" width="11.7109375" style="74" bestFit="1" customWidth="1"/>
    <col min="8708" max="8708" width="7.85546875" style="74" customWidth="1"/>
    <col min="8709" max="8709" width="10" style="74" customWidth="1"/>
    <col min="8710" max="8710" width="9.28515625" style="74" customWidth="1"/>
    <col min="8711" max="8711" width="9.42578125" style="74" customWidth="1"/>
    <col min="8712" max="8712" width="17.7109375" style="74" customWidth="1"/>
    <col min="8713" max="8713" width="9.28515625" style="74" bestFit="1" customWidth="1"/>
    <col min="8714" max="8714" width="11.85546875" style="74" customWidth="1"/>
    <col min="8715" max="8715" width="15.42578125" style="74" customWidth="1"/>
    <col min="8716" max="8716" width="10.5703125" style="74" customWidth="1"/>
    <col min="8717" max="8717" width="9.140625" style="74"/>
    <col min="8718" max="8718" width="10.42578125" style="74" customWidth="1"/>
    <col min="8719" max="8720" width="7.7109375" style="74" customWidth="1"/>
    <col min="8721" max="8721" width="9.140625" style="74"/>
    <col min="8722" max="8722" width="11.7109375" style="74" customWidth="1"/>
    <col min="8723" max="8723" width="14" style="74" customWidth="1"/>
    <col min="8724" max="8724" width="15.28515625" style="74" customWidth="1"/>
    <col min="8725" max="8725" width="14.5703125" style="74" customWidth="1"/>
    <col min="8726" max="8726" width="11.7109375" style="74" bestFit="1" customWidth="1"/>
    <col min="8727" max="8727" width="11.85546875" style="74" bestFit="1" customWidth="1"/>
    <col min="8728" max="8728" width="11.7109375" style="74" bestFit="1" customWidth="1"/>
    <col min="8729" max="8729" width="11.85546875" style="74" bestFit="1" customWidth="1"/>
    <col min="8730" max="8730" width="11.42578125" style="74" customWidth="1"/>
    <col min="8731" max="8732" width="9.140625" style="74"/>
    <col min="8733" max="8733" width="16.85546875" style="74" customWidth="1"/>
    <col min="8734" max="8734" width="10" style="74" customWidth="1"/>
    <col min="8735" max="8735" width="13.28515625" style="74" customWidth="1"/>
    <col min="8736" max="8736" width="12" style="74" customWidth="1"/>
    <col min="8737" max="8737" width="11" style="74" customWidth="1"/>
    <col min="8738" max="8960" width="9.140625" style="74"/>
    <col min="8961" max="8961" width="2.85546875" style="74" customWidth="1"/>
    <col min="8962" max="8962" width="6.42578125" style="74" customWidth="1"/>
    <col min="8963" max="8963" width="11.7109375" style="74" bestFit="1" customWidth="1"/>
    <col min="8964" max="8964" width="7.85546875" style="74" customWidth="1"/>
    <col min="8965" max="8965" width="10" style="74" customWidth="1"/>
    <col min="8966" max="8966" width="9.28515625" style="74" customWidth="1"/>
    <col min="8967" max="8967" width="9.42578125" style="74" customWidth="1"/>
    <col min="8968" max="8968" width="17.7109375" style="74" customWidth="1"/>
    <col min="8969" max="8969" width="9.28515625" style="74" bestFit="1" customWidth="1"/>
    <col min="8970" max="8970" width="11.85546875" style="74" customWidth="1"/>
    <col min="8971" max="8971" width="15.42578125" style="74" customWidth="1"/>
    <col min="8972" max="8972" width="10.5703125" style="74" customWidth="1"/>
    <col min="8973" max="8973" width="9.140625" style="74"/>
    <col min="8974" max="8974" width="10.42578125" style="74" customWidth="1"/>
    <col min="8975" max="8976" width="7.7109375" style="74" customWidth="1"/>
    <col min="8977" max="8977" width="9.140625" style="74"/>
    <col min="8978" max="8978" width="11.7109375" style="74" customWidth="1"/>
    <col min="8979" max="8979" width="14" style="74" customWidth="1"/>
    <col min="8980" max="8980" width="15.28515625" style="74" customWidth="1"/>
    <col min="8981" max="8981" width="14.5703125" style="74" customWidth="1"/>
    <col min="8982" max="8982" width="11.7109375" style="74" bestFit="1" customWidth="1"/>
    <col min="8983" max="8983" width="11.85546875" style="74" bestFit="1" customWidth="1"/>
    <col min="8984" max="8984" width="11.7109375" style="74" bestFit="1" customWidth="1"/>
    <col min="8985" max="8985" width="11.85546875" style="74" bestFit="1" customWidth="1"/>
    <col min="8986" max="8986" width="11.42578125" style="74" customWidth="1"/>
    <col min="8987" max="8988" width="9.140625" style="74"/>
    <col min="8989" max="8989" width="16.85546875" style="74" customWidth="1"/>
    <col min="8990" max="8990" width="10" style="74" customWidth="1"/>
    <col min="8991" max="8991" width="13.28515625" style="74" customWidth="1"/>
    <col min="8992" max="8992" width="12" style="74" customWidth="1"/>
    <col min="8993" max="8993" width="11" style="74" customWidth="1"/>
    <col min="8994" max="9216" width="9.140625" style="74"/>
    <col min="9217" max="9217" width="2.85546875" style="74" customWidth="1"/>
    <col min="9218" max="9218" width="6.42578125" style="74" customWidth="1"/>
    <col min="9219" max="9219" width="11.7109375" style="74" bestFit="1" customWidth="1"/>
    <col min="9220" max="9220" width="7.85546875" style="74" customWidth="1"/>
    <col min="9221" max="9221" width="10" style="74" customWidth="1"/>
    <col min="9222" max="9222" width="9.28515625" style="74" customWidth="1"/>
    <col min="9223" max="9223" width="9.42578125" style="74" customWidth="1"/>
    <col min="9224" max="9224" width="17.7109375" style="74" customWidth="1"/>
    <col min="9225" max="9225" width="9.28515625" style="74" bestFit="1" customWidth="1"/>
    <col min="9226" max="9226" width="11.85546875" style="74" customWidth="1"/>
    <col min="9227" max="9227" width="15.42578125" style="74" customWidth="1"/>
    <col min="9228" max="9228" width="10.5703125" style="74" customWidth="1"/>
    <col min="9229" max="9229" width="9.140625" style="74"/>
    <col min="9230" max="9230" width="10.42578125" style="74" customWidth="1"/>
    <col min="9231" max="9232" width="7.7109375" style="74" customWidth="1"/>
    <col min="9233" max="9233" width="9.140625" style="74"/>
    <col min="9234" max="9234" width="11.7109375" style="74" customWidth="1"/>
    <col min="9235" max="9235" width="14" style="74" customWidth="1"/>
    <col min="9236" max="9236" width="15.28515625" style="74" customWidth="1"/>
    <col min="9237" max="9237" width="14.5703125" style="74" customWidth="1"/>
    <col min="9238" max="9238" width="11.7109375" style="74" bestFit="1" customWidth="1"/>
    <col min="9239" max="9239" width="11.85546875" style="74" bestFit="1" customWidth="1"/>
    <col min="9240" max="9240" width="11.7109375" style="74" bestFit="1" customWidth="1"/>
    <col min="9241" max="9241" width="11.85546875" style="74" bestFit="1" customWidth="1"/>
    <col min="9242" max="9242" width="11.42578125" style="74" customWidth="1"/>
    <col min="9243" max="9244" width="9.140625" style="74"/>
    <col min="9245" max="9245" width="16.85546875" style="74" customWidth="1"/>
    <col min="9246" max="9246" width="10" style="74" customWidth="1"/>
    <col min="9247" max="9247" width="13.28515625" style="74" customWidth="1"/>
    <col min="9248" max="9248" width="12" style="74" customWidth="1"/>
    <col min="9249" max="9249" width="11" style="74" customWidth="1"/>
    <col min="9250" max="9472" width="9.140625" style="74"/>
    <col min="9473" max="9473" width="2.85546875" style="74" customWidth="1"/>
    <col min="9474" max="9474" width="6.42578125" style="74" customWidth="1"/>
    <col min="9475" max="9475" width="11.7109375" style="74" bestFit="1" customWidth="1"/>
    <col min="9476" max="9476" width="7.85546875" style="74" customWidth="1"/>
    <col min="9477" max="9477" width="10" style="74" customWidth="1"/>
    <col min="9478" max="9478" width="9.28515625" style="74" customWidth="1"/>
    <col min="9479" max="9479" width="9.42578125" style="74" customWidth="1"/>
    <col min="9480" max="9480" width="17.7109375" style="74" customWidth="1"/>
    <col min="9481" max="9481" width="9.28515625" style="74" bestFit="1" customWidth="1"/>
    <col min="9482" max="9482" width="11.85546875" style="74" customWidth="1"/>
    <col min="9483" max="9483" width="15.42578125" style="74" customWidth="1"/>
    <col min="9484" max="9484" width="10.5703125" style="74" customWidth="1"/>
    <col min="9485" max="9485" width="9.140625" style="74"/>
    <col min="9486" max="9486" width="10.42578125" style="74" customWidth="1"/>
    <col min="9487" max="9488" width="7.7109375" style="74" customWidth="1"/>
    <col min="9489" max="9489" width="9.140625" style="74"/>
    <col min="9490" max="9490" width="11.7109375" style="74" customWidth="1"/>
    <col min="9491" max="9491" width="14" style="74" customWidth="1"/>
    <col min="9492" max="9492" width="15.28515625" style="74" customWidth="1"/>
    <col min="9493" max="9493" width="14.5703125" style="74" customWidth="1"/>
    <col min="9494" max="9494" width="11.7109375" style="74" bestFit="1" customWidth="1"/>
    <col min="9495" max="9495" width="11.85546875" style="74" bestFit="1" customWidth="1"/>
    <col min="9496" max="9496" width="11.7109375" style="74" bestFit="1" customWidth="1"/>
    <col min="9497" max="9497" width="11.85546875" style="74" bestFit="1" customWidth="1"/>
    <col min="9498" max="9498" width="11.42578125" style="74" customWidth="1"/>
    <col min="9499" max="9500" width="9.140625" style="74"/>
    <col min="9501" max="9501" width="16.85546875" style="74" customWidth="1"/>
    <col min="9502" max="9502" width="10" style="74" customWidth="1"/>
    <col min="9503" max="9503" width="13.28515625" style="74" customWidth="1"/>
    <col min="9504" max="9504" width="12" style="74" customWidth="1"/>
    <col min="9505" max="9505" width="11" style="74" customWidth="1"/>
    <col min="9506" max="9728" width="9.140625" style="74"/>
    <col min="9729" max="9729" width="2.85546875" style="74" customWidth="1"/>
    <col min="9730" max="9730" width="6.42578125" style="74" customWidth="1"/>
    <col min="9731" max="9731" width="11.7109375" style="74" bestFit="1" customWidth="1"/>
    <col min="9732" max="9732" width="7.85546875" style="74" customWidth="1"/>
    <col min="9733" max="9733" width="10" style="74" customWidth="1"/>
    <col min="9734" max="9734" width="9.28515625" style="74" customWidth="1"/>
    <col min="9735" max="9735" width="9.42578125" style="74" customWidth="1"/>
    <col min="9736" max="9736" width="17.7109375" style="74" customWidth="1"/>
    <col min="9737" max="9737" width="9.28515625" style="74" bestFit="1" customWidth="1"/>
    <col min="9738" max="9738" width="11.85546875" style="74" customWidth="1"/>
    <col min="9739" max="9739" width="15.42578125" style="74" customWidth="1"/>
    <col min="9740" max="9740" width="10.5703125" style="74" customWidth="1"/>
    <col min="9741" max="9741" width="9.140625" style="74"/>
    <col min="9742" max="9742" width="10.42578125" style="74" customWidth="1"/>
    <col min="9743" max="9744" width="7.7109375" style="74" customWidth="1"/>
    <col min="9745" max="9745" width="9.140625" style="74"/>
    <col min="9746" max="9746" width="11.7109375" style="74" customWidth="1"/>
    <col min="9747" max="9747" width="14" style="74" customWidth="1"/>
    <col min="9748" max="9748" width="15.28515625" style="74" customWidth="1"/>
    <col min="9749" max="9749" width="14.5703125" style="74" customWidth="1"/>
    <col min="9750" max="9750" width="11.7109375" style="74" bestFit="1" customWidth="1"/>
    <col min="9751" max="9751" width="11.85546875" style="74" bestFit="1" customWidth="1"/>
    <col min="9752" max="9752" width="11.7109375" style="74" bestFit="1" customWidth="1"/>
    <col min="9753" max="9753" width="11.85546875" style="74" bestFit="1" customWidth="1"/>
    <col min="9754" max="9754" width="11.42578125" style="74" customWidth="1"/>
    <col min="9755" max="9756" width="9.140625" style="74"/>
    <col min="9757" max="9757" width="16.85546875" style="74" customWidth="1"/>
    <col min="9758" max="9758" width="10" style="74" customWidth="1"/>
    <col min="9759" max="9759" width="13.28515625" style="74" customWidth="1"/>
    <col min="9760" max="9760" width="12" style="74" customWidth="1"/>
    <col min="9761" max="9761" width="11" style="74" customWidth="1"/>
    <col min="9762" max="9984" width="9.140625" style="74"/>
    <col min="9985" max="9985" width="2.85546875" style="74" customWidth="1"/>
    <col min="9986" max="9986" width="6.42578125" style="74" customWidth="1"/>
    <col min="9987" max="9987" width="11.7109375" style="74" bestFit="1" customWidth="1"/>
    <col min="9988" max="9988" width="7.85546875" style="74" customWidth="1"/>
    <col min="9989" max="9989" width="10" style="74" customWidth="1"/>
    <col min="9990" max="9990" width="9.28515625" style="74" customWidth="1"/>
    <col min="9991" max="9991" width="9.42578125" style="74" customWidth="1"/>
    <col min="9992" max="9992" width="17.7109375" style="74" customWidth="1"/>
    <col min="9993" max="9993" width="9.28515625" style="74" bestFit="1" customWidth="1"/>
    <col min="9994" max="9994" width="11.85546875" style="74" customWidth="1"/>
    <col min="9995" max="9995" width="15.42578125" style="74" customWidth="1"/>
    <col min="9996" max="9996" width="10.5703125" style="74" customWidth="1"/>
    <col min="9997" max="9997" width="9.140625" style="74"/>
    <col min="9998" max="9998" width="10.42578125" style="74" customWidth="1"/>
    <col min="9999" max="10000" width="7.7109375" style="74" customWidth="1"/>
    <col min="10001" max="10001" width="9.140625" style="74"/>
    <col min="10002" max="10002" width="11.7109375" style="74" customWidth="1"/>
    <col min="10003" max="10003" width="14" style="74" customWidth="1"/>
    <col min="10004" max="10004" width="15.28515625" style="74" customWidth="1"/>
    <col min="10005" max="10005" width="14.5703125" style="74" customWidth="1"/>
    <col min="10006" max="10006" width="11.7109375" style="74" bestFit="1" customWidth="1"/>
    <col min="10007" max="10007" width="11.85546875" style="74" bestFit="1" customWidth="1"/>
    <col min="10008" max="10008" width="11.7109375" style="74" bestFit="1" customWidth="1"/>
    <col min="10009" max="10009" width="11.85546875" style="74" bestFit="1" customWidth="1"/>
    <col min="10010" max="10010" width="11.42578125" style="74" customWidth="1"/>
    <col min="10011" max="10012" width="9.140625" style="74"/>
    <col min="10013" max="10013" width="16.85546875" style="74" customWidth="1"/>
    <col min="10014" max="10014" width="10" style="74" customWidth="1"/>
    <col min="10015" max="10015" width="13.28515625" style="74" customWidth="1"/>
    <col min="10016" max="10016" width="12" style="74" customWidth="1"/>
    <col min="10017" max="10017" width="11" style="74" customWidth="1"/>
    <col min="10018" max="10240" width="9.140625" style="74"/>
    <col min="10241" max="10241" width="2.85546875" style="74" customWidth="1"/>
    <col min="10242" max="10242" width="6.42578125" style="74" customWidth="1"/>
    <col min="10243" max="10243" width="11.7109375" style="74" bestFit="1" customWidth="1"/>
    <col min="10244" max="10244" width="7.85546875" style="74" customWidth="1"/>
    <col min="10245" max="10245" width="10" style="74" customWidth="1"/>
    <col min="10246" max="10246" width="9.28515625" style="74" customWidth="1"/>
    <col min="10247" max="10247" width="9.42578125" style="74" customWidth="1"/>
    <col min="10248" max="10248" width="17.7109375" style="74" customWidth="1"/>
    <col min="10249" max="10249" width="9.28515625" style="74" bestFit="1" customWidth="1"/>
    <col min="10250" max="10250" width="11.85546875" style="74" customWidth="1"/>
    <col min="10251" max="10251" width="15.42578125" style="74" customWidth="1"/>
    <col min="10252" max="10252" width="10.5703125" style="74" customWidth="1"/>
    <col min="10253" max="10253" width="9.140625" style="74"/>
    <col min="10254" max="10254" width="10.42578125" style="74" customWidth="1"/>
    <col min="10255" max="10256" width="7.7109375" style="74" customWidth="1"/>
    <col min="10257" max="10257" width="9.140625" style="74"/>
    <col min="10258" max="10258" width="11.7109375" style="74" customWidth="1"/>
    <col min="10259" max="10259" width="14" style="74" customWidth="1"/>
    <col min="10260" max="10260" width="15.28515625" style="74" customWidth="1"/>
    <col min="10261" max="10261" width="14.5703125" style="74" customWidth="1"/>
    <col min="10262" max="10262" width="11.7109375" style="74" bestFit="1" customWidth="1"/>
    <col min="10263" max="10263" width="11.85546875" style="74" bestFit="1" customWidth="1"/>
    <col min="10264" max="10264" width="11.7109375" style="74" bestFit="1" customWidth="1"/>
    <col min="10265" max="10265" width="11.85546875" style="74" bestFit="1" customWidth="1"/>
    <col min="10266" max="10266" width="11.42578125" style="74" customWidth="1"/>
    <col min="10267" max="10268" width="9.140625" style="74"/>
    <col min="10269" max="10269" width="16.85546875" style="74" customWidth="1"/>
    <col min="10270" max="10270" width="10" style="74" customWidth="1"/>
    <col min="10271" max="10271" width="13.28515625" style="74" customWidth="1"/>
    <col min="10272" max="10272" width="12" style="74" customWidth="1"/>
    <col min="10273" max="10273" width="11" style="74" customWidth="1"/>
    <col min="10274" max="10496" width="9.140625" style="74"/>
    <col min="10497" max="10497" width="2.85546875" style="74" customWidth="1"/>
    <col min="10498" max="10498" width="6.42578125" style="74" customWidth="1"/>
    <col min="10499" max="10499" width="11.7109375" style="74" bestFit="1" customWidth="1"/>
    <col min="10500" max="10500" width="7.85546875" style="74" customWidth="1"/>
    <col min="10501" max="10501" width="10" style="74" customWidth="1"/>
    <col min="10502" max="10502" width="9.28515625" style="74" customWidth="1"/>
    <col min="10503" max="10503" width="9.42578125" style="74" customWidth="1"/>
    <col min="10504" max="10504" width="17.7109375" style="74" customWidth="1"/>
    <col min="10505" max="10505" width="9.28515625" style="74" bestFit="1" customWidth="1"/>
    <col min="10506" max="10506" width="11.85546875" style="74" customWidth="1"/>
    <col min="10507" max="10507" width="15.42578125" style="74" customWidth="1"/>
    <col min="10508" max="10508" width="10.5703125" style="74" customWidth="1"/>
    <col min="10509" max="10509" width="9.140625" style="74"/>
    <col min="10510" max="10510" width="10.42578125" style="74" customWidth="1"/>
    <col min="10511" max="10512" width="7.7109375" style="74" customWidth="1"/>
    <col min="10513" max="10513" width="9.140625" style="74"/>
    <col min="10514" max="10514" width="11.7109375" style="74" customWidth="1"/>
    <col min="10515" max="10515" width="14" style="74" customWidth="1"/>
    <col min="10516" max="10516" width="15.28515625" style="74" customWidth="1"/>
    <col min="10517" max="10517" width="14.5703125" style="74" customWidth="1"/>
    <col min="10518" max="10518" width="11.7109375" style="74" bestFit="1" customWidth="1"/>
    <col min="10519" max="10519" width="11.85546875" style="74" bestFit="1" customWidth="1"/>
    <col min="10520" max="10520" width="11.7109375" style="74" bestFit="1" customWidth="1"/>
    <col min="10521" max="10521" width="11.85546875" style="74" bestFit="1" customWidth="1"/>
    <col min="10522" max="10522" width="11.42578125" style="74" customWidth="1"/>
    <col min="10523" max="10524" width="9.140625" style="74"/>
    <col min="10525" max="10525" width="16.85546875" style="74" customWidth="1"/>
    <col min="10526" max="10526" width="10" style="74" customWidth="1"/>
    <col min="10527" max="10527" width="13.28515625" style="74" customWidth="1"/>
    <col min="10528" max="10528" width="12" style="74" customWidth="1"/>
    <col min="10529" max="10529" width="11" style="74" customWidth="1"/>
    <col min="10530" max="10752" width="9.140625" style="74"/>
    <col min="10753" max="10753" width="2.85546875" style="74" customWidth="1"/>
    <col min="10754" max="10754" width="6.42578125" style="74" customWidth="1"/>
    <col min="10755" max="10755" width="11.7109375" style="74" bestFit="1" customWidth="1"/>
    <col min="10756" max="10756" width="7.85546875" style="74" customWidth="1"/>
    <col min="10757" max="10757" width="10" style="74" customWidth="1"/>
    <col min="10758" max="10758" width="9.28515625" style="74" customWidth="1"/>
    <col min="10759" max="10759" width="9.42578125" style="74" customWidth="1"/>
    <col min="10760" max="10760" width="17.7109375" style="74" customWidth="1"/>
    <col min="10761" max="10761" width="9.28515625" style="74" bestFit="1" customWidth="1"/>
    <col min="10762" max="10762" width="11.85546875" style="74" customWidth="1"/>
    <col min="10763" max="10763" width="15.42578125" style="74" customWidth="1"/>
    <col min="10764" max="10764" width="10.5703125" style="74" customWidth="1"/>
    <col min="10765" max="10765" width="9.140625" style="74"/>
    <col min="10766" max="10766" width="10.42578125" style="74" customWidth="1"/>
    <col min="10767" max="10768" width="7.7109375" style="74" customWidth="1"/>
    <col min="10769" max="10769" width="9.140625" style="74"/>
    <col min="10770" max="10770" width="11.7109375" style="74" customWidth="1"/>
    <col min="10771" max="10771" width="14" style="74" customWidth="1"/>
    <col min="10772" max="10772" width="15.28515625" style="74" customWidth="1"/>
    <col min="10773" max="10773" width="14.5703125" style="74" customWidth="1"/>
    <col min="10774" max="10774" width="11.7109375" style="74" bestFit="1" customWidth="1"/>
    <col min="10775" max="10775" width="11.85546875" style="74" bestFit="1" customWidth="1"/>
    <col min="10776" max="10776" width="11.7109375" style="74" bestFit="1" customWidth="1"/>
    <col min="10777" max="10777" width="11.85546875" style="74" bestFit="1" customWidth="1"/>
    <col min="10778" max="10778" width="11.42578125" style="74" customWidth="1"/>
    <col min="10779" max="10780" width="9.140625" style="74"/>
    <col min="10781" max="10781" width="16.85546875" style="74" customWidth="1"/>
    <col min="10782" max="10782" width="10" style="74" customWidth="1"/>
    <col min="10783" max="10783" width="13.28515625" style="74" customWidth="1"/>
    <col min="10784" max="10784" width="12" style="74" customWidth="1"/>
    <col min="10785" max="10785" width="11" style="74" customWidth="1"/>
    <col min="10786" max="11008" width="9.140625" style="74"/>
    <col min="11009" max="11009" width="2.85546875" style="74" customWidth="1"/>
    <col min="11010" max="11010" width="6.42578125" style="74" customWidth="1"/>
    <col min="11011" max="11011" width="11.7109375" style="74" bestFit="1" customWidth="1"/>
    <col min="11012" max="11012" width="7.85546875" style="74" customWidth="1"/>
    <col min="11013" max="11013" width="10" style="74" customWidth="1"/>
    <col min="11014" max="11014" width="9.28515625" style="74" customWidth="1"/>
    <col min="11015" max="11015" width="9.42578125" style="74" customWidth="1"/>
    <col min="11016" max="11016" width="17.7109375" style="74" customWidth="1"/>
    <col min="11017" max="11017" width="9.28515625" style="74" bestFit="1" customWidth="1"/>
    <col min="11018" max="11018" width="11.85546875" style="74" customWidth="1"/>
    <col min="11019" max="11019" width="15.42578125" style="74" customWidth="1"/>
    <col min="11020" max="11020" width="10.5703125" style="74" customWidth="1"/>
    <col min="11021" max="11021" width="9.140625" style="74"/>
    <col min="11022" max="11022" width="10.42578125" style="74" customWidth="1"/>
    <col min="11023" max="11024" width="7.7109375" style="74" customWidth="1"/>
    <col min="11025" max="11025" width="9.140625" style="74"/>
    <col min="11026" max="11026" width="11.7109375" style="74" customWidth="1"/>
    <col min="11027" max="11027" width="14" style="74" customWidth="1"/>
    <col min="11028" max="11028" width="15.28515625" style="74" customWidth="1"/>
    <col min="11029" max="11029" width="14.5703125" style="74" customWidth="1"/>
    <col min="11030" max="11030" width="11.7109375" style="74" bestFit="1" customWidth="1"/>
    <col min="11031" max="11031" width="11.85546875" style="74" bestFit="1" customWidth="1"/>
    <col min="11032" max="11032" width="11.7109375" style="74" bestFit="1" customWidth="1"/>
    <col min="11033" max="11033" width="11.85546875" style="74" bestFit="1" customWidth="1"/>
    <col min="11034" max="11034" width="11.42578125" style="74" customWidth="1"/>
    <col min="11035" max="11036" width="9.140625" style="74"/>
    <col min="11037" max="11037" width="16.85546875" style="74" customWidth="1"/>
    <col min="11038" max="11038" width="10" style="74" customWidth="1"/>
    <col min="11039" max="11039" width="13.28515625" style="74" customWidth="1"/>
    <col min="11040" max="11040" width="12" style="74" customWidth="1"/>
    <col min="11041" max="11041" width="11" style="74" customWidth="1"/>
    <col min="11042" max="11264" width="9.140625" style="74"/>
    <col min="11265" max="11265" width="2.85546875" style="74" customWidth="1"/>
    <col min="11266" max="11266" width="6.42578125" style="74" customWidth="1"/>
    <col min="11267" max="11267" width="11.7109375" style="74" bestFit="1" customWidth="1"/>
    <col min="11268" max="11268" width="7.85546875" style="74" customWidth="1"/>
    <col min="11269" max="11269" width="10" style="74" customWidth="1"/>
    <col min="11270" max="11270" width="9.28515625" style="74" customWidth="1"/>
    <col min="11271" max="11271" width="9.42578125" style="74" customWidth="1"/>
    <col min="11272" max="11272" width="17.7109375" style="74" customWidth="1"/>
    <col min="11273" max="11273" width="9.28515625" style="74" bestFit="1" customWidth="1"/>
    <col min="11274" max="11274" width="11.85546875" style="74" customWidth="1"/>
    <col min="11275" max="11275" width="15.42578125" style="74" customWidth="1"/>
    <col min="11276" max="11276" width="10.5703125" style="74" customWidth="1"/>
    <col min="11277" max="11277" width="9.140625" style="74"/>
    <col min="11278" max="11278" width="10.42578125" style="74" customWidth="1"/>
    <col min="11279" max="11280" width="7.7109375" style="74" customWidth="1"/>
    <col min="11281" max="11281" width="9.140625" style="74"/>
    <col min="11282" max="11282" width="11.7109375" style="74" customWidth="1"/>
    <col min="11283" max="11283" width="14" style="74" customWidth="1"/>
    <col min="11284" max="11284" width="15.28515625" style="74" customWidth="1"/>
    <col min="11285" max="11285" width="14.5703125" style="74" customWidth="1"/>
    <col min="11286" max="11286" width="11.7109375" style="74" bestFit="1" customWidth="1"/>
    <col min="11287" max="11287" width="11.85546875" style="74" bestFit="1" customWidth="1"/>
    <col min="11288" max="11288" width="11.7109375" style="74" bestFit="1" customWidth="1"/>
    <col min="11289" max="11289" width="11.85546875" style="74" bestFit="1" customWidth="1"/>
    <col min="11290" max="11290" width="11.42578125" style="74" customWidth="1"/>
    <col min="11291" max="11292" width="9.140625" style="74"/>
    <col min="11293" max="11293" width="16.85546875" style="74" customWidth="1"/>
    <col min="11294" max="11294" width="10" style="74" customWidth="1"/>
    <col min="11295" max="11295" width="13.28515625" style="74" customWidth="1"/>
    <col min="11296" max="11296" width="12" style="74" customWidth="1"/>
    <col min="11297" max="11297" width="11" style="74" customWidth="1"/>
    <col min="11298" max="11520" width="9.140625" style="74"/>
    <col min="11521" max="11521" width="2.85546875" style="74" customWidth="1"/>
    <col min="11522" max="11522" width="6.42578125" style="74" customWidth="1"/>
    <col min="11523" max="11523" width="11.7109375" style="74" bestFit="1" customWidth="1"/>
    <col min="11524" max="11524" width="7.85546875" style="74" customWidth="1"/>
    <col min="11525" max="11525" width="10" style="74" customWidth="1"/>
    <col min="11526" max="11526" width="9.28515625" style="74" customWidth="1"/>
    <col min="11527" max="11527" width="9.42578125" style="74" customWidth="1"/>
    <col min="11528" max="11528" width="17.7109375" style="74" customWidth="1"/>
    <col min="11529" max="11529" width="9.28515625" style="74" bestFit="1" customWidth="1"/>
    <col min="11530" max="11530" width="11.85546875" style="74" customWidth="1"/>
    <col min="11531" max="11531" width="15.42578125" style="74" customWidth="1"/>
    <col min="11532" max="11532" width="10.5703125" style="74" customWidth="1"/>
    <col min="11533" max="11533" width="9.140625" style="74"/>
    <col min="11534" max="11534" width="10.42578125" style="74" customWidth="1"/>
    <col min="11535" max="11536" width="7.7109375" style="74" customWidth="1"/>
    <col min="11537" max="11537" width="9.140625" style="74"/>
    <col min="11538" max="11538" width="11.7109375" style="74" customWidth="1"/>
    <col min="11539" max="11539" width="14" style="74" customWidth="1"/>
    <col min="11540" max="11540" width="15.28515625" style="74" customWidth="1"/>
    <col min="11541" max="11541" width="14.5703125" style="74" customWidth="1"/>
    <col min="11542" max="11542" width="11.7109375" style="74" bestFit="1" customWidth="1"/>
    <col min="11543" max="11543" width="11.85546875" style="74" bestFit="1" customWidth="1"/>
    <col min="11544" max="11544" width="11.7109375" style="74" bestFit="1" customWidth="1"/>
    <col min="11545" max="11545" width="11.85546875" style="74" bestFit="1" customWidth="1"/>
    <col min="11546" max="11546" width="11.42578125" style="74" customWidth="1"/>
    <col min="11547" max="11548" width="9.140625" style="74"/>
    <col min="11549" max="11549" width="16.85546875" style="74" customWidth="1"/>
    <col min="11550" max="11550" width="10" style="74" customWidth="1"/>
    <col min="11551" max="11551" width="13.28515625" style="74" customWidth="1"/>
    <col min="11552" max="11552" width="12" style="74" customWidth="1"/>
    <col min="11553" max="11553" width="11" style="74" customWidth="1"/>
    <col min="11554" max="11776" width="9.140625" style="74"/>
    <col min="11777" max="11777" width="2.85546875" style="74" customWidth="1"/>
    <col min="11778" max="11778" width="6.42578125" style="74" customWidth="1"/>
    <col min="11779" max="11779" width="11.7109375" style="74" bestFit="1" customWidth="1"/>
    <col min="11780" max="11780" width="7.85546875" style="74" customWidth="1"/>
    <col min="11781" max="11781" width="10" style="74" customWidth="1"/>
    <col min="11782" max="11782" width="9.28515625" style="74" customWidth="1"/>
    <col min="11783" max="11783" width="9.42578125" style="74" customWidth="1"/>
    <col min="11784" max="11784" width="17.7109375" style="74" customWidth="1"/>
    <col min="11785" max="11785" width="9.28515625" style="74" bestFit="1" customWidth="1"/>
    <col min="11786" max="11786" width="11.85546875" style="74" customWidth="1"/>
    <col min="11787" max="11787" width="15.42578125" style="74" customWidth="1"/>
    <col min="11788" max="11788" width="10.5703125" style="74" customWidth="1"/>
    <col min="11789" max="11789" width="9.140625" style="74"/>
    <col min="11790" max="11790" width="10.42578125" style="74" customWidth="1"/>
    <col min="11791" max="11792" width="7.7109375" style="74" customWidth="1"/>
    <col min="11793" max="11793" width="9.140625" style="74"/>
    <col min="11794" max="11794" width="11.7109375" style="74" customWidth="1"/>
    <col min="11795" max="11795" width="14" style="74" customWidth="1"/>
    <col min="11796" max="11796" width="15.28515625" style="74" customWidth="1"/>
    <col min="11797" max="11797" width="14.5703125" style="74" customWidth="1"/>
    <col min="11798" max="11798" width="11.7109375" style="74" bestFit="1" customWidth="1"/>
    <col min="11799" max="11799" width="11.85546875" style="74" bestFit="1" customWidth="1"/>
    <col min="11800" max="11800" width="11.7109375" style="74" bestFit="1" customWidth="1"/>
    <col min="11801" max="11801" width="11.85546875" style="74" bestFit="1" customWidth="1"/>
    <col min="11802" max="11802" width="11.42578125" style="74" customWidth="1"/>
    <col min="11803" max="11804" width="9.140625" style="74"/>
    <col min="11805" max="11805" width="16.85546875" style="74" customWidth="1"/>
    <col min="11806" max="11806" width="10" style="74" customWidth="1"/>
    <col min="11807" max="11807" width="13.28515625" style="74" customWidth="1"/>
    <col min="11808" max="11808" width="12" style="74" customWidth="1"/>
    <col min="11809" max="11809" width="11" style="74" customWidth="1"/>
    <col min="11810" max="12032" width="9.140625" style="74"/>
    <col min="12033" max="12033" width="2.85546875" style="74" customWidth="1"/>
    <col min="12034" max="12034" width="6.42578125" style="74" customWidth="1"/>
    <col min="12035" max="12035" width="11.7109375" style="74" bestFit="1" customWidth="1"/>
    <col min="12036" max="12036" width="7.85546875" style="74" customWidth="1"/>
    <col min="12037" max="12037" width="10" style="74" customWidth="1"/>
    <col min="12038" max="12038" width="9.28515625" style="74" customWidth="1"/>
    <col min="12039" max="12039" width="9.42578125" style="74" customWidth="1"/>
    <col min="12040" max="12040" width="17.7109375" style="74" customWidth="1"/>
    <col min="12041" max="12041" width="9.28515625" style="74" bestFit="1" customWidth="1"/>
    <col min="12042" max="12042" width="11.85546875" style="74" customWidth="1"/>
    <col min="12043" max="12043" width="15.42578125" style="74" customWidth="1"/>
    <col min="12044" max="12044" width="10.5703125" style="74" customWidth="1"/>
    <col min="12045" max="12045" width="9.140625" style="74"/>
    <col min="12046" max="12046" width="10.42578125" style="74" customWidth="1"/>
    <col min="12047" max="12048" width="7.7109375" style="74" customWidth="1"/>
    <col min="12049" max="12049" width="9.140625" style="74"/>
    <col min="12050" max="12050" width="11.7109375" style="74" customWidth="1"/>
    <col min="12051" max="12051" width="14" style="74" customWidth="1"/>
    <col min="12052" max="12052" width="15.28515625" style="74" customWidth="1"/>
    <col min="12053" max="12053" width="14.5703125" style="74" customWidth="1"/>
    <col min="12054" max="12054" width="11.7109375" style="74" bestFit="1" customWidth="1"/>
    <col min="12055" max="12055" width="11.85546875" style="74" bestFit="1" customWidth="1"/>
    <col min="12056" max="12056" width="11.7109375" style="74" bestFit="1" customWidth="1"/>
    <col min="12057" max="12057" width="11.85546875" style="74" bestFit="1" customWidth="1"/>
    <col min="12058" max="12058" width="11.42578125" style="74" customWidth="1"/>
    <col min="12059" max="12060" width="9.140625" style="74"/>
    <col min="12061" max="12061" width="16.85546875" style="74" customWidth="1"/>
    <col min="12062" max="12062" width="10" style="74" customWidth="1"/>
    <col min="12063" max="12063" width="13.28515625" style="74" customWidth="1"/>
    <col min="12064" max="12064" width="12" style="74" customWidth="1"/>
    <col min="12065" max="12065" width="11" style="74" customWidth="1"/>
    <col min="12066" max="12288" width="9.140625" style="74"/>
    <col min="12289" max="12289" width="2.85546875" style="74" customWidth="1"/>
    <col min="12290" max="12290" width="6.42578125" style="74" customWidth="1"/>
    <col min="12291" max="12291" width="11.7109375" style="74" bestFit="1" customWidth="1"/>
    <col min="12292" max="12292" width="7.85546875" style="74" customWidth="1"/>
    <col min="12293" max="12293" width="10" style="74" customWidth="1"/>
    <col min="12294" max="12294" width="9.28515625" style="74" customWidth="1"/>
    <col min="12295" max="12295" width="9.42578125" style="74" customWidth="1"/>
    <col min="12296" max="12296" width="17.7109375" style="74" customWidth="1"/>
    <col min="12297" max="12297" width="9.28515625" style="74" bestFit="1" customWidth="1"/>
    <col min="12298" max="12298" width="11.85546875" style="74" customWidth="1"/>
    <col min="12299" max="12299" width="15.42578125" style="74" customWidth="1"/>
    <col min="12300" max="12300" width="10.5703125" style="74" customWidth="1"/>
    <col min="12301" max="12301" width="9.140625" style="74"/>
    <col min="12302" max="12302" width="10.42578125" style="74" customWidth="1"/>
    <col min="12303" max="12304" width="7.7109375" style="74" customWidth="1"/>
    <col min="12305" max="12305" width="9.140625" style="74"/>
    <col min="12306" max="12306" width="11.7109375" style="74" customWidth="1"/>
    <col min="12307" max="12307" width="14" style="74" customWidth="1"/>
    <col min="12308" max="12308" width="15.28515625" style="74" customWidth="1"/>
    <col min="12309" max="12309" width="14.5703125" style="74" customWidth="1"/>
    <col min="12310" max="12310" width="11.7109375" style="74" bestFit="1" customWidth="1"/>
    <col min="12311" max="12311" width="11.85546875" style="74" bestFit="1" customWidth="1"/>
    <col min="12312" max="12312" width="11.7109375" style="74" bestFit="1" customWidth="1"/>
    <col min="12313" max="12313" width="11.85546875" style="74" bestFit="1" customWidth="1"/>
    <col min="12314" max="12314" width="11.42578125" style="74" customWidth="1"/>
    <col min="12315" max="12316" width="9.140625" style="74"/>
    <col min="12317" max="12317" width="16.85546875" style="74" customWidth="1"/>
    <col min="12318" max="12318" width="10" style="74" customWidth="1"/>
    <col min="12319" max="12319" width="13.28515625" style="74" customWidth="1"/>
    <col min="12320" max="12320" width="12" style="74" customWidth="1"/>
    <col min="12321" max="12321" width="11" style="74" customWidth="1"/>
    <col min="12322" max="12544" width="9.140625" style="74"/>
    <col min="12545" max="12545" width="2.85546875" style="74" customWidth="1"/>
    <col min="12546" max="12546" width="6.42578125" style="74" customWidth="1"/>
    <col min="12547" max="12547" width="11.7109375" style="74" bestFit="1" customWidth="1"/>
    <col min="12548" max="12548" width="7.85546875" style="74" customWidth="1"/>
    <col min="12549" max="12549" width="10" style="74" customWidth="1"/>
    <col min="12550" max="12550" width="9.28515625" style="74" customWidth="1"/>
    <col min="12551" max="12551" width="9.42578125" style="74" customWidth="1"/>
    <col min="12552" max="12552" width="17.7109375" style="74" customWidth="1"/>
    <col min="12553" max="12553" width="9.28515625" style="74" bestFit="1" customWidth="1"/>
    <col min="12554" max="12554" width="11.85546875" style="74" customWidth="1"/>
    <col min="12555" max="12555" width="15.42578125" style="74" customWidth="1"/>
    <col min="12556" max="12556" width="10.5703125" style="74" customWidth="1"/>
    <col min="12557" max="12557" width="9.140625" style="74"/>
    <col min="12558" max="12558" width="10.42578125" style="74" customWidth="1"/>
    <col min="12559" max="12560" width="7.7109375" style="74" customWidth="1"/>
    <col min="12561" max="12561" width="9.140625" style="74"/>
    <col min="12562" max="12562" width="11.7109375" style="74" customWidth="1"/>
    <col min="12563" max="12563" width="14" style="74" customWidth="1"/>
    <col min="12564" max="12564" width="15.28515625" style="74" customWidth="1"/>
    <col min="12565" max="12565" width="14.5703125" style="74" customWidth="1"/>
    <col min="12566" max="12566" width="11.7109375" style="74" bestFit="1" customWidth="1"/>
    <col min="12567" max="12567" width="11.85546875" style="74" bestFit="1" customWidth="1"/>
    <col min="12568" max="12568" width="11.7109375" style="74" bestFit="1" customWidth="1"/>
    <col min="12569" max="12569" width="11.85546875" style="74" bestFit="1" customWidth="1"/>
    <col min="12570" max="12570" width="11.42578125" style="74" customWidth="1"/>
    <col min="12571" max="12572" width="9.140625" style="74"/>
    <col min="12573" max="12573" width="16.85546875" style="74" customWidth="1"/>
    <col min="12574" max="12574" width="10" style="74" customWidth="1"/>
    <col min="12575" max="12575" width="13.28515625" style="74" customWidth="1"/>
    <col min="12576" max="12576" width="12" style="74" customWidth="1"/>
    <col min="12577" max="12577" width="11" style="74" customWidth="1"/>
    <col min="12578" max="12800" width="9.140625" style="74"/>
    <col min="12801" max="12801" width="2.85546875" style="74" customWidth="1"/>
    <col min="12802" max="12802" width="6.42578125" style="74" customWidth="1"/>
    <col min="12803" max="12803" width="11.7109375" style="74" bestFit="1" customWidth="1"/>
    <col min="12804" max="12804" width="7.85546875" style="74" customWidth="1"/>
    <col min="12805" max="12805" width="10" style="74" customWidth="1"/>
    <col min="12806" max="12806" width="9.28515625" style="74" customWidth="1"/>
    <col min="12807" max="12807" width="9.42578125" style="74" customWidth="1"/>
    <col min="12808" max="12808" width="17.7109375" style="74" customWidth="1"/>
    <col min="12809" max="12809" width="9.28515625" style="74" bestFit="1" customWidth="1"/>
    <col min="12810" max="12810" width="11.85546875" style="74" customWidth="1"/>
    <col min="12811" max="12811" width="15.42578125" style="74" customWidth="1"/>
    <col min="12812" max="12812" width="10.5703125" style="74" customWidth="1"/>
    <col min="12813" max="12813" width="9.140625" style="74"/>
    <col min="12814" max="12814" width="10.42578125" style="74" customWidth="1"/>
    <col min="12815" max="12816" width="7.7109375" style="74" customWidth="1"/>
    <col min="12817" max="12817" width="9.140625" style="74"/>
    <col min="12818" max="12818" width="11.7109375" style="74" customWidth="1"/>
    <col min="12819" max="12819" width="14" style="74" customWidth="1"/>
    <col min="12820" max="12820" width="15.28515625" style="74" customWidth="1"/>
    <col min="12821" max="12821" width="14.5703125" style="74" customWidth="1"/>
    <col min="12822" max="12822" width="11.7109375" style="74" bestFit="1" customWidth="1"/>
    <col min="12823" max="12823" width="11.85546875" style="74" bestFit="1" customWidth="1"/>
    <col min="12824" max="12824" width="11.7109375" style="74" bestFit="1" customWidth="1"/>
    <col min="12825" max="12825" width="11.85546875" style="74" bestFit="1" customWidth="1"/>
    <col min="12826" max="12826" width="11.42578125" style="74" customWidth="1"/>
    <col min="12827" max="12828" width="9.140625" style="74"/>
    <col min="12829" max="12829" width="16.85546875" style="74" customWidth="1"/>
    <col min="12830" max="12830" width="10" style="74" customWidth="1"/>
    <col min="12831" max="12831" width="13.28515625" style="74" customWidth="1"/>
    <col min="12832" max="12832" width="12" style="74" customWidth="1"/>
    <col min="12833" max="12833" width="11" style="74" customWidth="1"/>
    <col min="12834" max="13056" width="9.140625" style="74"/>
    <col min="13057" max="13057" width="2.85546875" style="74" customWidth="1"/>
    <col min="13058" max="13058" width="6.42578125" style="74" customWidth="1"/>
    <col min="13059" max="13059" width="11.7109375" style="74" bestFit="1" customWidth="1"/>
    <col min="13060" max="13060" width="7.85546875" style="74" customWidth="1"/>
    <col min="13061" max="13061" width="10" style="74" customWidth="1"/>
    <col min="13062" max="13062" width="9.28515625" style="74" customWidth="1"/>
    <col min="13063" max="13063" width="9.42578125" style="74" customWidth="1"/>
    <col min="13064" max="13064" width="17.7109375" style="74" customWidth="1"/>
    <col min="13065" max="13065" width="9.28515625" style="74" bestFit="1" customWidth="1"/>
    <col min="13066" max="13066" width="11.85546875" style="74" customWidth="1"/>
    <col min="13067" max="13067" width="15.42578125" style="74" customWidth="1"/>
    <col min="13068" max="13068" width="10.5703125" style="74" customWidth="1"/>
    <col min="13069" max="13069" width="9.140625" style="74"/>
    <col min="13070" max="13070" width="10.42578125" style="74" customWidth="1"/>
    <col min="13071" max="13072" width="7.7109375" style="74" customWidth="1"/>
    <col min="13073" max="13073" width="9.140625" style="74"/>
    <col min="13074" max="13074" width="11.7109375" style="74" customWidth="1"/>
    <col min="13075" max="13075" width="14" style="74" customWidth="1"/>
    <col min="13076" max="13076" width="15.28515625" style="74" customWidth="1"/>
    <col min="13077" max="13077" width="14.5703125" style="74" customWidth="1"/>
    <col min="13078" max="13078" width="11.7109375" style="74" bestFit="1" customWidth="1"/>
    <col min="13079" max="13079" width="11.85546875" style="74" bestFit="1" customWidth="1"/>
    <col min="13080" max="13080" width="11.7109375" style="74" bestFit="1" customWidth="1"/>
    <col min="13081" max="13081" width="11.85546875" style="74" bestFit="1" customWidth="1"/>
    <col min="13082" max="13082" width="11.42578125" style="74" customWidth="1"/>
    <col min="13083" max="13084" width="9.140625" style="74"/>
    <col min="13085" max="13085" width="16.85546875" style="74" customWidth="1"/>
    <col min="13086" max="13086" width="10" style="74" customWidth="1"/>
    <col min="13087" max="13087" width="13.28515625" style="74" customWidth="1"/>
    <col min="13088" max="13088" width="12" style="74" customWidth="1"/>
    <col min="13089" max="13089" width="11" style="74" customWidth="1"/>
    <col min="13090" max="13312" width="9.140625" style="74"/>
    <col min="13313" max="13313" width="2.85546875" style="74" customWidth="1"/>
    <col min="13314" max="13314" width="6.42578125" style="74" customWidth="1"/>
    <col min="13315" max="13315" width="11.7109375" style="74" bestFit="1" customWidth="1"/>
    <col min="13316" max="13316" width="7.85546875" style="74" customWidth="1"/>
    <col min="13317" max="13317" width="10" style="74" customWidth="1"/>
    <col min="13318" max="13318" width="9.28515625" style="74" customWidth="1"/>
    <col min="13319" max="13319" width="9.42578125" style="74" customWidth="1"/>
    <col min="13320" max="13320" width="17.7109375" style="74" customWidth="1"/>
    <col min="13321" max="13321" width="9.28515625" style="74" bestFit="1" customWidth="1"/>
    <col min="13322" max="13322" width="11.85546875" style="74" customWidth="1"/>
    <col min="13323" max="13323" width="15.42578125" style="74" customWidth="1"/>
    <col min="13324" max="13324" width="10.5703125" style="74" customWidth="1"/>
    <col min="13325" max="13325" width="9.140625" style="74"/>
    <col min="13326" max="13326" width="10.42578125" style="74" customWidth="1"/>
    <col min="13327" max="13328" width="7.7109375" style="74" customWidth="1"/>
    <col min="13329" max="13329" width="9.140625" style="74"/>
    <col min="13330" max="13330" width="11.7109375" style="74" customWidth="1"/>
    <col min="13331" max="13331" width="14" style="74" customWidth="1"/>
    <col min="13332" max="13332" width="15.28515625" style="74" customWidth="1"/>
    <col min="13333" max="13333" width="14.5703125" style="74" customWidth="1"/>
    <col min="13334" max="13334" width="11.7109375" style="74" bestFit="1" customWidth="1"/>
    <col min="13335" max="13335" width="11.85546875" style="74" bestFit="1" customWidth="1"/>
    <col min="13336" max="13336" width="11.7109375" style="74" bestFit="1" customWidth="1"/>
    <col min="13337" max="13337" width="11.85546875" style="74" bestFit="1" customWidth="1"/>
    <col min="13338" max="13338" width="11.42578125" style="74" customWidth="1"/>
    <col min="13339" max="13340" width="9.140625" style="74"/>
    <col min="13341" max="13341" width="16.85546875" style="74" customWidth="1"/>
    <col min="13342" max="13342" width="10" style="74" customWidth="1"/>
    <col min="13343" max="13343" width="13.28515625" style="74" customWidth="1"/>
    <col min="13344" max="13344" width="12" style="74" customWidth="1"/>
    <col min="13345" max="13345" width="11" style="74" customWidth="1"/>
    <col min="13346" max="13568" width="9.140625" style="74"/>
    <col min="13569" max="13569" width="2.85546875" style="74" customWidth="1"/>
    <col min="13570" max="13570" width="6.42578125" style="74" customWidth="1"/>
    <col min="13571" max="13571" width="11.7109375" style="74" bestFit="1" customWidth="1"/>
    <col min="13572" max="13572" width="7.85546875" style="74" customWidth="1"/>
    <col min="13573" max="13573" width="10" style="74" customWidth="1"/>
    <col min="13574" max="13574" width="9.28515625" style="74" customWidth="1"/>
    <col min="13575" max="13575" width="9.42578125" style="74" customWidth="1"/>
    <col min="13576" max="13576" width="17.7109375" style="74" customWidth="1"/>
    <col min="13577" max="13577" width="9.28515625" style="74" bestFit="1" customWidth="1"/>
    <col min="13578" max="13578" width="11.85546875" style="74" customWidth="1"/>
    <col min="13579" max="13579" width="15.42578125" style="74" customWidth="1"/>
    <col min="13580" max="13580" width="10.5703125" style="74" customWidth="1"/>
    <col min="13581" max="13581" width="9.140625" style="74"/>
    <col min="13582" max="13582" width="10.42578125" style="74" customWidth="1"/>
    <col min="13583" max="13584" width="7.7109375" style="74" customWidth="1"/>
    <col min="13585" max="13585" width="9.140625" style="74"/>
    <col min="13586" max="13586" width="11.7109375" style="74" customWidth="1"/>
    <col min="13587" max="13587" width="14" style="74" customWidth="1"/>
    <col min="13588" max="13588" width="15.28515625" style="74" customWidth="1"/>
    <col min="13589" max="13589" width="14.5703125" style="74" customWidth="1"/>
    <col min="13590" max="13590" width="11.7109375" style="74" bestFit="1" customWidth="1"/>
    <col min="13591" max="13591" width="11.85546875" style="74" bestFit="1" customWidth="1"/>
    <col min="13592" max="13592" width="11.7109375" style="74" bestFit="1" customWidth="1"/>
    <col min="13593" max="13593" width="11.85546875" style="74" bestFit="1" customWidth="1"/>
    <col min="13594" max="13594" width="11.42578125" style="74" customWidth="1"/>
    <col min="13595" max="13596" width="9.140625" style="74"/>
    <col min="13597" max="13597" width="16.85546875" style="74" customWidth="1"/>
    <col min="13598" max="13598" width="10" style="74" customWidth="1"/>
    <col min="13599" max="13599" width="13.28515625" style="74" customWidth="1"/>
    <col min="13600" max="13600" width="12" style="74" customWidth="1"/>
    <col min="13601" max="13601" width="11" style="74" customWidth="1"/>
    <col min="13602" max="13824" width="9.140625" style="74"/>
    <col min="13825" max="13825" width="2.85546875" style="74" customWidth="1"/>
    <col min="13826" max="13826" width="6.42578125" style="74" customWidth="1"/>
    <col min="13827" max="13827" width="11.7109375" style="74" bestFit="1" customWidth="1"/>
    <col min="13828" max="13828" width="7.85546875" style="74" customWidth="1"/>
    <col min="13829" max="13829" width="10" style="74" customWidth="1"/>
    <col min="13830" max="13830" width="9.28515625" style="74" customWidth="1"/>
    <col min="13831" max="13831" width="9.42578125" style="74" customWidth="1"/>
    <col min="13832" max="13832" width="17.7109375" style="74" customWidth="1"/>
    <col min="13833" max="13833" width="9.28515625" style="74" bestFit="1" customWidth="1"/>
    <col min="13834" max="13834" width="11.85546875" style="74" customWidth="1"/>
    <col min="13835" max="13835" width="15.42578125" style="74" customWidth="1"/>
    <col min="13836" max="13836" width="10.5703125" style="74" customWidth="1"/>
    <col min="13837" max="13837" width="9.140625" style="74"/>
    <col min="13838" max="13838" width="10.42578125" style="74" customWidth="1"/>
    <col min="13839" max="13840" width="7.7109375" style="74" customWidth="1"/>
    <col min="13841" max="13841" width="9.140625" style="74"/>
    <col min="13842" max="13842" width="11.7109375" style="74" customWidth="1"/>
    <col min="13843" max="13843" width="14" style="74" customWidth="1"/>
    <col min="13844" max="13844" width="15.28515625" style="74" customWidth="1"/>
    <col min="13845" max="13845" width="14.5703125" style="74" customWidth="1"/>
    <col min="13846" max="13846" width="11.7109375" style="74" bestFit="1" customWidth="1"/>
    <col min="13847" max="13847" width="11.85546875" style="74" bestFit="1" customWidth="1"/>
    <col min="13848" max="13848" width="11.7109375" style="74" bestFit="1" customWidth="1"/>
    <col min="13849" max="13849" width="11.85546875" style="74" bestFit="1" customWidth="1"/>
    <col min="13850" max="13850" width="11.42578125" style="74" customWidth="1"/>
    <col min="13851" max="13852" width="9.140625" style="74"/>
    <col min="13853" max="13853" width="16.85546875" style="74" customWidth="1"/>
    <col min="13854" max="13854" width="10" style="74" customWidth="1"/>
    <col min="13855" max="13855" width="13.28515625" style="74" customWidth="1"/>
    <col min="13856" max="13856" width="12" style="74" customWidth="1"/>
    <col min="13857" max="13857" width="11" style="74" customWidth="1"/>
    <col min="13858" max="14080" width="9.140625" style="74"/>
    <col min="14081" max="14081" width="2.85546875" style="74" customWidth="1"/>
    <col min="14082" max="14082" width="6.42578125" style="74" customWidth="1"/>
    <col min="14083" max="14083" width="11.7109375" style="74" bestFit="1" customWidth="1"/>
    <col min="14084" max="14084" width="7.85546875" style="74" customWidth="1"/>
    <col min="14085" max="14085" width="10" style="74" customWidth="1"/>
    <col min="14086" max="14086" width="9.28515625" style="74" customWidth="1"/>
    <col min="14087" max="14087" width="9.42578125" style="74" customWidth="1"/>
    <col min="14088" max="14088" width="17.7109375" style="74" customWidth="1"/>
    <col min="14089" max="14089" width="9.28515625" style="74" bestFit="1" customWidth="1"/>
    <col min="14090" max="14090" width="11.85546875" style="74" customWidth="1"/>
    <col min="14091" max="14091" width="15.42578125" style="74" customWidth="1"/>
    <col min="14092" max="14092" width="10.5703125" style="74" customWidth="1"/>
    <col min="14093" max="14093" width="9.140625" style="74"/>
    <col min="14094" max="14094" width="10.42578125" style="74" customWidth="1"/>
    <col min="14095" max="14096" width="7.7109375" style="74" customWidth="1"/>
    <col min="14097" max="14097" width="9.140625" style="74"/>
    <col min="14098" max="14098" width="11.7109375" style="74" customWidth="1"/>
    <col min="14099" max="14099" width="14" style="74" customWidth="1"/>
    <col min="14100" max="14100" width="15.28515625" style="74" customWidth="1"/>
    <col min="14101" max="14101" width="14.5703125" style="74" customWidth="1"/>
    <col min="14102" max="14102" width="11.7109375" style="74" bestFit="1" customWidth="1"/>
    <col min="14103" max="14103" width="11.85546875" style="74" bestFit="1" customWidth="1"/>
    <col min="14104" max="14104" width="11.7109375" style="74" bestFit="1" customWidth="1"/>
    <col min="14105" max="14105" width="11.85546875" style="74" bestFit="1" customWidth="1"/>
    <col min="14106" max="14106" width="11.42578125" style="74" customWidth="1"/>
    <col min="14107" max="14108" width="9.140625" style="74"/>
    <col min="14109" max="14109" width="16.85546875" style="74" customWidth="1"/>
    <col min="14110" max="14110" width="10" style="74" customWidth="1"/>
    <col min="14111" max="14111" width="13.28515625" style="74" customWidth="1"/>
    <col min="14112" max="14112" width="12" style="74" customWidth="1"/>
    <col min="14113" max="14113" width="11" style="74" customWidth="1"/>
    <col min="14114" max="14336" width="9.140625" style="74"/>
    <col min="14337" max="14337" width="2.85546875" style="74" customWidth="1"/>
    <col min="14338" max="14338" width="6.42578125" style="74" customWidth="1"/>
    <col min="14339" max="14339" width="11.7109375" style="74" bestFit="1" customWidth="1"/>
    <col min="14340" max="14340" width="7.85546875" style="74" customWidth="1"/>
    <col min="14341" max="14341" width="10" style="74" customWidth="1"/>
    <col min="14342" max="14342" width="9.28515625" style="74" customWidth="1"/>
    <col min="14343" max="14343" width="9.42578125" style="74" customWidth="1"/>
    <col min="14344" max="14344" width="17.7109375" style="74" customWidth="1"/>
    <col min="14345" max="14345" width="9.28515625" style="74" bestFit="1" customWidth="1"/>
    <col min="14346" max="14346" width="11.85546875" style="74" customWidth="1"/>
    <col min="14347" max="14347" width="15.42578125" style="74" customWidth="1"/>
    <col min="14348" max="14348" width="10.5703125" style="74" customWidth="1"/>
    <col min="14349" max="14349" width="9.140625" style="74"/>
    <col min="14350" max="14350" width="10.42578125" style="74" customWidth="1"/>
    <col min="14351" max="14352" width="7.7109375" style="74" customWidth="1"/>
    <col min="14353" max="14353" width="9.140625" style="74"/>
    <col min="14354" max="14354" width="11.7109375" style="74" customWidth="1"/>
    <col min="14355" max="14355" width="14" style="74" customWidth="1"/>
    <col min="14356" max="14356" width="15.28515625" style="74" customWidth="1"/>
    <col min="14357" max="14357" width="14.5703125" style="74" customWidth="1"/>
    <col min="14358" max="14358" width="11.7109375" style="74" bestFit="1" customWidth="1"/>
    <col min="14359" max="14359" width="11.85546875" style="74" bestFit="1" customWidth="1"/>
    <col min="14360" max="14360" width="11.7109375" style="74" bestFit="1" customWidth="1"/>
    <col min="14361" max="14361" width="11.85546875" style="74" bestFit="1" customWidth="1"/>
    <col min="14362" max="14362" width="11.42578125" style="74" customWidth="1"/>
    <col min="14363" max="14364" width="9.140625" style="74"/>
    <col min="14365" max="14365" width="16.85546875" style="74" customWidth="1"/>
    <col min="14366" max="14366" width="10" style="74" customWidth="1"/>
    <col min="14367" max="14367" width="13.28515625" style="74" customWidth="1"/>
    <col min="14368" max="14368" width="12" style="74" customWidth="1"/>
    <col min="14369" max="14369" width="11" style="74" customWidth="1"/>
    <col min="14370" max="14592" width="9.140625" style="74"/>
    <col min="14593" max="14593" width="2.85546875" style="74" customWidth="1"/>
    <col min="14594" max="14594" width="6.42578125" style="74" customWidth="1"/>
    <col min="14595" max="14595" width="11.7109375" style="74" bestFit="1" customWidth="1"/>
    <col min="14596" max="14596" width="7.85546875" style="74" customWidth="1"/>
    <col min="14597" max="14597" width="10" style="74" customWidth="1"/>
    <col min="14598" max="14598" width="9.28515625" style="74" customWidth="1"/>
    <col min="14599" max="14599" width="9.42578125" style="74" customWidth="1"/>
    <col min="14600" max="14600" width="17.7109375" style="74" customWidth="1"/>
    <col min="14601" max="14601" width="9.28515625" style="74" bestFit="1" customWidth="1"/>
    <col min="14602" max="14602" width="11.85546875" style="74" customWidth="1"/>
    <col min="14603" max="14603" width="15.42578125" style="74" customWidth="1"/>
    <col min="14604" max="14604" width="10.5703125" style="74" customWidth="1"/>
    <col min="14605" max="14605" width="9.140625" style="74"/>
    <col min="14606" max="14606" width="10.42578125" style="74" customWidth="1"/>
    <col min="14607" max="14608" width="7.7109375" style="74" customWidth="1"/>
    <col min="14609" max="14609" width="9.140625" style="74"/>
    <col min="14610" max="14610" width="11.7109375" style="74" customWidth="1"/>
    <col min="14611" max="14611" width="14" style="74" customWidth="1"/>
    <col min="14612" max="14612" width="15.28515625" style="74" customWidth="1"/>
    <col min="14613" max="14613" width="14.5703125" style="74" customWidth="1"/>
    <col min="14614" max="14614" width="11.7109375" style="74" bestFit="1" customWidth="1"/>
    <col min="14615" max="14615" width="11.85546875" style="74" bestFit="1" customWidth="1"/>
    <col min="14616" max="14616" width="11.7109375" style="74" bestFit="1" customWidth="1"/>
    <col min="14617" max="14617" width="11.85546875" style="74" bestFit="1" customWidth="1"/>
    <col min="14618" max="14618" width="11.42578125" style="74" customWidth="1"/>
    <col min="14619" max="14620" width="9.140625" style="74"/>
    <col min="14621" max="14621" width="16.85546875" style="74" customWidth="1"/>
    <col min="14622" max="14622" width="10" style="74" customWidth="1"/>
    <col min="14623" max="14623" width="13.28515625" style="74" customWidth="1"/>
    <col min="14624" max="14624" width="12" style="74" customWidth="1"/>
    <col min="14625" max="14625" width="11" style="74" customWidth="1"/>
    <col min="14626" max="14848" width="9.140625" style="74"/>
    <col min="14849" max="14849" width="2.85546875" style="74" customWidth="1"/>
    <col min="14850" max="14850" width="6.42578125" style="74" customWidth="1"/>
    <col min="14851" max="14851" width="11.7109375" style="74" bestFit="1" customWidth="1"/>
    <col min="14852" max="14852" width="7.85546875" style="74" customWidth="1"/>
    <col min="14853" max="14853" width="10" style="74" customWidth="1"/>
    <col min="14854" max="14854" width="9.28515625" style="74" customWidth="1"/>
    <col min="14855" max="14855" width="9.42578125" style="74" customWidth="1"/>
    <col min="14856" max="14856" width="17.7109375" style="74" customWidth="1"/>
    <col min="14857" max="14857" width="9.28515625" style="74" bestFit="1" customWidth="1"/>
    <col min="14858" max="14858" width="11.85546875" style="74" customWidth="1"/>
    <col min="14859" max="14859" width="15.42578125" style="74" customWidth="1"/>
    <col min="14860" max="14860" width="10.5703125" style="74" customWidth="1"/>
    <col min="14861" max="14861" width="9.140625" style="74"/>
    <col min="14862" max="14862" width="10.42578125" style="74" customWidth="1"/>
    <col min="14863" max="14864" width="7.7109375" style="74" customWidth="1"/>
    <col min="14865" max="14865" width="9.140625" style="74"/>
    <col min="14866" max="14866" width="11.7109375" style="74" customWidth="1"/>
    <col min="14867" max="14867" width="14" style="74" customWidth="1"/>
    <col min="14868" max="14868" width="15.28515625" style="74" customWidth="1"/>
    <col min="14869" max="14869" width="14.5703125" style="74" customWidth="1"/>
    <col min="14870" max="14870" width="11.7109375" style="74" bestFit="1" customWidth="1"/>
    <col min="14871" max="14871" width="11.85546875" style="74" bestFit="1" customWidth="1"/>
    <col min="14872" max="14872" width="11.7109375" style="74" bestFit="1" customWidth="1"/>
    <col min="14873" max="14873" width="11.85546875" style="74" bestFit="1" customWidth="1"/>
    <col min="14874" max="14874" width="11.42578125" style="74" customWidth="1"/>
    <col min="14875" max="14876" width="9.140625" style="74"/>
    <col min="14877" max="14877" width="16.85546875" style="74" customWidth="1"/>
    <col min="14878" max="14878" width="10" style="74" customWidth="1"/>
    <col min="14879" max="14879" width="13.28515625" style="74" customWidth="1"/>
    <col min="14880" max="14880" width="12" style="74" customWidth="1"/>
    <col min="14881" max="14881" width="11" style="74" customWidth="1"/>
    <col min="14882" max="15104" width="9.140625" style="74"/>
    <col min="15105" max="15105" width="2.85546875" style="74" customWidth="1"/>
    <col min="15106" max="15106" width="6.42578125" style="74" customWidth="1"/>
    <col min="15107" max="15107" width="11.7109375" style="74" bestFit="1" customWidth="1"/>
    <col min="15108" max="15108" width="7.85546875" style="74" customWidth="1"/>
    <col min="15109" max="15109" width="10" style="74" customWidth="1"/>
    <col min="15110" max="15110" width="9.28515625" style="74" customWidth="1"/>
    <col min="15111" max="15111" width="9.42578125" style="74" customWidth="1"/>
    <col min="15112" max="15112" width="17.7109375" style="74" customWidth="1"/>
    <col min="15113" max="15113" width="9.28515625" style="74" bestFit="1" customWidth="1"/>
    <col min="15114" max="15114" width="11.85546875" style="74" customWidth="1"/>
    <col min="15115" max="15115" width="15.42578125" style="74" customWidth="1"/>
    <col min="15116" max="15116" width="10.5703125" style="74" customWidth="1"/>
    <col min="15117" max="15117" width="9.140625" style="74"/>
    <col min="15118" max="15118" width="10.42578125" style="74" customWidth="1"/>
    <col min="15119" max="15120" width="7.7109375" style="74" customWidth="1"/>
    <col min="15121" max="15121" width="9.140625" style="74"/>
    <col min="15122" max="15122" width="11.7109375" style="74" customWidth="1"/>
    <col min="15123" max="15123" width="14" style="74" customWidth="1"/>
    <col min="15124" max="15124" width="15.28515625" style="74" customWidth="1"/>
    <col min="15125" max="15125" width="14.5703125" style="74" customWidth="1"/>
    <col min="15126" max="15126" width="11.7109375" style="74" bestFit="1" customWidth="1"/>
    <col min="15127" max="15127" width="11.85546875" style="74" bestFit="1" customWidth="1"/>
    <col min="15128" max="15128" width="11.7109375" style="74" bestFit="1" customWidth="1"/>
    <col min="15129" max="15129" width="11.85546875" style="74" bestFit="1" customWidth="1"/>
    <col min="15130" max="15130" width="11.42578125" style="74" customWidth="1"/>
    <col min="15131" max="15132" width="9.140625" style="74"/>
    <col min="15133" max="15133" width="16.85546875" style="74" customWidth="1"/>
    <col min="15134" max="15134" width="10" style="74" customWidth="1"/>
    <col min="15135" max="15135" width="13.28515625" style="74" customWidth="1"/>
    <col min="15136" max="15136" width="12" style="74" customWidth="1"/>
    <col min="15137" max="15137" width="11" style="74" customWidth="1"/>
    <col min="15138" max="15360" width="9.140625" style="74"/>
    <col min="15361" max="15361" width="2.85546875" style="74" customWidth="1"/>
    <col min="15362" max="15362" width="6.42578125" style="74" customWidth="1"/>
    <col min="15363" max="15363" width="11.7109375" style="74" bestFit="1" customWidth="1"/>
    <col min="15364" max="15364" width="7.85546875" style="74" customWidth="1"/>
    <col min="15365" max="15365" width="10" style="74" customWidth="1"/>
    <col min="15366" max="15366" width="9.28515625" style="74" customWidth="1"/>
    <col min="15367" max="15367" width="9.42578125" style="74" customWidth="1"/>
    <col min="15368" max="15368" width="17.7109375" style="74" customWidth="1"/>
    <col min="15369" max="15369" width="9.28515625" style="74" bestFit="1" customWidth="1"/>
    <col min="15370" max="15370" width="11.85546875" style="74" customWidth="1"/>
    <col min="15371" max="15371" width="15.42578125" style="74" customWidth="1"/>
    <col min="15372" max="15372" width="10.5703125" style="74" customWidth="1"/>
    <col min="15373" max="15373" width="9.140625" style="74"/>
    <col min="15374" max="15374" width="10.42578125" style="74" customWidth="1"/>
    <col min="15375" max="15376" width="7.7109375" style="74" customWidth="1"/>
    <col min="15377" max="15377" width="9.140625" style="74"/>
    <col min="15378" max="15378" width="11.7109375" style="74" customWidth="1"/>
    <col min="15379" max="15379" width="14" style="74" customWidth="1"/>
    <col min="15380" max="15380" width="15.28515625" style="74" customWidth="1"/>
    <col min="15381" max="15381" width="14.5703125" style="74" customWidth="1"/>
    <col min="15382" max="15382" width="11.7109375" style="74" bestFit="1" customWidth="1"/>
    <col min="15383" max="15383" width="11.85546875" style="74" bestFit="1" customWidth="1"/>
    <col min="15384" max="15384" width="11.7109375" style="74" bestFit="1" customWidth="1"/>
    <col min="15385" max="15385" width="11.85546875" style="74" bestFit="1" customWidth="1"/>
    <col min="15386" max="15386" width="11.42578125" style="74" customWidth="1"/>
    <col min="15387" max="15388" width="9.140625" style="74"/>
    <col min="15389" max="15389" width="16.85546875" style="74" customWidth="1"/>
    <col min="15390" max="15390" width="10" style="74" customWidth="1"/>
    <col min="15391" max="15391" width="13.28515625" style="74" customWidth="1"/>
    <col min="15392" max="15392" width="12" style="74" customWidth="1"/>
    <col min="15393" max="15393" width="11" style="74" customWidth="1"/>
    <col min="15394" max="15616" width="9.140625" style="74"/>
    <col min="15617" max="15617" width="2.85546875" style="74" customWidth="1"/>
    <col min="15618" max="15618" width="6.42578125" style="74" customWidth="1"/>
    <col min="15619" max="15619" width="11.7109375" style="74" bestFit="1" customWidth="1"/>
    <col min="15620" max="15620" width="7.85546875" style="74" customWidth="1"/>
    <col min="15621" max="15621" width="10" style="74" customWidth="1"/>
    <col min="15622" max="15622" width="9.28515625" style="74" customWidth="1"/>
    <col min="15623" max="15623" width="9.42578125" style="74" customWidth="1"/>
    <col min="15624" max="15624" width="17.7109375" style="74" customWidth="1"/>
    <col min="15625" max="15625" width="9.28515625" style="74" bestFit="1" customWidth="1"/>
    <col min="15626" max="15626" width="11.85546875" style="74" customWidth="1"/>
    <col min="15627" max="15627" width="15.42578125" style="74" customWidth="1"/>
    <col min="15628" max="15628" width="10.5703125" style="74" customWidth="1"/>
    <col min="15629" max="15629" width="9.140625" style="74"/>
    <col min="15630" max="15630" width="10.42578125" style="74" customWidth="1"/>
    <col min="15631" max="15632" width="7.7109375" style="74" customWidth="1"/>
    <col min="15633" max="15633" width="9.140625" style="74"/>
    <col min="15634" max="15634" width="11.7109375" style="74" customWidth="1"/>
    <col min="15635" max="15635" width="14" style="74" customWidth="1"/>
    <col min="15636" max="15636" width="15.28515625" style="74" customWidth="1"/>
    <col min="15637" max="15637" width="14.5703125" style="74" customWidth="1"/>
    <col min="15638" max="15638" width="11.7109375" style="74" bestFit="1" customWidth="1"/>
    <col min="15639" max="15639" width="11.85546875" style="74" bestFit="1" customWidth="1"/>
    <col min="15640" max="15640" width="11.7109375" style="74" bestFit="1" customWidth="1"/>
    <col min="15641" max="15641" width="11.85546875" style="74" bestFit="1" customWidth="1"/>
    <col min="15642" max="15642" width="11.42578125" style="74" customWidth="1"/>
    <col min="15643" max="15644" width="9.140625" style="74"/>
    <col min="15645" max="15645" width="16.85546875" style="74" customWidth="1"/>
    <col min="15646" max="15646" width="10" style="74" customWidth="1"/>
    <col min="15647" max="15647" width="13.28515625" style="74" customWidth="1"/>
    <col min="15648" max="15648" width="12" style="74" customWidth="1"/>
    <col min="15649" max="15649" width="11" style="74" customWidth="1"/>
    <col min="15650" max="15872" width="9.140625" style="74"/>
    <col min="15873" max="15873" width="2.85546875" style="74" customWidth="1"/>
    <col min="15874" max="15874" width="6.42578125" style="74" customWidth="1"/>
    <col min="15875" max="15875" width="11.7109375" style="74" bestFit="1" customWidth="1"/>
    <col min="15876" max="15876" width="7.85546875" style="74" customWidth="1"/>
    <col min="15877" max="15877" width="10" style="74" customWidth="1"/>
    <col min="15878" max="15878" width="9.28515625" style="74" customWidth="1"/>
    <col min="15879" max="15879" width="9.42578125" style="74" customWidth="1"/>
    <col min="15880" max="15880" width="17.7109375" style="74" customWidth="1"/>
    <col min="15881" max="15881" width="9.28515625" style="74" bestFit="1" customWidth="1"/>
    <col min="15882" max="15882" width="11.85546875" style="74" customWidth="1"/>
    <col min="15883" max="15883" width="15.42578125" style="74" customWidth="1"/>
    <col min="15884" max="15884" width="10.5703125" style="74" customWidth="1"/>
    <col min="15885" max="15885" width="9.140625" style="74"/>
    <col min="15886" max="15886" width="10.42578125" style="74" customWidth="1"/>
    <col min="15887" max="15888" width="7.7109375" style="74" customWidth="1"/>
    <col min="15889" max="15889" width="9.140625" style="74"/>
    <col min="15890" max="15890" width="11.7109375" style="74" customWidth="1"/>
    <col min="15891" max="15891" width="14" style="74" customWidth="1"/>
    <col min="15892" max="15892" width="15.28515625" style="74" customWidth="1"/>
    <col min="15893" max="15893" width="14.5703125" style="74" customWidth="1"/>
    <col min="15894" max="15894" width="11.7109375" style="74" bestFit="1" customWidth="1"/>
    <col min="15895" max="15895" width="11.85546875" style="74" bestFit="1" customWidth="1"/>
    <col min="15896" max="15896" width="11.7109375" style="74" bestFit="1" customWidth="1"/>
    <col min="15897" max="15897" width="11.85546875" style="74" bestFit="1" customWidth="1"/>
    <col min="15898" max="15898" width="11.42578125" style="74" customWidth="1"/>
    <col min="15899" max="15900" width="9.140625" style="74"/>
    <col min="15901" max="15901" width="16.85546875" style="74" customWidth="1"/>
    <col min="15902" max="15902" width="10" style="74" customWidth="1"/>
    <col min="15903" max="15903" width="13.28515625" style="74" customWidth="1"/>
    <col min="15904" max="15904" width="12" style="74" customWidth="1"/>
    <col min="15905" max="15905" width="11" style="74" customWidth="1"/>
    <col min="15906" max="16128" width="9.140625" style="74"/>
    <col min="16129" max="16129" width="2.85546875" style="74" customWidth="1"/>
    <col min="16130" max="16130" width="6.42578125" style="74" customWidth="1"/>
    <col min="16131" max="16131" width="11.7109375" style="74" bestFit="1" customWidth="1"/>
    <col min="16132" max="16132" width="7.85546875" style="74" customWidth="1"/>
    <col min="16133" max="16133" width="10" style="74" customWidth="1"/>
    <col min="16134" max="16134" width="9.28515625" style="74" customWidth="1"/>
    <col min="16135" max="16135" width="9.42578125" style="74" customWidth="1"/>
    <col min="16136" max="16136" width="17.7109375" style="74" customWidth="1"/>
    <col min="16137" max="16137" width="9.28515625" style="74" bestFit="1" customWidth="1"/>
    <col min="16138" max="16138" width="11.85546875" style="74" customWidth="1"/>
    <col min="16139" max="16139" width="15.42578125" style="74" customWidth="1"/>
    <col min="16140" max="16140" width="10.5703125" style="74" customWidth="1"/>
    <col min="16141" max="16141" width="9.140625" style="74"/>
    <col min="16142" max="16142" width="10.42578125" style="74" customWidth="1"/>
    <col min="16143" max="16144" width="7.7109375" style="74" customWidth="1"/>
    <col min="16145" max="16145" width="9.140625" style="74"/>
    <col min="16146" max="16146" width="11.7109375" style="74" customWidth="1"/>
    <col min="16147" max="16147" width="14" style="74" customWidth="1"/>
    <col min="16148" max="16148" width="15.28515625" style="74" customWidth="1"/>
    <col min="16149" max="16149" width="14.5703125" style="74" customWidth="1"/>
    <col min="16150" max="16150" width="11.7109375" style="74" bestFit="1" customWidth="1"/>
    <col min="16151" max="16151" width="11.85546875" style="74" bestFit="1" customWidth="1"/>
    <col min="16152" max="16152" width="11.7109375" style="74" bestFit="1" customWidth="1"/>
    <col min="16153" max="16153" width="11.85546875" style="74" bestFit="1" customWidth="1"/>
    <col min="16154" max="16154" width="11.42578125" style="74" customWidth="1"/>
    <col min="16155" max="16156" width="9.140625" style="74"/>
    <col min="16157" max="16157" width="16.85546875" style="74" customWidth="1"/>
    <col min="16158" max="16158" width="10" style="74" customWidth="1"/>
    <col min="16159" max="16159" width="13.28515625" style="74" customWidth="1"/>
    <col min="16160" max="16160" width="12" style="74" customWidth="1"/>
    <col min="16161" max="16161" width="11" style="74" customWidth="1"/>
    <col min="16162" max="16384" width="9.140625" style="74"/>
  </cols>
  <sheetData>
    <row r="2" spans="2:35" ht="18">
      <c r="B2" s="1151" t="s">
        <v>3447</v>
      </c>
      <c r="C2" s="1151"/>
      <c r="D2" s="1151"/>
      <c r="E2" s="1151"/>
      <c r="F2" s="1151"/>
      <c r="G2" s="1151"/>
      <c r="H2" s="1151"/>
      <c r="I2" s="1151"/>
      <c r="J2" s="1151"/>
      <c r="K2" s="1151"/>
      <c r="L2" s="1151"/>
      <c r="M2" s="1151"/>
      <c r="N2" s="1151"/>
      <c r="O2" s="1151"/>
      <c r="P2" s="1151"/>
      <c r="Q2" s="1151"/>
      <c r="R2" s="1151"/>
      <c r="S2" s="1151"/>
      <c r="T2" s="1151"/>
      <c r="U2" s="1151"/>
      <c r="V2" s="1151"/>
      <c r="W2" s="1151"/>
      <c r="X2" s="1151"/>
      <c r="Y2" s="1151"/>
      <c r="Z2" s="1151"/>
      <c r="AA2" s="1151"/>
      <c r="AB2" s="1151"/>
      <c r="AC2" s="1151"/>
      <c r="AD2" s="1151"/>
      <c r="AE2" s="1151"/>
      <c r="AF2" s="1151"/>
    </row>
    <row r="4" spans="2:35" ht="15">
      <c r="B4" s="1152" t="s">
        <v>64</v>
      </c>
      <c r="C4" s="1152"/>
      <c r="D4" s="1152"/>
      <c r="E4" s="1152"/>
      <c r="F4" s="1152"/>
      <c r="G4" s="1152"/>
      <c r="H4" s="1152"/>
      <c r="I4" s="1152"/>
      <c r="J4" s="1152"/>
      <c r="K4" s="1152"/>
      <c r="L4" s="1152"/>
      <c r="M4" s="1152"/>
      <c r="N4" s="1152"/>
      <c r="O4" s="1152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1153" t="s">
        <v>65</v>
      </c>
      <c r="AE4" s="1153"/>
      <c r="AF4" s="1153"/>
    </row>
    <row r="5" spans="2:35" ht="15">
      <c r="B5" s="75" t="s">
        <v>66</v>
      </c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6"/>
      <c r="AE5" s="76"/>
      <c r="AF5" s="76"/>
    </row>
    <row r="6" spans="2:35" ht="15">
      <c r="B6" s="77" t="s">
        <v>67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6"/>
      <c r="AE6" s="76"/>
      <c r="AF6" s="76"/>
    </row>
    <row r="7" spans="2:35" ht="27.75" customHeight="1">
      <c r="B7" s="1154" t="s">
        <v>68</v>
      </c>
      <c r="C7" s="1154"/>
      <c r="D7" s="1154"/>
      <c r="E7" s="1154"/>
      <c r="F7" s="1154"/>
      <c r="G7" s="1154"/>
      <c r="H7" s="1154"/>
      <c r="I7" s="1154"/>
      <c r="J7" s="1154"/>
      <c r="K7" s="1154"/>
      <c r="L7" s="1154"/>
      <c r="M7" s="1154"/>
      <c r="N7" s="1154"/>
      <c r="O7" s="1154"/>
      <c r="P7" s="1154"/>
      <c r="Q7" s="1154"/>
      <c r="R7" s="1154"/>
      <c r="S7" s="1154"/>
      <c r="T7" s="1154"/>
      <c r="U7" s="1154"/>
      <c r="V7" s="1154"/>
      <c r="W7" s="1154"/>
      <c r="X7" s="1154"/>
      <c r="Y7" s="1154"/>
      <c r="Z7" s="1154"/>
      <c r="AA7" s="1154"/>
      <c r="AB7" s="1154"/>
      <c r="AC7" s="1154"/>
      <c r="AD7" s="1154"/>
      <c r="AE7" s="1154"/>
      <c r="AF7" s="1154"/>
    </row>
    <row r="9" spans="2:35" ht="22.5" customHeight="1">
      <c r="B9" s="1152" t="s">
        <v>69</v>
      </c>
      <c r="C9" s="1152"/>
      <c r="D9" s="1152"/>
      <c r="E9" s="1152"/>
      <c r="F9" s="1152"/>
      <c r="G9" s="1152"/>
      <c r="H9" s="1152"/>
      <c r="I9" s="1152"/>
      <c r="J9" s="1152"/>
      <c r="K9" s="1152"/>
      <c r="L9" s="1152"/>
      <c r="M9" s="1152"/>
      <c r="N9" s="1152"/>
      <c r="O9" s="1152"/>
      <c r="P9" s="1152"/>
      <c r="Q9" s="1152"/>
      <c r="R9" s="1152"/>
      <c r="S9" s="1152"/>
    </row>
    <row r="10" spans="2:35" ht="12.75">
      <c r="B10" s="75" t="str">
        <f>+'[2]SCH-1'!D14</f>
        <v>M.B.B.S</v>
      </c>
      <c r="C10" s="75"/>
      <c r="D10" s="75"/>
      <c r="E10" s="75"/>
      <c r="Z10" s="78"/>
      <c r="AA10" s="78"/>
      <c r="AB10" s="78"/>
      <c r="AC10" s="78"/>
      <c r="AD10" s="1069" t="s">
        <v>70</v>
      </c>
      <c r="AE10" s="1069"/>
    </row>
    <row r="11" spans="2:35">
      <c r="Z11" s="78"/>
      <c r="AA11" s="78"/>
      <c r="AB11" s="78"/>
      <c r="AC11" s="78"/>
    </row>
    <row r="12" spans="2:35" ht="39.75" customHeight="1">
      <c r="B12" s="1146" t="s">
        <v>48</v>
      </c>
      <c r="C12" s="1146" t="s">
        <v>71</v>
      </c>
      <c r="D12" s="1146" t="s">
        <v>72</v>
      </c>
      <c r="E12" s="1146" t="s">
        <v>73</v>
      </c>
      <c r="F12" s="1146" t="s">
        <v>74</v>
      </c>
      <c r="G12" s="1146" t="s">
        <v>75</v>
      </c>
      <c r="H12" s="1146" t="s">
        <v>76</v>
      </c>
      <c r="I12" s="1149" t="s">
        <v>77</v>
      </c>
      <c r="J12" s="1146" t="s">
        <v>78</v>
      </c>
      <c r="K12" s="1146" t="s">
        <v>79</v>
      </c>
      <c r="L12" s="1146" t="s">
        <v>80</v>
      </c>
      <c r="M12" s="1146" t="s">
        <v>81</v>
      </c>
      <c r="N12" s="1149" t="s">
        <v>3436</v>
      </c>
      <c r="O12" s="1149"/>
      <c r="P12" s="1149"/>
      <c r="Q12" s="1149"/>
      <c r="R12" s="1149"/>
      <c r="S12" s="1149"/>
      <c r="T12" s="1149"/>
      <c r="U12" s="1149"/>
      <c r="V12" s="1146" t="s">
        <v>82</v>
      </c>
      <c r="W12" s="1150" t="s">
        <v>83</v>
      </c>
      <c r="X12" s="1150"/>
      <c r="Y12" s="1150" t="s">
        <v>84</v>
      </c>
      <c r="Z12" s="1150"/>
      <c r="AA12" s="1146" t="s">
        <v>85</v>
      </c>
      <c r="AB12" s="1146" t="s">
        <v>86</v>
      </c>
      <c r="AC12" s="1146" t="s">
        <v>87</v>
      </c>
      <c r="AD12" s="1146" t="s">
        <v>88</v>
      </c>
      <c r="AE12" s="1146" t="s">
        <v>89</v>
      </c>
      <c r="AF12" s="1146" t="s">
        <v>90</v>
      </c>
      <c r="AG12" s="1147" t="s">
        <v>91</v>
      </c>
      <c r="AH12" s="1147"/>
      <c r="AI12" s="1147"/>
    </row>
    <row r="13" spans="2:35" ht="45">
      <c r="B13" s="1146"/>
      <c r="C13" s="1146"/>
      <c r="D13" s="1146"/>
      <c r="E13" s="1146"/>
      <c r="F13" s="1146"/>
      <c r="G13" s="1146"/>
      <c r="H13" s="1146"/>
      <c r="I13" s="1149"/>
      <c r="J13" s="1146"/>
      <c r="K13" s="1146"/>
      <c r="L13" s="1146"/>
      <c r="M13" s="1146"/>
      <c r="N13" s="79" t="s">
        <v>92</v>
      </c>
      <c r="O13" s="79" t="s">
        <v>93</v>
      </c>
      <c r="P13" s="79" t="s">
        <v>94</v>
      </c>
      <c r="Q13" s="79" t="s">
        <v>95</v>
      </c>
      <c r="R13" s="80" t="s">
        <v>96</v>
      </c>
      <c r="S13" s="81" t="s">
        <v>97</v>
      </c>
      <c r="T13" s="79" t="s">
        <v>3437</v>
      </c>
      <c r="U13" s="79" t="s">
        <v>98</v>
      </c>
      <c r="V13" s="1146"/>
      <c r="W13" s="79" t="s">
        <v>99</v>
      </c>
      <c r="X13" s="80" t="s">
        <v>100</v>
      </c>
      <c r="Y13" s="79" t="s">
        <v>99</v>
      </c>
      <c r="Z13" s="80" t="s">
        <v>100</v>
      </c>
      <c r="AA13" s="1149"/>
      <c r="AB13" s="1146"/>
      <c r="AC13" s="1146"/>
      <c r="AD13" s="1146"/>
      <c r="AE13" s="1146"/>
      <c r="AF13" s="1146"/>
      <c r="AG13" s="79" t="s">
        <v>101</v>
      </c>
      <c r="AH13" s="79" t="s">
        <v>102</v>
      </c>
      <c r="AI13" s="81" t="s">
        <v>103</v>
      </c>
    </row>
    <row r="14" spans="2:35" ht="33.75">
      <c r="B14" s="79">
        <v>1</v>
      </c>
      <c r="C14" s="79">
        <v>2</v>
      </c>
      <c r="D14" s="79">
        <v>3</v>
      </c>
      <c r="E14" s="79">
        <v>4</v>
      </c>
      <c r="F14" s="79">
        <v>5</v>
      </c>
      <c r="G14" s="79">
        <v>6</v>
      </c>
      <c r="H14" s="79">
        <v>7</v>
      </c>
      <c r="I14" s="81">
        <v>8</v>
      </c>
      <c r="J14" s="79">
        <v>9</v>
      </c>
      <c r="K14" s="79">
        <v>10</v>
      </c>
      <c r="L14" s="79">
        <v>11</v>
      </c>
      <c r="M14" s="79">
        <v>12</v>
      </c>
      <c r="N14" s="79">
        <v>13</v>
      </c>
      <c r="O14" s="79">
        <v>14</v>
      </c>
      <c r="P14" s="79">
        <v>15</v>
      </c>
      <c r="Q14" s="81">
        <v>16</v>
      </c>
      <c r="R14" s="79">
        <v>17</v>
      </c>
      <c r="S14" s="79" t="s">
        <v>104</v>
      </c>
      <c r="T14" s="79">
        <v>19</v>
      </c>
      <c r="U14" s="79" t="s">
        <v>105</v>
      </c>
      <c r="V14" s="79">
        <v>21</v>
      </c>
      <c r="W14" s="79">
        <v>22</v>
      </c>
      <c r="X14" s="81">
        <v>23</v>
      </c>
      <c r="Y14" s="79">
        <v>24</v>
      </c>
      <c r="Z14" s="81">
        <v>25</v>
      </c>
      <c r="AA14" s="81">
        <v>26</v>
      </c>
      <c r="AB14" s="79">
        <v>27</v>
      </c>
      <c r="AC14" s="81">
        <v>28</v>
      </c>
      <c r="AD14" s="79" t="s">
        <v>106</v>
      </c>
      <c r="AE14" s="79" t="s">
        <v>107</v>
      </c>
      <c r="AF14" s="81">
        <v>31</v>
      </c>
      <c r="AG14" s="79">
        <v>32</v>
      </c>
      <c r="AH14" s="81">
        <v>33</v>
      </c>
      <c r="AI14" s="79">
        <v>34</v>
      </c>
    </row>
    <row r="15" spans="2:35" ht="15.75" customHeight="1">
      <c r="B15" s="83">
        <v>1</v>
      </c>
      <c r="C15" s="84" t="s">
        <v>108</v>
      </c>
      <c r="D15" s="82" t="s">
        <v>109</v>
      </c>
      <c r="E15" s="85">
        <v>749475583832</v>
      </c>
      <c r="F15" s="86">
        <v>27918</v>
      </c>
      <c r="G15" s="84" t="s">
        <v>110</v>
      </c>
      <c r="H15" s="87" t="s">
        <v>111</v>
      </c>
      <c r="I15" s="84" t="s">
        <v>112</v>
      </c>
      <c r="J15" s="84" t="s">
        <v>113</v>
      </c>
      <c r="K15" s="86">
        <v>41244</v>
      </c>
      <c r="L15" s="87" t="s">
        <v>96</v>
      </c>
      <c r="M15" s="87" t="s">
        <v>114</v>
      </c>
      <c r="N15" s="88">
        <v>399000</v>
      </c>
      <c r="O15" s="88">
        <v>0</v>
      </c>
      <c r="P15" s="88">
        <v>0</v>
      </c>
      <c r="Q15" s="88">
        <v>0</v>
      </c>
      <c r="R15" s="88">
        <v>21000</v>
      </c>
      <c r="S15" s="88">
        <f>SUM(N15:R15)</f>
        <v>420000</v>
      </c>
      <c r="T15" s="87">
        <v>0</v>
      </c>
      <c r="U15" s="89">
        <f>S15+T15</f>
        <v>420000</v>
      </c>
      <c r="V15" s="87">
        <v>0</v>
      </c>
      <c r="W15" s="88">
        <v>0</v>
      </c>
      <c r="X15" s="88">
        <v>0</v>
      </c>
      <c r="Y15" s="88">
        <v>0</v>
      </c>
      <c r="Z15" s="88">
        <v>0</v>
      </c>
      <c r="AA15" s="88">
        <v>2400</v>
      </c>
      <c r="AB15" s="88">
        <v>0</v>
      </c>
      <c r="AC15" s="88">
        <v>0</v>
      </c>
      <c r="AD15" s="88">
        <f>W15+Y15+AA15+AB15+AC15</f>
        <v>2400</v>
      </c>
      <c r="AE15" s="89">
        <f>U15-AD15</f>
        <v>417600</v>
      </c>
      <c r="AF15" s="87">
        <v>0</v>
      </c>
      <c r="AG15" s="90" t="s">
        <v>115</v>
      </c>
      <c r="AH15" s="91">
        <v>628053000000852</v>
      </c>
      <c r="AI15" s="90" t="s">
        <v>116</v>
      </c>
    </row>
    <row r="16" spans="2:35" ht="15.75" customHeight="1">
      <c r="B16" s="83">
        <f>B15+1</f>
        <v>2</v>
      </c>
      <c r="C16" s="84" t="s">
        <v>117</v>
      </c>
      <c r="D16" s="82" t="s">
        <v>118</v>
      </c>
      <c r="E16" s="85">
        <v>218394258404</v>
      </c>
      <c r="F16" s="86">
        <v>26431</v>
      </c>
      <c r="G16" s="84" t="s">
        <v>119</v>
      </c>
      <c r="H16" s="87" t="s">
        <v>111</v>
      </c>
      <c r="I16" s="84" t="s">
        <v>120</v>
      </c>
      <c r="J16" s="84" t="s">
        <v>113</v>
      </c>
      <c r="K16" s="86">
        <v>41244</v>
      </c>
      <c r="L16" s="87" t="s">
        <v>96</v>
      </c>
      <c r="M16" s="87" t="s">
        <v>114</v>
      </c>
      <c r="N16" s="88">
        <v>480000</v>
      </c>
      <c r="O16" s="88">
        <v>0</v>
      </c>
      <c r="P16" s="88">
        <v>0</v>
      </c>
      <c r="Q16" s="88">
        <v>0</v>
      </c>
      <c r="R16" s="88">
        <v>960000</v>
      </c>
      <c r="S16" s="88">
        <f t="shared" ref="S16:S79" si="0">SUM(N16:R16)</f>
        <v>1440000</v>
      </c>
      <c r="T16" s="87">
        <v>0</v>
      </c>
      <c r="U16" s="89">
        <f t="shared" ref="U16:U79" si="1">S16+T16</f>
        <v>1440000</v>
      </c>
      <c r="V16" s="87">
        <v>0</v>
      </c>
      <c r="W16" s="88">
        <v>0</v>
      </c>
      <c r="X16" s="88">
        <v>0</v>
      </c>
      <c r="Y16" s="88">
        <v>0</v>
      </c>
      <c r="Z16" s="88">
        <v>0</v>
      </c>
      <c r="AA16" s="88">
        <v>2400</v>
      </c>
      <c r="AB16" s="88">
        <v>133120</v>
      </c>
      <c r="AC16" s="88">
        <v>0</v>
      </c>
      <c r="AD16" s="88">
        <f t="shared" ref="AD16:AD79" si="2">W16+Y16+AA16+AB16+AC16</f>
        <v>135520</v>
      </c>
      <c r="AE16" s="89">
        <f t="shared" ref="AE16:AE79" si="3">U16-AD16</f>
        <v>1304480</v>
      </c>
      <c r="AF16" s="87">
        <v>0</v>
      </c>
      <c r="AG16" s="90" t="s">
        <v>121</v>
      </c>
      <c r="AH16" s="91">
        <v>214810100068001</v>
      </c>
      <c r="AI16" s="90" t="s">
        <v>122</v>
      </c>
    </row>
    <row r="17" spans="2:35" ht="15.75" customHeight="1">
      <c r="B17" s="83">
        <f t="shared" ref="B17:B80" si="4">B16+1</f>
        <v>3</v>
      </c>
      <c r="C17" s="84" t="s">
        <v>123</v>
      </c>
      <c r="D17" s="82" t="s">
        <v>124</v>
      </c>
      <c r="E17" s="85">
        <v>923645468837</v>
      </c>
      <c r="F17" s="86">
        <v>26599</v>
      </c>
      <c r="G17" s="84" t="s">
        <v>119</v>
      </c>
      <c r="H17" s="87" t="s">
        <v>111</v>
      </c>
      <c r="I17" s="84" t="s">
        <v>125</v>
      </c>
      <c r="J17" s="84" t="s">
        <v>113</v>
      </c>
      <c r="K17" s="86">
        <v>41244</v>
      </c>
      <c r="L17" s="87" t="s">
        <v>96</v>
      </c>
      <c r="M17" s="87" t="s">
        <v>114</v>
      </c>
      <c r="N17" s="88">
        <v>480000</v>
      </c>
      <c r="O17" s="88">
        <v>0</v>
      </c>
      <c r="P17" s="88">
        <v>0</v>
      </c>
      <c r="Q17" s="88">
        <v>0</v>
      </c>
      <c r="R17" s="88">
        <v>960000</v>
      </c>
      <c r="S17" s="88">
        <f t="shared" si="0"/>
        <v>1440000</v>
      </c>
      <c r="T17" s="87">
        <v>0</v>
      </c>
      <c r="U17" s="89">
        <f t="shared" si="1"/>
        <v>1440000</v>
      </c>
      <c r="V17" s="87">
        <v>0</v>
      </c>
      <c r="W17" s="88">
        <v>0</v>
      </c>
      <c r="X17" s="88">
        <v>0</v>
      </c>
      <c r="Y17" s="88">
        <v>0</v>
      </c>
      <c r="Z17" s="88">
        <v>0</v>
      </c>
      <c r="AA17" s="88">
        <v>2400</v>
      </c>
      <c r="AB17" s="88">
        <v>133120</v>
      </c>
      <c r="AC17" s="88">
        <v>0</v>
      </c>
      <c r="AD17" s="88">
        <f t="shared" si="2"/>
        <v>135520</v>
      </c>
      <c r="AE17" s="89">
        <f t="shared" si="3"/>
        <v>1304480</v>
      </c>
      <c r="AF17" s="87">
        <v>0</v>
      </c>
      <c r="AG17" s="90" t="s">
        <v>121</v>
      </c>
      <c r="AH17" s="91">
        <v>214810100068010</v>
      </c>
      <c r="AI17" s="90" t="s">
        <v>122</v>
      </c>
    </row>
    <row r="18" spans="2:35" ht="15.75" customHeight="1">
      <c r="B18" s="83">
        <f t="shared" si="4"/>
        <v>4</v>
      </c>
      <c r="C18" s="84" t="s">
        <v>126</v>
      </c>
      <c r="D18" s="82" t="s">
        <v>127</v>
      </c>
      <c r="E18" s="85">
        <v>947899421146</v>
      </c>
      <c r="F18" s="86">
        <v>28268</v>
      </c>
      <c r="G18" s="84" t="s">
        <v>119</v>
      </c>
      <c r="H18" s="87" t="s">
        <v>111</v>
      </c>
      <c r="I18" s="84" t="s">
        <v>128</v>
      </c>
      <c r="J18" s="84" t="s">
        <v>113</v>
      </c>
      <c r="K18" s="86">
        <v>41365</v>
      </c>
      <c r="L18" s="87" t="s">
        <v>96</v>
      </c>
      <c r="M18" s="87" t="s">
        <v>114</v>
      </c>
      <c r="N18" s="88">
        <v>120000</v>
      </c>
      <c r="O18" s="88">
        <v>0</v>
      </c>
      <c r="P18" s="88">
        <v>0</v>
      </c>
      <c r="Q18" s="88">
        <v>0</v>
      </c>
      <c r="R18" s="88">
        <v>240000</v>
      </c>
      <c r="S18" s="88">
        <f t="shared" si="0"/>
        <v>360000</v>
      </c>
      <c r="T18" s="87">
        <v>0</v>
      </c>
      <c r="U18" s="89">
        <f t="shared" si="1"/>
        <v>360000</v>
      </c>
      <c r="V18" s="87">
        <v>0</v>
      </c>
      <c r="W18" s="88">
        <v>0</v>
      </c>
      <c r="X18" s="88">
        <v>0</v>
      </c>
      <c r="Y18" s="88">
        <v>0</v>
      </c>
      <c r="Z18" s="88">
        <v>0</v>
      </c>
      <c r="AA18" s="88">
        <v>600</v>
      </c>
      <c r="AB18" s="88">
        <v>40262</v>
      </c>
      <c r="AC18" s="88">
        <v>0</v>
      </c>
      <c r="AD18" s="88">
        <f t="shared" si="2"/>
        <v>40862</v>
      </c>
      <c r="AE18" s="89">
        <f t="shared" si="3"/>
        <v>319138</v>
      </c>
      <c r="AF18" s="87">
        <v>0</v>
      </c>
      <c r="AG18" s="90" t="s">
        <v>121</v>
      </c>
      <c r="AH18" s="91">
        <v>214810100068153</v>
      </c>
      <c r="AI18" s="90" t="s">
        <v>122</v>
      </c>
    </row>
    <row r="19" spans="2:35" ht="15.75" customHeight="1">
      <c r="B19" s="83">
        <f t="shared" si="4"/>
        <v>5</v>
      </c>
      <c r="C19" s="84" t="s">
        <v>129</v>
      </c>
      <c r="D19" s="82" t="s">
        <v>130</v>
      </c>
      <c r="E19" s="85">
        <v>491332810837</v>
      </c>
      <c r="F19" s="86">
        <v>28793</v>
      </c>
      <c r="G19" s="84" t="s">
        <v>131</v>
      </c>
      <c r="H19" s="87" t="s">
        <v>111</v>
      </c>
      <c r="I19" s="84" t="s">
        <v>132</v>
      </c>
      <c r="J19" s="84" t="s">
        <v>113</v>
      </c>
      <c r="K19" s="86">
        <v>41395</v>
      </c>
      <c r="L19" s="87" t="s">
        <v>96</v>
      </c>
      <c r="M19" s="87" t="s">
        <v>114</v>
      </c>
      <c r="N19" s="88">
        <v>480000</v>
      </c>
      <c r="O19" s="88">
        <v>0</v>
      </c>
      <c r="P19" s="88">
        <v>0</v>
      </c>
      <c r="Q19" s="88">
        <v>0</v>
      </c>
      <c r="R19" s="88">
        <v>960000</v>
      </c>
      <c r="S19" s="88">
        <f t="shared" si="0"/>
        <v>1440000</v>
      </c>
      <c r="T19" s="87">
        <v>0</v>
      </c>
      <c r="U19" s="89">
        <f t="shared" si="1"/>
        <v>1440000</v>
      </c>
      <c r="V19" s="87">
        <v>0</v>
      </c>
      <c r="W19" s="88">
        <v>0</v>
      </c>
      <c r="X19" s="88">
        <v>0</v>
      </c>
      <c r="Y19" s="88">
        <v>0</v>
      </c>
      <c r="Z19" s="88">
        <v>0</v>
      </c>
      <c r="AA19" s="88">
        <v>2400</v>
      </c>
      <c r="AB19" s="88">
        <v>133120</v>
      </c>
      <c r="AC19" s="88">
        <v>0</v>
      </c>
      <c r="AD19" s="88">
        <f t="shared" si="2"/>
        <v>135520</v>
      </c>
      <c r="AE19" s="89">
        <f t="shared" si="3"/>
        <v>1304480</v>
      </c>
      <c r="AF19" s="87">
        <v>0</v>
      </c>
      <c r="AG19" s="90" t="s">
        <v>121</v>
      </c>
      <c r="AH19" s="91">
        <v>214810100066766</v>
      </c>
      <c r="AI19" s="90" t="s">
        <v>122</v>
      </c>
    </row>
    <row r="20" spans="2:35" ht="15.75" customHeight="1">
      <c r="B20" s="83">
        <f t="shared" si="4"/>
        <v>6</v>
      </c>
      <c r="C20" s="84" t="s">
        <v>133</v>
      </c>
      <c r="D20" s="82" t="s">
        <v>134</v>
      </c>
      <c r="E20" s="85">
        <v>256861708734</v>
      </c>
      <c r="F20" s="86">
        <v>29981</v>
      </c>
      <c r="G20" s="84" t="s">
        <v>131</v>
      </c>
      <c r="H20" s="87" t="s">
        <v>111</v>
      </c>
      <c r="I20" s="84" t="s">
        <v>132</v>
      </c>
      <c r="J20" s="84" t="s">
        <v>113</v>
      </c>
      <c r="K20" s="86">
        <v>41426</v>
      </c>
      <c r="L20" s="87" t="s">
        <v>96</v>
      </c>
      <c r="M20" s="87" t="s">
        <v>114</v>
      </c>
      <c r="N20" s="88">
        <v>480000</v>
      </c>
      <c r="O20" s="88">
        <v>0</v>
      </c>
      <c r="P20" s="88">
        <v>0</v>
      </c>
      <c r="Q20" s="88">
        <v>0</v>
      </c>
      <c r="R20" s="88">
        <v>960000</v>
      </c>
      <c r="S20" s="88">
        <f t="shared" si="0"/>
        <v>1440000</v>
      </c>
      <c r="T20" s="87">
        <v>0</v>
      </c>
      <c r="U20" s="89">
        <f t="shared" si="1"/>
        <v>1440000</v>
      </c>
      <c r="V20" s="87">
        <v>0</v>
      </c>
      <c r="W20" s="88">
        <v>0</v>
      </c>
      <c r="X20" s="88">
        <v>0</v>
      </c>
      <c r="Y20" s="88">
        <v>0</v>
      </c>
      <c r="Z20" s="88">
        <v>0</v>
      </c>
      <c r="AA20" s="88">
        <v>2400</v>
      </c>
      <c r="AB20" s="88">
        <v>133120</v>
      </c>
      <c r="AC20" s="88">
        <v>0</v>
      </c>
      <c r="AD20" s="88">
        <f t="shared" si="2"/>
        <v>135520</v>
      </c>
      <c r="AE20" s="89">
        <f t="shared" si="3"/>
        <v>1304480</v>
      </c>
      <c r="AF20" s="87">
        <v>0</v>
      </c>
      <c r="AG20" s="90" t="s">
        <v>121</v>
      </c>
      <c r="AH20" s="91">
        <v>214810100066720</v>
      </c>
      <c r="AI20" s="90" t="s">
        <v>122</v>
      </c>
    </row>
    <row r="21" spans="2:35" ht="15.75" customHeight="1">
      <c r="B21" s="83">
        <f t="shared" si="4"/>
        <v>7</v>
      </c>
      <c r="C21" s="84" t="s">
        <v>135</v>
      </c>
      <c r="D21" s="82" t="s">
        <v>136</v>
      </c>
      <c r="E21" s="85">
        <v>692311342253</v>
      </c>
      <c r="F21" s="86">
        <v>28795</v>
      </c>
      <c r="G21" s="84" t="s">
        <v>110</v>
      </c>
      <c r="H21" s="87" t="s">
        <v>111</v>
      </c>
      <c r="I21" s="84" t="s">
        <v>112</v>
      </c>
      <c r="J21" s="84" t="s">
        <v>113</v>
      </c>
      <c r="K21" s="86">
        <v>41671</v>
      </c>
      <c r="L21" s="87" t="s">
        <v>96</v>
      </c>
      <c r="M21" s="87" t="s">
        <v>114</v>
      </c>
      <c r="N21" s="88">
        <v>360000</v>
      </c>
      <c r="O21" s="88">
        <v>0</v>
      </c>
      <c r="P21" s="88">
        <v>0</v>
      </c>
      <c r="Q21" s="88">
        <v>0</v>
      </c>
      <c r="R21" s="88">
        <v>840000</v>
      </c>
      <c r="S21" s="88">
        <f t="shared" si="0"/>
        <v>1200000</v>
      </c>
      <c r="T21" s="87">
        <v>0</v>
      </c>
      <c r="U21" s="89">
        <f t="shared" si="1"/>
        <v>1200000</v>
      </c>
      <c r="V21" s="87">
        <v>0</v>
      </c>
      <c r="W21" s="88">
        <v>0</v>
      </c>
      <c r="X21" s="88">
        <v>0</v>
      </c>
      <c r="Y21" s="88">
        <v>0</v>
      </c>
      <c r="Z21" s="88">
        <v>0</v>
      </c>
      <c r="AA21" s="88">
        <v>2400</v>
      </c>
      <c r="AB21" s="88">
        <v>85800</v>
      </c>
      <c r="AC21" s="88">
        <v>0</v>
      </c>
      <c r="AD21" s="88">
        <f t="shared" si="2"/>
        <v>88200</v>
      </c>
      <c r="AE21" s="89">
        <f t="shared" si="3"/>
        <v>1111800</v>
      </c>
      <c r="AF21" s="87">
        <v>0</v>
      </c>
      <c r="AG21" s="90" t="s">
        <v>121</v>
      </c>
      <c r="AH21" s="91">
        <v>214810100067367</v>
      </c>
      <c r="AI21" s="90" t="s">
        <v>122</v>
      </c>
    </row>
    <row r="22" spans="2:35" ht="15.75" customHeight="1">
      <c r="B22" s="83">
        <f t="shared" si="4"/>
        <v>8</v>
      </c>
      <c r="C22" s="84" t="s">
        <v>137</v>
      </c>
      <c r="D22" s="82" t="s">
        <v>138</v>
      </c>
      <c r="E22" s="85">
        <v>484654450240</v>
      </c>
      <c r="F22" s="86">
        <v>28701</v>
      </c>
      <c r="G22" s="84" t="s">
        <v>139</v>
      </c>
      <c r="H22" s="87" t="s">
        <v>111</v>
      </c>
      <c r="I22" s="84" t="s">
        <v>125</v>
      </c>
      <c r="J22" s="84" t="s">
        <v>113</v>
      </c>
      <c r="K22" s="86">
        <v>42307</v>
      </c>
      <c r="L22" s="87" t="s">
        <v>96</v>
      </c>
      <c r="M22" s="87" t="s">
        <v>114</v>
      </c>
      <c r="N22" s="88">
        <v>600000</v>
      </c>
      <c r="O22" s="88">
        <v>0</v>
      </c>
      <c r="P22" s="88">
        <v>0</v>
      </c>
      <c r="Q22" s="88">
        <v>0</v>
      </c>
      <c r="R22" s="88">
        <v>1800000</v>
      </c>
      <c r="S22" s="88">
        <f t="shared" si="0"/>
        <v>2400000</v>
      </c>
      <c r="T22" s="87">
        <v>0</v>
      </c>
      <c r="U22" s="89">
        <f t="shared" si="1"/>
        <v>2400000</v>
      </c>
      <c r="V22" s="87">
        <v>0</v>
      </c>
      <c r="W22" s="88">
        <v>0</v>
      </c>
      <c r="X22" s="88">
        <v>0</v>
      </c>
      <c r="Y22" s="88">
        <v>0</v>
      </c>
      <c r="Z22" s="88">
        <v>0</v>
      </c>
      <c r="AA22" s="88">
        <v>2400</v>
      </c>
      <c r="AB22" s="88">
        <v>421200</v>
      </c>
      <c r="AC22" s="88">
        <v>0</v>
      </c>
      <c r="AD22" s="88">
        <f t="shared" si="2"/>
        <v>423600</v>
      </c>
      <c r="AE22" s="89">
        <f t="shared" si="3"/>
        <v>1976400</v>
      </c>
      <c r="AF22" s="87">
        <v>0</v>
      </c>
      <c r="AG22" s="90" t="s">
        <v>121</v>
      </c>
      <c r="AH22" s="91">
        <v>610002010011696</v>
      </c>
      <c r="AI22" s="90" t="s">
        <v>140</v>
      </c>
    </row>
    <row r="23" spans="2:35" ht="15.75" customHeight="1">
      <c r="B23" s="83">
        <f t="shared" si="4"/>
        <v>9</v>
      </c>
      <c r="C23" s="84" t="s">
        <v>141</v>
      </c>
      <c r="D23" s="82" t="s">
        <v>142</v>
      </c>
      <c r="E23" s="85">
        <v>454527555950</v>
      </c>
      <c r="F23" s="86">
        <v>32048</v>
      </c>
      <c r="G23" s="84" t="s">
        <v>110</v>
      </c>
      <c r="H23" s="87" t="s">
        <v>111</v>
      </c>
      <c r="I23" s="84" t="s">
        <v>143</v>
      </c>
      <c r="J23" s="84" t="s">
        <v>113</v>
      </c>
      <c r="K23" s="86">
        <v>42842</v>
      </c>
      <c r="L23" s="87" t="s">
        <v>96</v>
      </c>
      <c r="M23" s="87" t="s">
        <v>114</v>
      </c>
      <c r="N23" s="88">
        <v>366097</v>
      </c>
      <c r="O23" s="88">
        <v>0</v>
      </c>
      <c r="P23" s="88">
        <v>0</v>
      </c>
      <c r="Q23" s="88">
        <v>0</v>
      </c>
      <c r="R23" s="88">
        <v>386097</v>
      </c>
      <c r="S23" s="88">
        <f t="shared" si="0"/>
        <v>752194</v>
      </c>
      <c r="T23" s="87">
        <v>0</v>
      </c>
      <c r="U23" s="89">
        <f t="shared" si="1"/>
        <v>752194</v>
      </c>
      <c r="V23" s="87">
        <v>0</v>
      </c>
      <c r="W23" s="88">
        <v>0</v>
      </c>
      <c r="X23" s="88">
        <v>0</v>
      </c>
      <c r="Y23" s="88">
        <v>0</v>
      </c>
      <c r="Z23" s="88">
        <v>0</v>
      </c>
      <c r="AA23" s="88">
        <v>2400</v>
      </c>
      <c r="AB23" s="88">
        <v>18157</v>
      </c>
      <c r="AC23" s="88">
        <v>0</v>
      </c>
      <c r="AD23" s="88">
        <f t="shared" si="2"/>
        <v>20557</v>
      </c>
      <c r="AE23" s="89">
        <f t="shared" si="3"/>
        <v>731637</v>
      </c>
      <c r="AF23" s="87">
        <v>0</v>
      </c>
      <c r="AG23" s="90" t="s">
        <v>121</v>
      </c>
      <c r="AH23" s="91">
        <v>610002010005763</v>
      </c>
      <c r="AI23" s="90" t="s">
        <v>140</v>
      </c>
    </row>
    <row r="24" spans="2:35" ht="15.75" customHeight="1">
      <c r="B24" s="83">
        <f t="shared" si="4"/>
        <v>10</v>
      </c>
      <c r="C24" s="84" t="s">
        <v>144</v>
      </c>
      <c r="D24" s="82" t="s">
        <v>145</v>
      </c>
      <c r="E24" s="85">
        <v>984750947419</v>
      </c>
      <c r="F24" s="86">
        <v>31693</v>
      </c>
      <c r="G24" s="84" t="s">
        <v>146</v>
      </c>
      <c r="H24" s="87" t="s">
        <v>111</v>
      </c>
      <c r="I24" s="84" t="s">
        <v>147</v>
      </c>
      <c r="J24" s="84" t="s">
        <v>113</v>
      </c>
      <c r="K24" s="86">
        <v>42917</v>
      </c>
      <c r="L24" s="87" t="s">
        <v>96</v>
      </c>
      <c r="M24" s="87" t="s">
        <v>114</v>
      </c>
      <c r="N24" s="88">
        <v>284516</v>
      </c>
      <c r="O24" s="88">
        <v>0</v>
      </c>
      <c r="P24" s="88">
        <v>0</v>
      </c>
      <c r="Q24" s="88">
        <v>0</v>
      </c>
      <c r="R24" s="88">
        <v>569033</v>
      </c>
      <c r="S24" s="88">
        <f t="shared" si="0"/>
        <v>853549</v>
      </c>
      <c r="T24" s="87">
        <v>0</v>
      </c>
      <c r="U24" s="89">
        <f t="shared" si="1"/>
        <v>853549</v>
      </c>
      <c r="V24" s="87">
        <v>0</v>
      </c>
      <c r="W24" s="88">
        <v>0</v>
      </c>
      <c r="X24" s="88">
        <v>0</v>
      </c>
      <c r="Y24" s="88">
        <v>0</v>
      </c>
      <c r="Z24" s="88">
        <v>0</v>
      </c>
      <c r="AA24" s="88">
        <v>2000</v>
      </c>
      <c r="AB24" s="88">
        <v>52761</v>
      </c>
      <c r="AC24" s="88">
        <v>0</v>
      </c>
      <c r="AD24" s="88">
        <f t="shared" si="2"/>
        <v>54761</v>
      </c>
      <c r="AE24" s="89">
        <f t="shared" si="3"/>
        <v>798788</v>
      </c>
      <c r="AF24" s="87">
        <v>0</v>
      </c>
      <c r="AG24" s="90" t="s">
        <v>121</v>
      </c>
      <c r="AH24" s="91">
        <v>610002010013276</v>
      </c>
      <c r="AI24" s="90" t="s">
        <v>140</v>
      </c>
    </row>
    <row r="25" spans="2:35" ht="15.75" customHeight="1">
      <c r="B25" s="83">
        <f t="shared" si="4"/>
        <v>11</v>
      </c>
      <c r="C25" s="84" t="s">
        <v>148</v>
      </c>
      <c r="D25" s="82" t="s">
        <v>149</v>
      </c>
      <c r="E25" s="85">
        <v>437526276666</v>
      </c>
      <c r="F25" s="86">
        <v>30851</v>
      </c>
      <c r="G25" s="84" t="s">
        <v>110</v>
      </c>
      <c r="H25" s="87" t="s">
        <v>111</v>
      </c>
      <c r="I25" s="84" t="s">
        <v>112</v>
      </c>
      <c r="J25" s="84" t="s">
        <v>113</v>
      </c>
      <c r="K25" s="86">
        <v>43070</v>
      </c>
      <c r="L25" s="87" t="s">
        <v>96</v>
      </c>
      <c r="M25" s="87" t="s">
        <v>114</v>
      </c>
      <c r="N25" s="88">
        <v>480000</v>
      </c>
      <c r="O25" s="88">
        <v>0</v>
      </c>
      <c r="P25" s="88">
        <v>0</v>
      </c>
      <c r="Q25" s="88">
        <v>0</v>
      </c>
      <c r="R25" s="88">
        <v>960000</v>
      </c>
      <c r="S25" s="88">
        <f t="shared" si="0"/>
        <v>1440000</v>
      </c>
      <c r="T25" s="87">
        <v>0</v>
      </c>
      <c r="U25" s="89">
        <f t="shared" si="1"/>
        <v>1440000</v>
      </c>
      <c r="V25" s="87">
        <v>0</v>
      </c>
      <c r="W25" s="88">
        <v>0</v>
      </c>
      <c r="X25" s="88">
        <v>0</v>
      </c>
      <c r="Y25" s="88">
        <v>0</v>
      </c>
      <c r="Z25" s="88">
        <v>0</v>
      </c>
      <c r="AA25" s="88">
        <v>2400</v>
      </c>
      <c r="AB25" s="88">
        <v>133120</v>
      </c>
      <c r="AC25" s="88">
        <v>0</v>
      </c>
      <c r="AD25" s="88">
        <f t="shared" si="2"/>
        <v>135520</v>
      </c>
      <c r="AE25" s="89">
        <f t="shared" si="3"/>
        <v>1304480</v>
      </c>
      <c r="AF25" s="87">
        <v>0</v>
      </c>
      <c r="AG25" s="90" t="s">
        <v>121</v>
      </c>
      <c r="AH25" s="91">
        <v>214810100039984</v>
      </c>
      <c r="AI25" s="90" t="s">
        <v>122</v>
      </c>
    </row>
    <row r="26" spans="2:35" ht="15.75" customHeight="1">
      <c r="B26" s="83">
        <f t="shared" si="4"/>
        <v>12</v>
      </c>
      <c r="C26" s="84" t="s">
        <v>150</v>
      </c>
      <c r="D26" s="82" t="s">
        <v>151</v>
      </c>
      <c r="E26" s="85">
        <v>851912189726</v>
      </c>
      <c r="F26" s="86">
        <v>31263</v>
      </c>
      <c r="G26" s="84" t="s">
        <v>119</v>
      </c>
      <c r="H26" s="87" t="s">
        <v>111</v>
      </c>
      <c r="I26" s="84" t="s">
        <v>125</v>
      </c>
      <c r="J26" s="84" t="s">
        <v>113</v>
      </c>
      <c r="K26" s="86">
        <v>43070</v>
      </c>
      <c r="L26" s="87" t="s">
        <v>96</v>
      </c>
      <c r="M26" s="87" t="s">
        <v>114</v>
      </c>
      <c r="N26" s="88">
        <v>480000</v>
      </c>
      <c r="O26" s="88">
        <v>0</v>
      </c>
      <c r="P26" s="88">
        <v>0</v>
      </c>
      <c r="Q26" s="88">
        <v>0</v>
      </c>
      <c r="R26" s="88">
        <v>960000</v>
      </c>
      <c r="S26" s="88">
        <f t="shared" si="0"/>
        <v>1440000</v>
      </c>
      <c r="T26" s="87">
        <v>0</v>
      </c>
      <c r="U26" s="89">
        <f t="shared" si="1"/>
        <v>1440000</v>
      </c>
      <c r="V26" s="87">
        <v>0</v>
      </c>
      <c r="W26" s="88">
        <v>0</v>
      </c>
      <c r="X26" s="88">
        <v>0</v>
      </c>
      <c r="Y26" s="88">
        <v>0</v>
      </c>
      <c r="Z26" s="88">
        <v>0</v>
      </c>
      <c r="AA26" s="88">
        <v>2400</v>
      </c>
      <c r="AB26" s="88">
        <v>133120</v>
      </c>
      <c r="AC26" s="88">
        <v>0</v>
      </c>
      <c r="AD26" s="88">
        <f t="shared" si="2"/>
        <v>135520</v>
      </c>
      <c r="AE26" s="89">
        <f t="shared" si="3"/>
        <v>1304480</v>
      </c>
      <c r="AF26" s="87">
        <v>0</v>
      </c>
      <c r="AG26" s="90" t="s">
        <v>121</v>
      </c>
      <c r="AH26" s="91">
        <v>214810100066775</v>
      </c>
      <c r="AI26" s="90" t="s">
        <v>122</v>
      </c>
    </row>
    <row r="27" spans="2:35" ht="15.75" customHeight="1">
      <c r="B27" s="83">
        <f t="shared" si="4"/>
        <v>13</v>
      </c>
      <c r="C27" s="84" t="s">
        <v>152</v>
      </c>
      <c r="D27" s="82" t="s">
        <v>153</v>
      </c>
      <c r="E27" s="85">
        <v>555593163219</v>
      </c>
      <c r="F27" s="86">
        <v>31568</v>
      </c>
      <c r="G27" s="84" t="s">
        <v>119</v>
      </c>
      <c r="H27" s="87" t="s">
        <v>111</v>
      </c>
      <c r="I27" s="84" t="s">
        <v>154</v>
      </c>
      <c r="J27" s="84" t="s">
        <v>113</v>
      </c>
      <c r="K27" s="86">
        <v>43070</v>
      </c>
      <c r="L27" s="87" t="s">
        <v>96</v>
      </c>
      <c r="M27" s="87" t="s">
        <v>114</v>
      </c>
      <c r="N27" s="88">
        <v>480000</v>
      </c>
      <c r="O27" s="88">
        <v>0</v>
      </c>
      <c r="P27" s="88">
        <v>0</v>
      </c>
      <c r="Q27" s="88">
        <v>0</v>
      </c>
      <c r="R27" s="88">
        <v>1050000</v>
      </c>
      <c r="S27" s="88">
        <f t="shared" si="0"/>
        <v>1530000</v>
      </c>
      <c r="T27" s="87">
        <v>0</v>
      </c>
      <c r="U27" s="89">
        <f t="shared" si="1"/>
        <v>1530000</v>
      </c>
      <c r="V27" s="87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2400</v>
      </c>
      <c r="AB27" s="88">
        <v>151840</v>
      </c>
      <c r="AC27" s="88">
        <v>0</v>
      </c>
      <c r="AD27" s="88">
        <f t="shared" si="2"/>
        <v>154240</v>
      </c>
      <c r="AE27" s="89">
        <f t="shared" si="3"/>
        <v>1375760</v>
      </c>
      <c r="AF27" s="87">
        <v>0</v>
      </c>
      <c r="AG27" s="90" t="s">
        <v>121</v>
      </c>
      <c r="AH27" s="91">
        <v>214810100066863</v>
      </c>
      <c r="AI27" s="90" t="s">
        <v>122</v>
      </c>
    </row>
    <row r="28" spans="2:35" ht="15.75" customHeight="1">
      <c r="B28" s="83">
        <f t="shared" si="4"/>
        <v>14</v>
      </c>
      <c r="C28" s="84" t="s">
        <v>155</v>
      </c>
      <c r="D28" s="82" t="s">
        <v>156</v>
      </c>
      <c r="E28" s="85">
        <v>216532068059</v>
      </c>
      <c r="F28" s="86">
        <v>30171</v>
      </c>
      <c r="G28" s="84" t="s">
        <v>110</v>
      </c>
      <c r="H28" s="87" t="s">
        <v>111</v>
      </c>
      <c r="I28" s="84" t="s">
        <v>112</v>
      </c>
      <c r="J28" s="84" t="s">
        <v>113</v>
      </c>
      <c r="K28" s="86">
        <v>43070</v>
      </c>
      <c r="L28" s="87" t="s">
        <v>96</v>
      </c>
      <c r="M28" s="87" t="s">
        <v>114</v>
      </c>
      <c r="N28" s="88">
        <v>480000</v>
      </c>
      <c r="O28" s="88">
        <v>0</v>
      </c>
      <c r="P28" s="88">
        <v>0</v>
      </c>
      <c r="Q28" s="88">
        <v>0</v>
      </c>
      <c r="R28" s="88">
        <v>960000</v>
      </c>
      <c r="S28" s="88">
        <f t="shared" si="0"/>
        <v>1440000</v>
      </c>
      <c r="T28" s="87">
        <v>0</v>
      </c>
      <c r="U28" s="89">
        <f t="shared" si="1"/>
        <v>1440000</v>
      </c>
      <c r="V28" s="87">
        <v>0</v>
      </c>
      <c r="W28" s="88">
        <v>0</v>
      </c>
      <c r="X28" s="88">
        <v>0</v>
      </c>
      <c r="Y28" s="88">
        <v>0</v>
      </c>
      <c r="Z28" s="88">
        <v>0</v>
      </c>
      <c r="AA28" s="88">
        <v>2400</v>
      </c>
      <c r="AB28" s="88">
        <v>133120</v>
      </c>
      <c r="AC28" s="88">
        <v>0</v>
      </c>
      <c r="AD28" s="88">
        <f t="shared" si="2"/>
        <v>135520</v>
      </c>
      <c r="AE28" s="89">
        <f t="shared" si="3"/>
        <v>1304480</v>
      </c>
      <c r="AF28" s="87">
        <v>0</v>
      </c>
      <c r="AG28" s="90" t="s">
        <v>121</v>
      </c>
      <c r="AH28" s="91">
        <v>214810100066881</v>
      </c>
      <c r="AI28" s="90" t="s">
        <v>122</v>
      </c>
    </row>
    <row r="29" spans="2:35" ht="15.75" customHeight="1">
      <c r="B29" s="83">
        <f t="shared" si="4"/>
        <v>15</v>
      </c>
      <c r="C29" s="84" t="s">
        <v>157</v>
      </c>
      <c r="D29" s="82" t="s">
        <v>158</v>
      </c>
      <c r="E29" s="85">
        <v>730394164410</v>
      </c>
      <c r="F29" s="86">
        <v>32273</v>
      </c>
      <c r="G29" s="84" t="s">
        <v>110</v>
      </c>
      <c r="H29" s="87" t="s">
        <v>111</v>
      </c>
      <c r="I29" s="84" t="s">
        <v>143</v>
      </c>
      <c r="J29" s="84" t="s">
        <v>113</v>
      </c>
      <c r="K29" s="86">
        <v>43070</v>
      </c>
      <c r="L29" s="87" t="s">
        <v>96</v>
      </c>
      <c r="M29" s="87" t="s">
        <v>114</v>
      </c>
      <c r="N29" s="88">
        <v>80000</v>
      </c>
      <c r="O29" s="88">
        <v>0</v>
      </c>
      <c r="P29" s="88">
        <v>0</v>
      </c>
      <c r="Q29" s="88">
        <v>0</v>
      </c>
      <c r="R29" s="88">
        <v>160000</v>
      </c>
      <c r="S29" s="88">
        <f t="shared" si="0"/>
        <v>240000</v>
      </c>
      <c r="T29" s="87">
        <v>0</v>
      </c>
      <c r="U29" s="89">
        <f t="shared" si="1"/>
        <v>240000</v>
      </c>
      <c r="V29" s="87">
        <v>0</v>
      </c>
      <c r="W29" s="88">
        <v>0</v>
      </c>
      <c r="X29" s="88">
        <v>0</v>
      </c>
      <c r="Y29" s="88">
        <v>0</v>
      </c>
      <c r="Z29" s="88">
        <v>0</v>
      </c>
      <c r="AA29" s="88">
        <v>400</v>
      </c>
      <c r="AB29" s="88">
        <v>0</v>
      </c>
      <c r="AC29" s="88">
        <v>0</v>
      </c>
      <c r="AD29" s="88">
        <f t="shared" si="2"/>
        <v>400</v>
      </c>
      <c r="AE29" s="89">
        <f t="shared" si="3"/>
        <v>239600</v>
      </c>
      <c r="AF29" s="87">
        <v>0</v>
      </c>
      <c r="AG29" s="90" t="s">
        <v>121</v>
      </c>
      <c r="AH29" s="91">
        <v>214810100066809</v>
      </c>
      <c r="AI29" s="90" t="s">
        <v>122</v>
      </c>
    </row>
    <row r="30" spans="2:35" ht="15.75" customHeight="1">
      <c r="B30" s="83">
        <f t="shared" si="4"/>
        <v>16</v>
      </c>
      <c r="C30" s="84" t="s">
        <v>159</v>
      </c>
      <c r="D30" s="82" t="s">
        <v>160</v>
      </c>
      <c r="E30" s="85">
        <v>357556748472</v>
      </c>
      <c r="F30" s="86">
        <v>28924</v>
      </c>
      <c r="G30" s="84" t="s">
        <v>119</v>
      </c>
      <c r="H30" s="87" t="s">
        <v>111</v>
      </c>
      <c r="I30" s="84" t="s">
        <v>120</v>
      </c>
      <c r="J30" s="84" t="s">
        <v>113</v>
      </c>
      <c r="K30" s="86">
        <v>43070</v>
      </c>
      <c r="L30" s="87" t="s">
        <v>96</v>
      </c>
      <c r="M30" s="87" t="s">
        <v>114</v>
      </c>
      <c r="N30" s="88">
        <v>480000</v>
      </c>
      <c r="O30" s="88">
        <v>0</v>
      </c>
      <c r="P30" s="88">
        <v>0</v>
      </c>
      <c r="Q30" s="88">
        <v>0</v>
      </c>
      <c r="R30" s="88">
        <v>960000</v>
      </c>
      <c r="S30" s="88">
        <f t="shared" si="0"/>
        <v>1440000</v>
      </c>
      <c r="T30" s="87">
        <v>0</v>
      </c>
      <c r="U30" s="89">
        <f t="shared" si="1"/>
        <v>1440000</v>
      </c>
      <c r="V30" s="87">
        <v>0</v>
      </c>
      <c r="W30" s="88">
        <v>0</v>
      </c>
      <c r="X30" s="88">
        <v>0</v>
      </c>
      <c r="Y30" s="88">
        <v>0</v>
      </c>
      <c r="Z30" s="88">
        <v>0</v>
      </c>
      <c r="AA30" s="88">
        <v>2400</v>
      </c>
      <c r="AB30" s="88">
        <v>133120</v>
      </c>
      <c r="AC30" s="88">
        <v>0</v>
      </c>
      <c r="AD30" s="88">
        <f t="shared" si="2"/>
        <v>135520</v>
      </c>
      <c r="AE30" s="89">
        <f t="shared" si="3"/>
        <v>1304480</v>
      </c>
      <c r="AF30" s="87">
        <v>0</v>
      </c>
      <c r="AG30" s="90" t="s">
        <v>121</v>
      </c>
      <c r="AH30" s="91">
        <v>214810100067048</v>
      </c>
      <c r="AI30" s="90" t="s">
        <v>122</v>
      </c>
    </row>
    <row r="31" spans="2:35" ht="15.75" customHeight="1">
      <c r="B31" s="83">
        <f t="shared" si="4"/>
        <v>17</v>
      </c>
      <c r="C31" s="84" t="s">
        <v>161</v>
      </c>
      <c r="D31" s="82" t="s">
        <v>162</v>
      </c>
      <c r="E31" s="85">
        <v>414959354390</v>
      </c>
      <c r="F31" s="86">
        <v>31283</v>
      </c>
      <c r="G31" s="84" t="s">
        <v>110</v>
      </c>
      <c r="H31" s="87" t="s">
        <v>111</v>
      </c>
      <c r="I31" s="84" t="s">
        <v>163</v>
      </c>
      <c r="J31" s="84" t="s">
        <v>113</v>
      </c>
      <c r="K31" s="86">
        <v>43070</v>
      </c>
      <c r="L31" s="87" t="s">
        <v>96</v>
      </c>
      <c r="M31" s="87" t="s">
        <v>114</v>
      </c>
      <c r="N31" s="88">
        <v>480000</v>
      </c>
      <c r="O31" s="88">
        <v>0</v>
      </c>
      <c r="P31" s="88">
        <v>0</v>
      </c>
      <c r="Q31" s="88">
        <v>0</v>
      </c>
      <c r="R31" s="88">
        <v>960000</v>
      </c>
      <c r="S31" s="88">
        <f t="shared" si="0"/>
        <v>1440000</v>
      </c>
      <c r="T31" s="87">
        <v>0</v>
      </c>
      <c r="U31" s="89">
        <f t="shared" si="1"/>
        <v>1440000</v>
      </c>
      <c r="V31" s="87">
        <v>0</v>
      </c>
      <c r="W31" s="88">
        <v>0</v>
      </c>
      <c r="X31" s="88">
        <v>0</v>
      </c>
      <c r="Y31" s="88">
        <v>0</v>
      </c>
      <c r="Z31" s="88">
        <v>0</v>
      </c>
      <c r="AA31" s="88">
        <v>2400</v>
      </c>
      <c r="AB31" s="88">
        <v>133120</v>
      </c>
      <c r="AC31" s="88">
        <v>0</v>
      </c>
      <c r="AD31" s="88">
        <f t="shared" si="2"/>
        <v>135520</v>
      </c>
      <c r="AE31" s="89">
        <f t="shared" si="3"/>
        <v>1304480</v>
      </c>
      <c r="AF31" s="87">
        <v>0</v>
      </c>
      <c r="AG31" s="90" t="s">
        <v>121</v>
      </c>
      <c r="AH31" s="91">
        <v>214810100067251</v>
      </c>
      <c r="AI31" s="90" t="s">
        <v>122</v>
      </c>
    </row>
    <row r="32" spans="2:35" ht="15.75" customHeight="1">
      <c r="B32" s="83">
        <f t="shared" si="4"/>
        <v>18</v>
      </c>
      <c r="C32" s="84" t="s">
        <v>164</v>
      </c>
      <c r="D32" s="82" t="s">
        <v>165</v>
      </c>
      <c r="E32" s="85">
        <v>642382107357</v>
      </c>
      <c r="F32" s="86">
        <v>29713</v>
      </c>
      <c r="G32" s="84" t="s">
        <v>110</v>
      </c>
      <c r="H32" s="87" t="s">
        <v>111</v>
      </c>
      <c r="I32" s="84" t="s">
        <v>143</v>
      </c>
      <c r="J32" s="84" t="s">
        <v>113</v>
      </c>
      <c r="K32" s="86">
        <v>43070</v>
      </c>
      <c r="L32" s="87" t="s">
        <v>96</v>
      </c>
      <c r="M32" s="87" t="s">
        <v>114</v>
      </c>
      <c r="N32" s="88">
        <v>480000</v>
      </c>
      <c r="O32" s="88">
        <v>0</v>
      </c>
      <c r="P32" s="88">
        <v>0</v>
      </c>
      <c r="Q32" s="88">
        <v>0</v>
      </c>
      <c r="R32" s="88">
        <v>960000</v>
      </c>
      <c r="S32" s="88">
        <f t="shared" si="0"/>
        <v>1440000</v>
      </c>
      <c r="T32" s="87">
        <v>0</v>
      </c>
      <c r="U32" s="89">
        <f t="shared" si="1"/>
        <v>1440000</v>
      </c>
      <c r="V32" s="87">
        <v>0</v>
      </c>
      <c r="W32" s="88">
        <v>0</v>
      </c>
      <c r="X32" s="88">
        <v>0</v>
      </c>
      <c r="Y32" s="88">
        <v>0</v>
      </c>
      <c r="Z32" s="88">
        <v>0</v>
      </c>
      <c r="AA32" s="88">
        <v>2400</v>
      </c>
      <c r="AB32" s="88">
        <v>133120</v>
      </c>
      <c r="AC32" s="88">
        <v>0</v>
      </c>
      <c r="AD32" s="88">
        <f t="shared" si="2"/>
        <v>135520</v>
      </c>
      <c r="AE32" s="89">
        <f t="shared" si="3"/>
        <v>1304480</v>
      </c>
      <c r="AF32" s="87">
        <v>0</v>
      </c>
      <c r="AG32" s="90" t="s">
        <v>121</v>
      </c>
      <c r="AH32" s="91">
        <v>214810100067297</v>
      </c>
      <c r="AI32" s="90" t="s">
        <v>122</v>
      </c>
    </row>
    <row r="33" spans="2:35" ht="15.75" customHeight="1">
      <c r="B33" s="83">
        <f t="shared" si="4"/>
        <v>19</v>
      </c>
      <c r="C33" s="84" t="s">
        <v>166</v>
      </c>
      <c r="D33" s="82" t="s">
        <v>167</v>
      </c>
      <c r="E33" s="85">
        <v>691826281014</v>
      </c>
      <c r="F33" s="86">
        <v>31853</v>
      </c>
      <c r="G33" s="84" t="s">
        <v>119</v>
      </c>
      <c r="H33" s="87" t="s">
        <v>111</v>
      </c>
      <c r="I33" s="84" t="s">
        <v>128</v>
      </c>
      <c r="J33" s="84" t="s">
        <v>113</v>
      </c>
      <c r="K33" s="86">
        <v>43278</v>
      </c>
      <c r="L33" s="87" t="s">
        <v>96</v>
      </c>
      <c r="M33" s="87" t="s">
        <v>114</v>
      </c>
      <c r="N33" s="88">
        <v>369032</v>
      </c>
      <c r="O33" s="88">
        <v>0</v>
      </c>
      <c r="P33" s="88">
        <v>0</v>
      </c>
      <c r="Q33" s="88">
        <v>0</v>
      </c>
      <c r="R33" s="88">
        <v>608387</v>
      </c>
      <c r="S33" s="88">
        <f t="shared" si="0"/>
        <v>977419</v>
      </c>
      <c r="T33" s="87">
        <v>0</v>
      </c>
      <c r="U33" s="89">
        <f t="shared" si="1"/>
        <v>977419</v>
      </c>
      <c r="V33" s="87">
        <v>0</v>
      </c>
      <c r="W33" s="88">
        <v>0</v>
      </c>
      <c r="X33" s="88">
        <v>0</v>
      </c>
      <c r="Y33" s="88">
        <v>0</v>
      </c>
      <c r="Z33" s="88">
        <v>0</v>
      </c>
      <c r="AA33" s="88">
        <v>2400</v>
      </c>
      <c r="AB33" s="88">
        <v>51077.364000000001</v>
      </c>
      <c r="AC33" s="88">
        <v>0</v>
      </c>
      <c r="AD33" s="88">
        <f t="shared" si="2"/>
        <v>53477.364000000001</v>
      </c>
      <c r="AE33" s="89">
        <f t="shared" si="3"/>
        <v>923941.63599999994</v>
      </c>
      <c r="AF33" s="87">
        <v>0</v>
      </c>
      <c r="AG33" s="90" t="s">
        <v>121</v>
      </c>
      <c r="AH33" s="91">
        <v>610002010013770</v>
      </c>
      <c r="AI33" s="90" t="s">
        <v>140</v>
      </c>
    </row>
    <row r="34" spans="2:35" ht="15.75" customHeight="1">
      <c r="B34" s="83">
        <f t="shared" si="4"/>
        <v>20</v>
      </c>
      <c r="C34" s="84" t="s">
        <v>168</v>
      </c>
      <c r="D34" s="82" t="s">
        <v>169</v>
      </c>
      <c r="E34" s="85">
        <v>853014713967</v>
      </c>
      <c r="F34" s="86">
        <v>19911</v>
      </c>
      <c r="G34" s="84" t="s">
        <v>110</v>
      </c>
      <c r="H34" s="87" t="s">
        <v>111</v>
      </c>
      <c r="I34" s="84" t="s">
        <v>112</v>
      </c>
      <c r="J34" s="84" t="s">
        <v>113</v>
      </c>
      <c r="K34" s="86">
        <v>43252</v>
      </c>
      <c r="L34" s="87" t="s">
        <v>96</v>
      </c>
      <c r="M34" s="87" t="s">
        <v>114</v>
      </c>
      <c r="N34" s="88">
        <v>480000</v>
      </c>
      <c r="O34" s="88">
        <v>0</v>
      </c>
      <c r="P34" s="88">
        <v>0</v>
      </c>
      <c r="Q34" s="88">
        <v>0</v>
      </c>
      <c r="R34" s="88">
        <v>960000</v>
      </c>
      <c r="S34" s="88">
        <f t="shared" si="0"/>
        <v>1440000</v>
      </c>
      <c r="T34" s="87">
        <v>0</v>
      </c>
      <c r="U34" s="89">
        <f t="shared" si="1"/>
        <v>1440000</v>
      </c>
      <c r="V34" s="87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2400</v>
      </c>
      <c r="AB34" s="88">
        <v>133120</v>
      </c>
      <c r="AC34" s="88">
        <v>0</v>
      </c>
      <c r="AD34" s="88">
        <f t="shared" si="2"/>
        <v>135520</v>
      </c>
      <c r="AE34" s="89">
        <f t="shared" si="3"/>
        <v>1304480</v>
      </c>
      <c r="AF34" s="87">
        <v>0</v>
      </c>
      <c r="AG34" s="90" t="s">
        <v>121</v>
      </c>
      <c r="AH34" s="91">
        <v>214810100070723</v>
      </c>
      <c r="AI34" s="90" t="s">
        <v>122</v>
      </c>
    </row>
    <row r="35" spans="2:35" ht="15.75" customHeight="1">
      <c r="B35" s="83">
        <f t="shared" si="4"/>
        <v>21</v>
      </c>
      <c r="C35" s="84" t="s">
        <v>170</v>
      </c>
      <c r="D35" s="82" t="s">
        <v>171</v>
      </c>
      <c r="E35" s="85">
        <v>424107332549</v>
      </c>
      <c r="F35" s="86">
        <v>32239</v>
      </c>
      <c r="G35" s="84" t="s">
        <v>119</v>
      </c>
      <c r="H35" s="87" t="s">
        <v>111</v>
      </c>
      <c r="I35" s="84" t="s">
        <v>128</v>
      </c>
      <c r="J35" s="84" t="s">
        <v>113</v>
      </c>
      <c r="K35" s="86">
        <v>43286</v>
      </c>
      <c r="L35" s="87" t="s">
        <v>96</v>
      </c>
      <c r="M35" s="87" t="s">
        <v>114</v>
      </c>
      <c r="N35" s="88">
        <v>370000</v>
      </c>
      <c r="O35" s="88">
        <v>0</v>
      </c>
      <c r="P35" s="88">
        <v>0</v>
      </c>
      <c r="Q35" s="88">
        <v>0</v>
      </c>
      <c r="R35" s="88">
        <v>630000</v>
      </c>
      <c r="S35" s="88">
        <f t="shared" si="0"/>
        <v>1000000</v>
      </c>
      <c r="T35" s="87">
        <v>0</v>
      </c>
      <c r="U35" s="89">
        <f t="shared" si="1"/>
        <v>1000000</v>
      </c>
      <c r="V35" s="87">
        <v>0</v>
      </c>
      <c r="W35" s="88">
        <v>0</v>
      </c>
      <c r="X35" s="88">
        <v>0</v>
      </c>
      <c r="Y35" s="88">
        <v>0</v>
      </c>
      <c r="Z35" s="88">
        <v>0</v>
      </c>
      <c r="AA35" s="88">
        <v>2400</v>
      </c>
      <c r="AB35" s="88">
        <v>57782.400000000001</v>
      </c>
      <c r="AC35" s="88">
        <v>18969</v>
      </c>
      <c r="AD35" s="88">
        <f t="shared" si="2"/>
        <v>79151.399999999994</v>
      </c>
      <c r="AE35" s="89">
        <f t="shared" si="3"/>
        <v>920848.6</v>
      </c>
      <c r="AF35" s="87">
        <v>0</v>
      </c>
      <c r="AG35" s="90" t="s">
        <v>121</v>
      </c>
      <c r="AH35" s="91">
        <v>610002010013852</v>
      </c>
      <c r="AI35" s="90" t="s">
        <v>140</v>
      </c>
    </row>
    <row r="36" spans="2:35" ht="15.75" customHeight="1">
      <c r="B36" s="83">
        <f t="shared" si="4"/>
        <v>22</v>
      </c>
      <c r="C36" s="84" t="s">
        <v>172</v>
      </c>
      <c r="D36" s="82" t="s">
        <v>173</v>
      </c>
      <c r="E36" s="85">
        <v>790508167905</v>
      </c>
      <c r="F36" s="86">
        <v>32304</v>
      </c>
      <c r="G36" s="84" t="s">
        <v>119</v>
      </c>
      <c r="H36" s="87" t="s">
        <v>111</v>
      </c>
      <c r="I36" s="84" t="s">
        <v>128</v>
      </c>
      <c r="J36" s="84" t="s">
        <v>113</v>
      </c>
      <c r="K36" s="86">
        <v>43301</v>
      </c>
      <c r="L36" s="87" t="s">
        <v>96</v>
      </c>
      <c r="M36" s="87" t="s">
        <v>114</v>
      </c>
      <c r="N36" s="88">
        <v>369032</v>
      </c>
      <c r="O36" s="88">
        <v>0</v>
      </c>
      <c r="P36" s="88">
        <v>0</v>
      </c>
      <c r="Q36" s="88">
        <v>0</v>
      </c>
      <c r="R36" s="88">
        <v>608387</v>
      </c>
      <c r="S36" s="88">
        <f t="shared" si="0"/>
        <v>977419</v>
      </c>
      <c r="T36" s="87">
        <v>0</v>
      </c>
      <c r="U36" s="89">
        <f t="shared" si="1"/>
        <v>977419</v>
      </c>
      <c r="V36" s="87">
        <v>0</v>
      </c>
      <c r="W36" s="88">
        <v>0</v>
      </c>
      <c r="X36" s="88">
        <v>0</v>
      </c>
      <c r="Y36" s="88">
        <v>0</v>
      </c>
      <c r="Z36" s="88">
        <v>0</v>
      </c>
      <c r="AA36" s="88">
        <v>2400</v>
      </c>
      <c r="AB36" s="88">
        <v>51077.364000000001</v>
      </c>
      <c r="AC36" s="88">
        <v>0</v>
      </c>
      <c r="AD36" s="88">
        <f t="shared" si="2"/>
        <v>53477.364000000001</v>
      </c>
      <c r="AE36" s="89">
        <f t="shared" si="3"/>
        <v>923941.63599999994</v>
      </c>
      <c r="AF36" s="87">
        <v>0</v>
      </c>
      <c r="AG36" s="90" t="s">
        <v>121</v>
      </c>
      <c r="AH36" s="91">
        <v>328002011017620</v>
      </c>
      <c r="AI36" s="90" t="s">
        <v>174</v>
      </c>
    </row>
    <row r="37" spans="2:35" ht="15.75" customHeight="1">
      <c r="B37" s="83">
        <f t="shared" si="4"/>
        <v>23</v>
      </c>
      <c r="C37" s="84" t="s">
        <v>175</v>
      </c>
      <c r="D37" s="82" t="s">
        <v>176</v>
      </c>
      <c r="E37" s="85">
        <v>362184712650</v>
      </c>
      <c r="F37" s="86">
        <v>31120</v>
      </c>
      <c r="G37" s="84" t="s">
        <v>110</v>
      </c>
      <c r="H37" s="87" t="s">
        <v>111</v>
      </c>
      <c r="I37" s="84" t="s">
        <v>177</v>
      </c>
      <c r="J37" s="84" t="s">
        <v>113</v>
      </c>
      <c r="K37" s="86">
        <v>43347</v>
      </c>
      <c r="L37" s="87" t="s">
        <v>96</v>
      </c>
      <c r="M37" s="87" t="s">
        <v>114</v>
      </c>
      <c r="N37" s="88">
        <v>368966</v>
      </c>
      <c r="O37" s="88">
        <v>0</v>
      </c>
      <c r="P37" s="88">
        <v>0</v>
      </c>
      <c r="Q37" s="88">
        <v>0</v>
      </c>
      <c r="R37" s="88">
        <v>553448</v>
      </c>
      <c r="S37" s="88">
        <f t="shared" si="0"/>
        <v>922414</v>
      </c>
      <c r="T37" s="87">
        <v>0</v>
      </c>
      <c r="U37" s="89">
        <f t="shared" si="1"/>
        <v>922414</v>
      </c>
      <c r="V37" s="87">
        <v>0</v>
      </c>
      <c r="W37" s="88">
        <v>0</v>
      </c>
      <c r="X37" s="88">
        <v>0</v>
      </c>
      <c r="Y37" s="88">
        <v>0</v>
      </c>
      <c r="Z37" s="88">
        <v>0</v>
      </c>
      <c r="AA37" s="88">
        <v>2400</v>
      </c>
      <c r="AB37" s="88">
        <v>43931.055999999997</v>
      </c>
      <c r="AC37" s="88">
        <v>0</v>
      </c>
      <c r="AD37" s="88">
        <f t="shared" si="2"/>
        <v>46331.055999999997</v>
      </c>
      <c r="AE37" s="89">
        <f t="shared" si="3"/>
        <v>876082.94400000002</v>
      </c>
      <c r="AF37" s="87">
        <v>0</v>
      </c>
      <c r="AG37" s="90" t="s">
        <v>121</v>
      </c>
      <c r="AH37" s="91">
        <v>328002011016105</v>
      </c>
      <c r="AI37" s="90" t="s">
        <v>174</v>
      </c>
    </row>
    <row r="38" spans="2:35" ht="15.75" customHeight="1">
      <c r="B38" s="83">
        <f t="shared" si="4"/>
        <v>24</v>
      </c>
      <c r="C38" s="84" t="s">
        <v>178</v>
      </c>
      <c r="D38" s="82" t="s">
        <v>179</v>
      </c>
      <c r="E38" s="85">
        <v>515756581161</v>
      </c>
      <c r="F38" s="86">
        <v>28443</v>
      </c>
      <c r="G38" s="84" t="s">
        <v>119</v>
      </c>
      <c r="H38" s="87" t="s">
        <v>111</v>
      </c>
      <c r="I38" s="84" t="s">
        <v>125</v>
      </c>
      <c r="J38" s="84" t="s">
        <v>113</v>
      </c>
      <c r="K38" s="86">
        <v>43374</v>
      </c>
      <c r="L38" s="87" t="s">
        <v>96</v>
      </c>
      <c r="M38" s="87" t="s">
        <v>114</v>
      </c>
      <c r="N38" s="88">
        <v>360000</v>
      </c>
      <c r="O38" s="88">
        <v>0</v>
      </c>
      <c r="P38" s="88">
        <v>0</v>
      </c>
      <c r="Q38" s="88">
        <v>0</v>
      </c>
      <c r="R38" s="88">
        <v>540000</v>
      </c>
      <c r="S38" s="88">
        <f t="shared" si="0"/>
        <v>900000</v>
      </c>
      <c r="T38" s="87">
        <v>0</v>
      </c>
      <c r="U38" s="89">
        <f t="shared" si="1"/>
        <v>900000</v>
      </c>
      <c r="V38" s="87">
        <v>0</v>
      </c>
      <c r="W38" s="88">
        <v>0</v>
      </c>
      <c r="X38" s="88">
        <v>0</v>
      </c>
      <c r="Y38" s="88">
        <v>0</v>
      </c>
      <c r="Z38" s="88">
        <v>0</v>
      </c>
      <c r="AA38" s="88">
        <v>1800</v>
      </c>
      <c r="AB38" s="88">
        <v>59799</v>
      </c>
      <c r="AC38" s="88">
        <v>0</v>
      </c>
      <c r="AD38" s="88">
        <f t="shared" si="2"/>
        <v>61599</v>
      </c>
      <c r="AE38" s="89">
        <f t="shared" si="3"/>
        <v>838401</v>
      </c>
      <c r="AF38" s="87">
        <v>0</v>
      </c>
      <c r="AG38" s="90" t="s">
        <v>180</v>
      </c>
      <c r="AH38" s="91">
        <v>62034272191</v>
      </c>
      <c r="AI38" s="90" t="s">
        <v>181</v>
      </c>
    </row>
    <row r="39" spans="2:35" ht="15.75" customHeight="1">
      <c r="B39" s="83">
        <f t="shared" si="4"/>
        <v>25</v>
      </c>
      <c r="C39" s="84" t="s">
        <v>182</v>
      </c>
      <c r="D39" s="82" t="s">
        <v>183</v>
      </c>
      <c r="E39" s="85">
        <v>638344429738</v>
      </c>
      <c r="F39" s="86">
        <v>31654</v>
      </c>
      <c r="G39" s="84" t="s">
        <v>119</v>
      </c>
      <c r="H39" s="87" t="s">
        <v>111</v>
      </c>
      <c r="I39" s="84" t="s">
        <v>154</v>
      </c>
      <c r="J39" s="84" t="s">
        <v>113</v>
      </c>
      <c r="K39" s="86">
        <v>43451</v>
      </c>
      <c r="L39" s="87" t="s">
        <v>96</v>
      </c>
      <c r="M39" s="87" t="s">
        <v>114</v>
      </c>
      <c r="N39" s="88">
        <v>370000</v>
      </c>
      <c r="O39" s="88">
        <v>0</v>
      </c>
      <c r="P39" s="88">
        <v>0</v>
      </c>
      <c r="Q39" s="88">
        <v>0</v>
      </c>
      <c r="R39" s="88">
        <v>960000</v>
      </c>
      <c r="S39" s="88">
        <f t="shared" si="0"/>
        <v>1330000</v>
      </c>
      <c r="T39" s="87">
        <v>0</v>
      </c>
      <c r="U39" s="89">
        <f t="shared" si="1"/>
        <v>1330000</v>
      </c>
      <c r="V39" s="87">
        <v>0</v>
      </c>
      <c r="W39" s="88">
        <v>0</v>
      </c>
      <c r="X39" s="88">
        <v>0</v>
      </c>
      <c r="Y39" s="88">
        <v>0</v>
      </c>
      <c r="Z39" s="88">
        <v>0</v>
      </c>
      <c r="AA39" s="88">
        <v>2400</v>
      </c>
      <c r="AB39" s="88">
        <v>116979.2</v>
      </c>
      <c r="AC39" s="88">
        <v>4461.5</v>
      </c>
      <c r="AD39" s="88">
        <f t="shared" si="2"/>
        <v>123840.7</v>
      </c>
      <c r="AE39" s="89">
        <f t="shared" si="3"/>
        <v>1206159.3</v>
      </c>
      <c r="AF39" s="87">
        <v>0</v>
      </c>
      <c r="AG39" s="90" t="s">
        <v>184</v>
      </c>
      <c r="AH39" s="91">
        <v>918010017994825</v>
      </c>
      <c r="AI39" s="90" t="s">
        <v>185</v>
      </c>
    </row>
    <row r="40" spans="2:35" ht="15.75" customHeight="1">
      <c r="B40" s="83">
        <f t="shared" si="4"/>
        <v>26</v>
      </c>
      <c r="C40" s="84" t="s">
        <v>186</v>
      </c>
      <c r="D40" s="82" t="s">
        <v>187</v>
      </c>
      <c r="E40" s="85">
        <v>496472332729</v>
      </c>
      <c r="F40" s="86">
        <v>29731</v>
      </c>
      <c r="G40" s="84" t="s">
        <v>119</v>
      </c>
      <c r="H40" s="87" t="s">
        <v>111</v>
      </c>
      <c r="I40" s="84" t="s">
        <v>125</v>
      </c>
      <c r="J40" s="84" t="s">
        <v>113</v>
      </c>
      <c r="K40" s="86">
        <v>43635</v>
      </c>
      <c r="L40" s="87" t="s">
        <v>96</v>
      </c>
      <c r="M40" s="87" t="s">
        <v>114</v>
      </c>
      <c r="N40" s="88">
        <v>346129</v>
      </c>
      <c r="O40" s="88">
        <v>0</v>
      </c>
      <c r="P40" s="88">
        <v>0</v>
      </c>
      <c r="Q40" s="88">
        <v>0</v>
      </c>
      <c r="R40" s="88">
        <v>634569</v>
      </c>
      <c r="S40" s="88">
        <f t="shared" si="0"/>
        <v>980698</v>
      </c>
      <c r="T40" s="87">
        <v>0</v>
      </c>
      <c r="U40" s="89">
        <f t="shared" si="1"/>
        <v>980698</v>
      </c>
      <c r="V40" s="87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2400</v>
      </c>
      <c r="AB40" s="88">
        <v>51588.887999999999</v>
      </c>
      <c r="AC40" s="88">
        <v>0</v>
      </c>
      <c r="AD40" s="88">
        <f t="shared" si="2"/>
        <v>53988.887999999999</v>
      </c>
      <c r="AE40" s="89">
        <f t="shared" si="3"/>
        <v>926709.11199999996</v>
      </c>
      <c r="AF40" s="87">
        <v>0</v>
      </c>
      <c r="AG40" s="90" t="s">
        <v>121</v>
      </c>
      <c r="AH40" s="91">
        <v>610002010014221</v>
      </c>
      <c r="AI40" s="90" t="s">
        <v>140</v>
      </c>
    </row>
    <row r="41" spans="2:35" ht="15.75" customHeight="1">
      <c r="B41" s="83">
        <f t="shared" si="4"/>
        <v>27</v>
      </c>
      <c r="C41" s="84" t="s">
        <v>188</v>
      </c>
      <c r="D41" s="82" t="s">
        <v>189</v>
      </c>
      <c r="E41" s="85">
        <v>598418994308</v>
      </c>
      <c r="F41" s="86">
        <v>32281</v>
      </c>
      <c r="G41" s="84" t="s">
        <v>110</v>
      </c>
      <c r="H41" s="87" t="s">
        <v>111</v>
      </c>
      <c r="I41" s="84" t="s">
        <v>143</v>
      </c>
      <c r="J41" s="84" t="s">
        <v>113</v>
      </c>
      <c r="K41" s="86">
        <v>43645</v>
      </c>
      <c r="L41" s="87" t="s">
        <v>96</v>
      </c>
      <c r="M41" s="87" t="s">
        <v>114</v>
      </c>
      <c r="N41" s="88">
        <v>228361</v>
      </c>
      <c r="O41" s="88">
        <v>0</v>
      </c>
      <c r="P41" s="88">
        <v>0</v>
      </c>
      <c r="Q41" s="88">
        <v>0</v>
      </c>
      <c r="R41" s="88">
        <v>427048</v>
      </c>
      <c r="S41" s="88">
        <f t="shared" si="0"/>
        <v>655409</v>
      </c>
      <c r="T41" s="87">
        <v>0</v>
      </c>
      <c r="U41" s="89">
        <f t="shared" si="1"/>
        <v>655409</v>
      </c>
      <c r="V41" s="87">
        <v>0</v>
      </c>
      <c r="W41" s="88">
        <v>0</v>
      </c>
      <c r="X41" s="88">
        <v>0</v>
      </c>
      <c r="Y41" s="88">
        <v>0</v>
      </c>
      <c r="Z41" s="88">
        <v>0</v>
      </c>
      <c r="AA41" s="88">
        <v>1800</v>
      </c>
      <c r="AB41" s="88">
        <v>0</v>
      </c>
      <c r="AC41" s="88">
        <v>0</v>
      </c>
      <c r="AD41" s="88">
        <f t="shared" si="2"/>
        <v>1800</v>
      </c>
      <c r="AE41" s="89">
        <f t="shared" si="3"/>
        <v>653609</v>
      </c>
      <c r="AF41" s="87">
        <v>0</v>
      </c>
      <c r="AG41" s="90" t="s">
        <v>121</v>
      </c>
      <c r="AH41" s="91">
        <v>610002010008052</v>
      </c>
      <c r="AI41" s="90" t="s">
        <v>140</v>
      </c>
    </row>
    <row r="42" spans="2:35" ht="15.75" customHeight="1">
      <c r="B42" s="83">
        <f t="shared" si="4"/>
        <v>28</v>
      </c>
      <c r="C42" s="84" t="s">
        <v>190</v>
      </c>
      <c r="D42" s="82" t="s">
        <v>191</v>
      </c>
      <c r="E42" s="85">
        <v>618680311413</v>
      </c>
      <c r="F42" s="86">
        <v>30558</v>
      </c>
      <c r="G42" s="84" t="s">
        <v>192</v>
      </c>
      <c r="H42" s="87" t="s">
        <v>111</v>
      </c>
      <c r="I42" s="84" t="s">
        <v>154</v>
      </c>
      <c r="J42" s="84" t="s">
        <v>113</v>
      </c>
      <c r="K42" s="86">
        <v>43802</v>
      </c>
      <c r="L42" s="87" t="s">
        <v>96</v>
      </c>
      <c r="M42" s="87" t="s">
        <v>114</v>
      </c>
      <c r="N42" s="88">
        <v>359032</v>
      </c>
      <c r="O42" s="88">
        <v>0</v>
      </c>
      <c r="P42" s="88">
        <v>0</v>
      </c>
      <c r="Q42" s="88">
        <v>0</v>
      </c>
      <c r="R42" s="88">
        <v>548549</v>
      </c>
      <c r="S42" s="88">
        <f t="shared" si="0"/>
        <v>907581</v>
      </c>
      <c r="T42" s="87">
        <v>0</v>
      </c>
      <c r="U42" s="89">
        <f t="shared" si="1"/>
        <v>907581</v>
      </c>
      <c r="V42" s="87">
        <v>0</v>
      </c>
      <c r="W42" s="88">
        <v>0</v>
      </c>
      <c r="X42" s="88">
        <v>0</v>
      </c>
      <c r="Y42" s="88">
        <v>0</v>
      </c>
      <c r="Z42" s="88">
        <v>0</v>
      </c>
      <c r="AA42" s="88">
        <v>2400</v>
      </c>
      <c r="AB42" s="88">
        <v>42388.424000000006</v>
      </c>
      <c r="AC42" s="88">
        <v>0</v>
      </c>
      <c r="AD42" s="88">
        <f t="shared" si="2"/>
        <v>44788.424000000006</v>
      </c>
      <c r="AE42" s="89">
        <f t="shared" si="3"/>
        <v>862792.576</v>
      </c>
      <c r="AF42" s="87">
        <v>0</v>
      </c>
      <c r="AG42" s="90" t="s">
        <v>121</v>
      </c>
      <c r="AH42" s="91">
        <v>104810100187412</v>
      </c>
      <c r="AI42" s="90" t="s">
        <v>193</v>
      </c>
    </row>
    <row r="43" spans="2:35" ht="15.75" customHeight="1">
      <c r="B43" s="83">
        <f t="shared" si="4"/>
        <v>29</v>
      </c>
      <c r="C43" s="84" t="s">
        <v>194</v>
      </c>
      <c r="D43" s="82" t="s">
        <v>195</v>
      </c>
      <c r="E43" s="85">
        <v>826678729874</v>
      </c>
      <c r="F43" s="86">
        <v>32917</v>
      </c>
      <c r="G43" s="84" t="s">
        <v>119</v>
      </c>
      <c r="H43" s="87" t="s">
        <v>111</v>
      </c>
      <c r="I43" s="84" t="s">
        <v>147</v>
      </c>
      <c r="J43" s="84" t="s">
        <v>113</v>
      </c>
      <c r="K43" s="86">
        <v>44075</v>
      </c>
      <c r="L43" s="87" t="s">
        <v>96</v>
      </c>
      <c r="M43" s="87" t="s">
        <v>114</v>
      </c>
      <c r="N43" s="88">
        <v>367097</v>
      </c>
      <c r="O43" s="88">
        <v>0</v>
      </c>
      <c r="P43" s="88">
        <v>0</v>
      </c>
      <c r="Q43" s="88">
        <v>0</v>
      </c>
      <c r="R43" s="88">
        <v>764194</v>
      </c>
      <c r="S43" s="88">
        <f t="shared" si="0"/>
        <v>1131291</v>
      </c>
      <c r="T43" s="87">
        <v>0</v>
      </c>
      <c r="U43" s="89">
        <f t="shared" si="1"/>
        <v>1131291</v>
      </c>
      <c r="V43" s="87">
        <v>0</v>
      </c>
      <c r="W43" s="88">
        <v>0</v>
      </c>
      <c r="X43" s="88">
        <v>0</v>
      </c>
      <c r="Y43" s="88">
        <v>0</v>
      </c>
      <c r="Z43" s="88">
        <v>0</v>
      </c>
      <c r="AA43" s="88">
        <v>2400</v>
      </c>
      <c r="AB43" s="88">
        <v>78263.796000000002</v>
      </c>
      <c r="AC43" s="88">
        <v>12402.5</v>
      </c>
      <c r="AD43" s="88">
        <f t="shared" si="2"/>
        <v>93066.296000000002</v>
      </c>
      <c r="AE43" s="89">
        <f t="shared" si="3"/>
        <v>1038224.704</v>
      </c>
      <c r="AF43" s="87">
        <v>0</v>
      </c>
      <c r="AG43" s="90" t="s">
        <v>121</v>
      </c>
      <c r="AH43" s="91">
        <v>328002011021757</v>
      </c>
      <c r="AI43" s="90" t="s">
        <v>174</v>
      </c>
    </row>
    <row r="44" spans="2:35" ht="15.75" customHeight="1">
      <c r="B44" s="83">
        <f t="shared" si="4"/>
        <v>30</v>
      </c>
      <c r="C44" s="84" t="s">
        <v>196</v>
      </c>
      <c r="D44" s="82" t="s">
        <v>197</v>
      </c>
      <c r="E44" s="85">
        <v>339016886848</v>
      </c>
      <c r="F44" s="86">
        <v>32251</v>
      </c>
      <c r="G44" s="84" t="s">
        <v>119</v>
      </c>
      <c r="H44" s="87" t="s">
        <v>111</v>
      </c>
      <c r="I44" s="84" t="s">
        <v>120</v>
      </c>
      <c r="J44" s="84" t="s">
        <v>113</v>
      </c>
      <c r="K44" s="86">
        <v>44175</v>
      </c>
      <c r="L44" s="87" t="s">
        <v>96</v>
      </c>
      <c r="M44" s="87" t="s">
        <v>114</v>
      </c>
      <c r="N44" s="88">
        <v>359000</v>
      </c>
      <c r="O44" s="88">
        <v>0</v>
      </c>
      <c r="P44" s="88">
        <v>0</v>
      </c>
      <c r="Q44" s="88">
        <v>0</v>
      </c>
      <c r="R44" s="88">
        <v>618333</v>
      </c>
      <c r="S44" s="88">
        <f t="shared" si="0"/>
        <v>977333</v>
      </c>
      <c r="T44" s="87">
        <v>0</v>
      </c>
      <c r="U44" s="89">
        <f t="shared" si="1"/>
        <v>977333</v>
      </c>
      <c r="V44" s="87">
        <v>0</v>
      </c>
      <c r="W44" s="88">
        <v>0</v>
      </c>
      <c r="X44" s="88">
        <v>0</v>
      </c>
      <c r="Y44" s="88">
        <v>0</v>
      </c>
      <c r="Z44" s="88">
        <v>0</v>
      </c>
      <c r="AA44" s="88">
        <v>2400</v>
      </c>
      <c r="AB44" s="88">
        <v>51063.947999999997</v>
      </c>
      <c r="AC44" s="88">
        <v>2600</v>
      </c>
      <c r="AD44" s="88">
        <f t="shared" si="2"/>
        <v>56063.947999999997</v>
      </c>
      <c r="AE44" s="89">
        <f t="shared" si="3"/>
        <v>921269.05200000003</v>
      </c>
      <c r="AF44" s="87">
        <v>0</v>
      </c>
      <c r="AG44" s="90" t="s">
        <v>121</v>
      </c>
      <c r="AH44" s="91">
        <v>142210011805099</v>
      </c>
      <c r="AI44" s="90" t="s">
        <v>122</v>
      </c>
    </row>
    <row r="45" spans="2:35" ht="15.75" customHeight="1">
      <c r="B45" s="83">
        <f t="shared" si="4"/>
        <v>31</v>
      </c>
      <c r="C45" s="84" t="s">
        <v>198</v>
      </c>
      <c r="D45" s="82" t="s">
        <v>199</v>
      </c>
      <c r="E45" s="85">
        <v>322092856633</v>
      </c>
      <c r="F45" s="86">
        <v>23570</v>
      </c>
      <c r="G45" s="84" t="s">
        <v>110</v>
      </c>
      <c r="H45" s="87" t="s">
        <v>111</v>
      </c>
      <c r="I45" s="84" t="s">
        <v>200</v>
      </c>
      <c r="J45" s="84" t="s">
        <v>113</v>
      </c>
      <c r="K45" s="86">
        <v>44228</v>
      </c>
      <c r="L45" s="87" t="s">
        <v>96</v>
      </c>
      <c r="M45" s="87" t="s">
        <v>114</v>
      </c>
      <c r="N45" s="88">
        <v>480000</v>
      </c>
      <c r="O45" s="88">
        <v>0</v>
      </c>
      <c r="P45" s="88">
        <v>0</v>
      </c>
      <c r="Q45" s="88">
        <v>0</v>
      </c>
      <c r="R45" s="88">
        <v>960000</v>
      </c>
      <c r="S45" s="88">
        <f t="shared" si="0"/>
        <v>1440000</v>
      </c>
      <c r="T45" s="87">
        <v>0</v>
      </c>
      <c r="U45" s="89">
        <f t="shared" si="1"/>
        <v>1440000</v>
      </c>
      <c r="V45" s="87">
        <v>0</v>
      </c>
      <c r="W45" s="88">
        <v>0</v>
      </c>
      <c r="X45" s="88">
        <v>0</v>
      </c>
      <c r="Y45" s="88">
        <v>0</v>
      </c>
      <c r="Z45" s="88">
        <v>0</v>
      </c>
      <c r="AA45" s="88">
        <v>2400</v>
      </c>
      <c r="AB45" s="88">
        <v>133120</v>
      </c>
      <c r="AC45" s="88">
        <v>0</v>
      </c>
      <c r="AD45" s="88">
        <f t="shared" si="2"/>
        <v>135520</v>
      </c>
      <c r="AE45" s="89">
        <f t="shared" si="3"/>
        <v>1304480</v>
      </c>
      <c r="AF45" s="87">
        <v>0</v>
      </c>
      <c r="AG45" s="90" t="s">
        <v>121</v>
      </c>
      <c r="AH45" s="91">
        <v>214812010000095</v>
      </c>
      <c r="AI45" s="90" t="s">
        <v>122</v>
      </c>
    </row>
    <row r="46" spans="2:35" ht="15.75" customHeight="1">
      <c r="B46" s="83">
        <f t="shared" si="4"/>
        <v>32</v>
      </c>
      <c r="C46" s="84" t="s">
        <v>201</v>
      </c>
      <c r="D46" s="82" t="s">
        <v>202</v>
      </c>
      <c r="E46" s="85">
        <v>810256315221</v>
      </c>
      <c r="F46" s="86">
        <v>31533</v>
      </c>
      <c r="G46" s="84" t="s">
        <v>110</v>
      </c>
      <c r="H46" s="87" t="s">
        <v>111</v>
      </c>
      <c r="I46" s="84" t="s">
        <v>112</v>
      </c>
      <c r="J46" s="84" t="s">
        <v>113</v>
      </c>
      <c r="K46" s="86">
        <v>44652</v>
      </c>
      <c r="L46" s="87" t="s">
        <v>96</v>
      </c>
      <c r="M46" s="87" t="s">
        <v>114</v>
      </c>
      <c r="N46" s="88">
        <v>480000</v>
      </c>
      <c r="O46" s="88">
        <v>0</v>
      </c>
      <c r="P46" s="88">
        <v>0</v>
      </c>
      <c r="Q46" s="88">
        <v>0</v>
      </c>
      <c r="R46" s="88">
        <v>960000</v>
      </c>
      <c r="S46" s="88">
        <f t="shared" si="0"/>
        <v>1440000</v>
      </c>
      <c r="T46" s="87">
        <v>0</v>
      </c>
      <c r="U46" s="89">
        <f t="shared" si="1"/>
        <v>1440000</v>
      </c>
      <c r="V46" s="87">
        <v>0</v>
      </c>
      <c r="W46" s="88">
        <v>0</v>
      </c>
      <c r="X46" s="88">
        <v>0</v>
      </c>
      <c r="Y46" s="88">
        <v>0</v>
      </c>
      <c r="Z46" s="88">
        <v>0</v>
      </c>
      <c r="AA46" s="88">
        <v>2400</v>
      </c>
      <c r="AB46" s="88">
        <v>133120</v>
      </c>
      <c r="AC46" s="88">
        <v>0</v>
      </c>
      <c r="AD46" s="88">
        <f t="shared" si="2"/>
        <v>135520</v>
      </c>
      <c r="AE46" s="89">
        <f t="shared" si="3"/>
        <v>1304480</v>
      </c>
      <c r="AF46" s="87">
        <v>0</v>
      </c>
      <c r="AG46" s="90" t="s">
        <v>121</v>
      </c>
      <c r="AH46" s="91">
        <v>214810100017089</v>
      </c>
      <c r="AI46" s="90" t="s">
        <v>122</v>
      </c>
    </row>
    <row r="47" spans="2:35" ht="15.75" customHeight="1">
      <c r="B47" s="83">
        <f t="shared" si="4"/>
        <v>33</v>
      </c>
      <c r="C47" s="84" t="s">
        <v>203</v>
      </c>
      <c r="D47" s="82" t="s">
        <v>204</v>
      </c>
      <c r="E47" s="85">
        <v>415389121506</v>
      </c>
      <c r="F47" s="86">
        <v>30036</v>
      </c>
      <c r="G47" s="84" t="s">
        <v>110</v>
      </c>
      <c r="H47" s="87" t="s">
        <v>111</v>
      </c>
      <c r="I47" s="84" t="s">
        <v>112</v>
      </c>
      <c r="J47" s="84" t="s">
        <v>113</v>
      </c>
      <c r="K47" s="86">
        <v>44652</v>
      </c>
      <c r="L47" s="87" t="s">
        <v>96</v>
      </c>
      <c r="M47" s="87" t="s">
        <v>114</v>
      </c>
      <c r="N47" s="88">
        <v>480000</v>
      </c>
      <c r="O47" s="88">
        <v>0</v>
      </c>
      <c r="P47" s="88">
        <v>0</v>
      </c>
      <c r="Q47" s="88">
        <v>0</v>
      </c>
      <c r="R47" s="88">
        <v>960000</v>
      </c>
      <c r="S47" s="88">
        <f t="shared" si="0"/>
        <v>1440000</v>
      </c>
      <c r="T47" s="87">
        <v>0</v>
      </c>
      <c r="U47" s="89">
        <f t="shared" si="1"/>
        <v>1440000</v>
      </c>
      <c r="V47" s="87">
        <v>0</v>
      </c>
      <c r="W47" s="88">
        <v>0</v>
      </c>
      <c r="X47" s="88">
        <v>0</v>
      </c>
      <c r="Y47" s="88">
        <v>0</v>
      </c>
      <c r="Z47" s="88">
        <v>0</v>
      </c>
      <c r="AA47" s="88">
        <v>2400</v>
      </c>
      <c r="AB47" s="88">
        <v>133120</v>
      </c>
      <c r="AC47" s="88">
        <v>0</v>
      </c>
      <c r="AD47" s="88">
        <f t="shared" si="2"/>
        <v>135520</v>
      </c>
      <c r="AE47" s="89">
        <f t="shared" si="3"/>
        <v>1304480</v>
      </c>
      <c r="AF47" s="87">
        <v>0</v>
      </c>
      <c r="AG47" s="90" t="s">
        <v>121</v>
      </c>
      <c r="AH47" s="91">
        <v>328002011000423</v>
      </c>
      <c r="AI47" s="90" t="s">
        <v>174</v>
      </c>
    </row>
    <row r="48" spans="2:35" ht="15.75" customHeight="1">
      <c r="B48" s="83">
        <f t="shared" si="4"/>
        <v>34</v>
      </c>
      <c r="C48" s="84" t="s">
        <v>205</v>
      </c>
      <c r="D48" s="82" t="s">
        <v>206</v>
      </c>
      <c r="E48" s="85">
        <v>994926676974</v>
      </c>
      <c r="F48" s="86">
        <v>28711</v>
      </c>
      <c r="G48" s="84" t="s">
        <v>110</v>
      </c>
      <c r="H48" s="87" t="s">
        <v>111</v>
      </c>
      <c r="I48" s="84" t="s">
        <v>200</v>
      </c>
      <c r="J48" s="84" t="s">
        <v>113</v>
      </c>
      <c r="K48" s="86">
        <v>44750</v>
      </c>
      <c r="L48" s="87" t="s">
        <v>96</v>
      </c>
      <c r="M48" s="87" t="s">
        <v>114</v>
      </c>
      <c r="N48" s="88">
        <v>480000</v>
      </c>
      <c r="O48" s="88">
        <v>0</v>
      </c>
      <c r="P48" s="88">
        <v>0</v>
      </c>
      <c r="Q48" s="88">
        <v>0</v>
      </c>
      <c r="R48" s="88">
        <v>1645000</v>
      </c>
      <c r="S48" s="88">
        <f t="shared" si="0"/>
        <v>2125000</v>
      </c>
      <c r="T48" s="87">
        <v>0</v>
      </c>
      <c r="U48" s="89">
        <f t="shared" si="1"/>
        <v>2125000</v>
      </c>
      <c r="V48" s="87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2400</v>
      </c>
      <c r="AB48" s="88">
        <v>335400</v>
      </c>
      <c r="AC48" s="88">
        <v>0</v>
      </c>
      <c r="AD48" s="88">
        <f t="shared" si="2"/>
        <v>337800</v>
      </c>
      <c r="AE48" s="89">
        <f t="shared" si="3"/>
        <v>1787200</v>
      </c>
      <c r="AF48" s="87">
        <v>0</v>
      </c>
      <c r="AG48" s="90" t="s">
        <v>121</v>
      </c>
      <c r="AH48" s="91">
        <v>214812010000799</v>
      </c>
      <c r="AI48" s="90" t="s">
        <v>122</v>
      </c>
    </row>
    <row r="49" spans="2:35" ht="15.75" customHeight="1">
      <c r="B49" s="83">
        <f t="shared" si="4"/>
        <v>35</v>
      </c>
      <c r="C49" s="84" t="s">
        <v>207</v>
      </c>
      <c r="D49" s="82" t="s">
        <v>208</v>
      </c>
      <c r="E49" s="85">
        <v>925375277752</v>
      </c>
      <c r="F49" s="86">
        <v>31102</v>
      </c>
      <c r="G49" s="84" t="s">
        <v>110</v>
      </c>
      <c r="H49" s="87" t="s">
        <v>111</v>
      </c>
      <c r="I49" s="84" t="s">
        <v>125</v>
      </c>
      <c r="J49" s="84" t="s">
        <v>113</v>
      </c>
      <c r="K49" s="86">
        <v>44760</v>
      </c>
      <c r="L49" s="87" t="s">
        <v>96</v>
      </c>
      <c r="M49" s="87" t="s">
        <v>114</v>
      </c>
      <c r="N49" s="88">
        <v>349161</v>
      </c>
      <c r="O49" s="88">
        <v>0</v>
      </c>
      <c r="P49" s="88">
        <v>0</v>
      </c>
      <c r="Q49" s="88">
        <v>0</v>
      </c>
      <c r="R49" s="88">
        <v>698324</v>
      </c>
      <c r="S49" s="88">
        <f t="shared" si="0"/>
        <v>1047485</v>
      </c>
      <c r="T49" s="87">
        <v>0</v>
      </c>
      <c r="U49" s="89">
        <f t="shared" si="1"/>
        <v>1047485</v>
      </c>
      <c r="V49" s="87">
        <v>0</v>
      </c>
      <c r="W49" s="88">
        <v>0</v>
      </c>
      <c r="X49" s="88">
        <v>0</v>
      </c>
      <c r="Y49" s="88">
        <v>0</v>
      </c>
      <c r="Z49" s="88">
        <v>0</v>
      </c>
      <c r="AA49" s="88">
        <v>2400</v>
      </c>
      <c r="AB49" s="88">
        <v>62007.66</v>
      </c>
      <c r="AC49" s="88">
        <v>0</v>
      </c>
      <c r="AD49" s="88">
        <f t="shared" si="2"/>
        <v>64407.66</v>
      </c>
      <c r="AE49" s="89">
        <f t="shared" si="3"/>
        <v>983077.34</v>
      </c>
      <c r="AF49" s="87">
        <v>0</v>
      </c>
      <c r="AG49" s="90" t="s">
        <v>121</v>
      </c>
      <c r="AH49" s="91">
        <v>52210100023008</v>
      </c>
      <c r="AI49" s="90">
        <v>0</v>
      </c>
    </row>
    <row r="50" spans="2:35" ht="15.75" customHeight="1">
      <c r="B50" s="83">
        <f t="shared" si="4"/>
        <v>36</v>
      </c>
      <c r="C50" s="84" t="s">
        <v>209</v>
      </c>
      <c r="D50" s="82" t="s">
        <v>210</v>
      </c>
      <c r="E50" s="85">
        <v>701949086488</v>
      </c>
      <c r="F50" s="86">
        <v>33359</v>
      </c>
      <c r="G50" s="84" t="s">
        <v>110</v>
      </c>
      <c r="H50" s="87" t="s">
        <v>111</v>
      </c>
      <c r="I50" s="84" t="s">
        <v>112</v>
      </c>
      <c r="J50" s="84" t="s">
        <v>113</v>
      </c>
      <c r="K50" s="86">
        <v>44951</v>
      </c>
      <c r="L50" s="87" t="s">
        <v>96</v>
      </c>
      <c r="M50" s="87" t="s">
        <v>114</v>
      </c>
      <c r="N50" s="88">
        <v>360000</v>
      </c>
      <c r="O50" s="88">
        <v>0</v>
      </c>
      <c r="P50" s="88">
        <v>0</v>
      </c>
      <c r="Q50" s="88">
        <v>0</v>
      </c>
      <c r="R50" s="88">
        <v>840000</v>
      </c>
      <c r="S50" s="88">
        <f t="shared" si="0"/>
        <v>1200000</v>
      </c>
      <c r="T50" s="87">
        <v>0</v>
      </c>
      <c r="U50" s="89">
        <f t="shared" si="1"/>
        <v>1200000</v>
      </c>
      <c r="V50" s="87">
        <v>0</v>
      </c>
      <c r="W50" s="88">
        <v>0</v>
      </c>
      <c r="X50" s="88">
        <v>0</v>
      </c>
      <c r="Y50" s="88">
        <v>0</v>
      </c>
      <c r="Z50" s="88">
        <v>0</v>
      </c>
      <c r="AA50" s="88">
        <v>2400</v>
      </c>
      <c r="AB50" s="88">
        <v>85800</v>
      </c>
      <c r="AC50" s="88">
        <v>425</v>
      </c>
      <c r="AD50" s="88">
        <f t="shared" si="2"/>
        <v>88625</v>
      </c>
      <c r="AE50" s="89">
        <f t="shared" si="3"/>
        <v>1111375</v>
      </c>
      <c r="AF50" s="87">
        <v>0</v>
      </c>
      <c r="AG50" s="90" t="s">
        <v>121</v>
      </c>
      <c r="AH50" s="91">
        <v>610002010014266</v>
      </c>
      <c r="AI50" s="90" t="s">
        <v>140</v>
      </c>
    </row>
    <row r="51" spans="2:35" ht="15.75" customHeight="1">
      <c r="B51" s="83">
        <f t="shared" si="4"/>
        <v>37</v>
      </c>
      <c r="C51" s="84" t="s">
        <v>211</v>
      </c>
      <c r="D51" s="82" t="s">
        <v>212</v>
      </c>
      <c r="E51" s="85">
        <v>946239401749</v>
      </c>
      <c r="F51" s="86">
        <v>31322</v>
      </c>
      <c r="G51" s="84" t="s">
        <v>119</v>
      </c>
      <c r="H51" s="87" t="s">
        <v>111</v>
      </c>
      <c r="I51" s="84" t="s">
        <v>125</v>
      </c>
      <c r="J51" s="84" t="s">
        <v>113</v>
      </c>
      <c r="K51" s="86">
        <v>45001</v>
      </c>
      <c r="L51" s="87" t="s">
        <v>96</v>
      </c>
      <c r="M51" s="87" t="s">
        <v>114</v>
      </c>
      <c r="N51" s="88">
        <v>359032</v>
      </c>
      <c r="O51" s="88">
        <v>0</v>
      </c>
      <c r="P51" s="88">
        <v>0</v>
      </c>
      <c r="Q51" s="88">
        <v>0</v>
      </c>
      <c r="R51" s="88">
        <v>957420</v>
      </c>
      <c r="S51" s="88">
        <f t="shared" si="0"/>
        <v>1316452</v>
      </c>
      <c r="T51" s="87">
        <v>0</v>
      </c>
      <c r="U51" s="89">
        <f t="shared" si="1"/>
        <v>1316452</v>
      </c>
      <c r="V51" s="87">
        <v>0</v>
      </c>
      <c r="W51" s="88">
        <v>0</v>
      </c>
      <c r="X51" s="88">
        <v>0</v>
      </c>
      <c r="Y51" s="88">
        <v>0</v>
      </c>
      <c r="Z51" s="88">
        <v>0</v>
      </c>
      <c r="AA51" s="88">
        <v>2400</v>
      </c>
      <c r="AB51" s="88">
        <v>107422.016</v>
      </c>
      <c r="AC51" s="88">
        <v>0</v>
      </c>
      <c r="AD51" s="88">
        <f t="shared" si="2"/>
        <v>109822.016</v>
      </c>
      <c r="AE51" s="89">
        <f t="shared" si="3"/>
        <v>1206629.9839999999</v>
      </c>
      <c r="AF51" s="87">
        <v>0</v>
      </c>
      <c r="AG51" s="90" t="s">
        <v>121</v>
      </c>
      <c r="AH51" s="91">
        <v>52812010000190</v>
      </c>
      <c r="AI51" s="90">
        <v>0</v>
      </c>
    </row>
    <row r="52" spans="2:35" ht="15.75" customHeight="1">
      <c r="B52" s="83">
        <f t="shared" si="4"/>
        <v>38</v>
      </c>
      <c r="C52" s="84" t="s">
        <v>213</v>
      </c>
      <c r="D52" s="82" t="s">
        <v>214</v>
      </c>
      <c r="E52" s="85">
        <v>959993162824</v>
      </c>
      <c r="F52" s="86">
        <v>17945</v>
      </c>
      <c r="G52" s="84" t="s">
        <v>215</v>
      </c>
      <c r="H52" s="87" t="s">
        <v>111</v>
      </c>
      <c r="I52" s="84" t="s">
        <v>154</v>
      </c>
      <c r="J52" s="84" t="s">
        <v>216</v>
      </c>
      <c r="K52" s="86">
        <v>37712</v>
      </c>
      <c r="L52" s="87" t="s">
        <v>96</v>
      </c>
      <c r="M52" s="87" t="s">
        <v>114</v>
      </c>
      <c r="N52" s="88">
        <v>299194</v>
      </c>
      <c r="O52" s="88">
        <v>0</v>
      </c>
      <c r="P52" s="88">
        <v>0</v>
      </c>
      <c r="Q52" s="88">
        <v>0</v>
      </c>
      <c r="R52" s="88">
        <v>598387</v>
      </c>
      <c r="S52" s="88">
        <f t="shared" si="0"/>
        <v>897581</v>
      </c>
      <c r="T52" s="87">
        <v>0</v>
      </c>
      <c r="U52" s="89">
        <f t="shared" si="1"/>
        <v>897581</v>
      </c>
      <c r="V52" s="87">
        <v>0</v>
      </c>
      <c r="W52" s="88">
        <v>0</v>
      </c>
      <c r="X52" s="88">
        <v>0</v>
      </c>
      <c r="Y52" s="88">
        <v>0</v>
      </c>
      <c r="Z52" s="88">
        <v>0</v>
      </c>
      <c r="AA52" s="88">
        <v>2400</v>
      </c>
      <c r="AB52" s="88">
        <v>41348.423999999999</v>
      </c>
      <c r="AC52" s="88">
        <v>0</v>
      </c>
      <c r="AD52" s="88">
        <f t="shared" si="2"/>
        <v>43748.423999999999</v>
      </c>
      <c r="AE52" s="89">
        <f t="shared" si="3"/>
        <v>853832.576</v>
      </c>
      <c r="AF52" s="87">
        <v>0</v>
      </c>
      <c r="AG52" s="90" t="s">
        <v>121</v>
      </c>
      <c r="AH52" s="91">
        <v>328002011000567</v>
      </c>
      <c r="AI52" s="90" t="s">
        <v>174</v>
      </c>
    </row>
    <row r="53" spans="2:35" ht="15.75" customHeight="1">
      <c r="B53" s="83">
        <f t="shared" si="4"/>
        <v>39</v>
      </c>
      <c r="C53" s="84" t="s">
        <v>217</v>
      </c>
      <c r="D53" s="82" t="s">
        <v>218</v>
      </c>
      <c r="E53" s="85">
        <v>486779244398</v>
      </c>
      <c r="F53" s="86">
        <v>27915</v>
      </c>
      <c r="G53" s="84" t="s">
        <v>110</v>
      </c>
      <c r="H53" s="87" t="s">
        <v>111</v>
      </c>
      <c r="I53" s="84" t="s">
        <v>143</v>
      </c>
      <c r="J53" s="84" t="s">
        <v>216</v>
      </c>
      <c r="K53" s="86">
        <v>39554</v>
      </c>
      <c r="L53" s="87" t="s">
        <v>96</v>
      </c>
      <c r="M53" s="87" t="s">
        <v>114</v>
      </c>
      <c r="N53" s="88">
        <v>305000</v>
      </c>
      <c r="O53" s="88">
        <v>0</v>
      </c>
      <c r="P53" s="88">
        <v>0</v>
      </c>
      <c r="Q53" s="88">
        <v>0</v>
      </c>
      <c r="R53" s="88">
        <v>975000</v>
      </c>
      <c r="S53" s="88">
        <f t="shared" si="0"/>
        <v>1280000</v>
      </c>
      <c r="T53" s="87">
        <v>0</v>
      </c>
      <c r="U53" s="89">
        <f t="shared" si="1"/>
        <v>1280000</v>
      </c>
      <c r="V53" s="87">
        <v>0</v>
      </c>
      <c r="W53" s="88">
        <v>0</v>
      </c>
      <c r="X53" s="88">
        <v>0</v>
      </c>
      <c r="Y53" s="88">
        <v>0</v>
      </c>
      <c r="Z53" s="88">
        <v>0</v>
      </c>
      <c r="AA53" s="88">
        <v>2400</v>
      </c>
      <c r="AB53" s="88">
        <v>99840</v>
      </c>
      <c r="AC53" s="88">
        <v>0</v>
      </c>
      <c r="AD53" s="88">
        <f t="shared" si="2"/>
        <v>102240</v>
      </c>
      <c r="AE53" s="89">
        <f t="shared" si="3"/>
        <v>1177760</v>
      </c>
      <c r="AF53" s="87">
        <v>0</v>
      </c>
      <c r="AG53" s="90" t="s">
        <v>121</v>
      </c>
      <c r="AH53" s="91">
        <v>328002010019424</v>
      </c>
      <c r="AI53" s="90" t="s">
        <v>174</v>
      </c>
    </row>
    <row r="54" spans="2:35" ht="15.75" customHeight="1">
      <c r="B54" s="83">
        <f t="shared" si="4"/>
        <v>40</v>
      </c>
      <c r="C54" s="84" t="s">
        <v>219</v>
      </c>
      <c r="D54" s="82" t="s">
        <v>220</v>
      </c>
      <c r="E54" s="85">
        <v>832164181424</v>
      </c>
      <c r="F54" s="86">
        <v>26812</v>
      </c>
      <c r="G54" s="84" t="s">
        <v>221</v>
      </c>
      <c r="H54" s="87" t="s">
        <v>111</v>
      </c>
      <c r="I54" s="84" t="s">
        <v>222</v>
      </c>
      <c r="J54" s="84" t="s">
        <v>216</v>
      </c>
      <c r="K54" s="86">
        <v>40771</v>
      </c>
      <c r="L54" s="87" t="s">
        <v>96</v>
      </c>
      <c r="M54" s="87" t="s">
        <v>114</v>
      </c>
      <c r="N54" s="88">
        <v>303361</v>
      </c>
      <c r="O54" s="88">
        <v>0</v>
      </c>
      <c r="P54" s="88">
        <v>0</v>
      </c>
      <c r="Q54" s="88">
        <v>0</v>
      </c>
      <c r="R54" s="88">
        <v>900080</v>
      </c>
      <c r="S54" s="88">
        <f t="shared" si="0"/>
        <v>1203441</v>
      </c>
      <c r="T54" s="87">
        <v>0</v>
      </c>
      <c r="U54" s="89">
        <f t="shared" si="1"/>
        <v>1203441</v>
      </c>
      <c r="V54" s="87">
        <v>0</v>
      </c>
      <c r="W54" s="88">
        <v>0</v>
      </c>
      <c r="X54" s="88">
        <v>0</v>
      </c>
      <c r="Y54" s="88">
        <v>0</v>
      </c>
      <c r="Z54" s="88">
        <v>0</v>
      </c>
      <c r="AA54" s="88">
        <v>2400</v>
      </c>
      <c r="AB54" s="88">
        <v>91016.796000000002</v>
      </c>
      <c r="AC54" s="88">
        <v>27889.5</v>
      </c>
      <c r="AD54" s="88">
        <f t="shared" si="2"/>
        <v>121306.296</v>
      </c>
      <c r="AE54" s="89">
        <f t="shared" si="3"/>
        <v>1082134.7039999999</v>
      </c>
      <c r="AF54" s="87">
        <v>0</v>
      </c>
      <c r="AG54" s="90" t="s">
        <v>121</v>
      </c>
      <c r="AH54" s="91">
        <v>610002010006385</v>
      </c>
      <c r="AI54" s="90" t="s">
        <v>140</v>
      </c>
    </row>
    <row r="55" spans="2:35" ht="15.75" customHeight="1">
      <c r="B55" s="83">
        <f t="shared" si="4"/>
        <v>41</v>
      </c>
      <c r="C55" s="84" t="s">
        <v>223</v>
      </c>
      <c r="D55" s="82" t="s">
        <v>224</v>
      </c>
      <c r="E55" s="85">
        <v>685440397099</v>
      </c>
      <c r="F55" s="86">
        <v>29082</v>
      </c>
      <c r="G55" s="84" t="s">
        <v>119</v>
      </c>
      <c r="H55" s="87" t="s">
        <v>111</v>
      </c>
      <c r="I55" s="84" t="s">
        <v>120</v>
      </c>
      <c r="J55" s="84" t="s">
        <v>216</v>
      </c>
      <c r="K55" s="86">
        <v>41122</v>
      </c>
      <c r="L55" s="87" t="s">
        <v>96</v>
      </c>
      <c r="M55" s="87" t="s">
        <v>114</v>
      </c>
      <c r="N55" s="88">
        <v>358064</v>
      </c>
      <c r="O55" s="88">
        <v>0</v>
      </c>
      <c r="P55" s="88">
        <v>0</v>
      </c>
      <c r="Q55" s="88">
        <v>0</v>
      </c>
      <c r="R55" s="88">
        <v>358065</v>
      </c>
      <c r="S55" s="88">
        <f t="shared" si="0"/>
        <v>716129</v>
      </c>
      <c r="T55" s="87">
        <v>0</v>
      </c>
      <c r="U55" s="89">
        <f t="shared" si="1"/>
        <v>716129</v>
      </c>
      <c r="V55" s="87">
        <v>0</v>
      </c>
      <c r="W55" s="88">
        <v>0</v>
      </c>
      <c r="X55" s="88">
        <v>0</v>
      </c>
      <c r="Y55" s="88">
        <v>0</v>
      </c>
      <c r="Z55" s="88">
        <v>0</v>
      </c>
      <c r="AA55" s="88">
        <v>2400</v>
      </c>
      <c r="AB55" s="88">
        <v>0</v>
      </c>
      <c r="AC55" s="88">
        <v>0</v>
      </c>
      <c r="AD55" s="88">
        <f t="shared" si="2"/>
        <v>2400</v>
      </c>
      <c r="AE55" s="89">
        <f t="shared" si="3"/>
        <v>713729</v>
      </c>
      <c r="AF55" s="87">
        <v>0</v>
      </c>
      <c r="AG55" s="90" t="s">
        <v>225</v>
      </c>
      <c r="AH55" s="91">
        <v>236201502666</v>
      </c>
      <c r="AI55" s="90" t="s">
        <v>226</v>
      </c>
    </row>
    <row r="56" spans="2:35" ht="15.75" customHeight="1">
      <c r="B56" s="83">
        <f t="shared" si="4"/>
        <v>42</v>
      </c>
      <c r="C56" s="84" t="s">
        <v>227</v>
      </c>
      <c r="D56" s="82" t="s">
        <v>228</v>
      </c>
      <c r="E56" s="85">
        <v>925380621867</v>
      </c>
      <c r="F56" s="86">
        <v>29379</v>
      </c>
      <c r="G56" s="84" t="s">
        <v>229</v>
      </c>
      <c r="H56" s="87" t="s">
        <v>111</v>
      </c>
      <c r="I56" s="84" t="s">
        <v>120</v>
      </c>
      <c r="J56" s="84" t="s">
        <v>216</v>
      </c>
      <c r="K56" s="86">
        <v>41570</v>
      </c>
      <c r="L56" s="87" t="s">
        <v>96</v>
      </c>
      <c r="M56" s="87" t="s">
        <v>114</v>
      </c>
      <c r="N56" s="88">
        <v>300000</v>
      </c>
      <c r="O56" s="88">
        <v>0</v>
      </c>
      <c r="P56" s="88">
        <v>0</v>
      </c>
      <c r="Q56" s="88">
        <v>0</v>
      </c>
      <c r="R56" s="88">
        <v>805000</v>
      </c>
      <c r="S56" s="88">
        <f t="shared" si="0"/>
        <v>1105000</v>
      </c>
      <c r="T56" s="87">
        <v>0</v>
      </c>
      <c r="U56" s="89">
        <f t="shared" si="1"/>
        <v>1105000</v>
      </c>
      <c r="V56" s="87">
        <v>0</v>
      </c>
      <c r="W56" s="88">
        <v>0</v>
      </c>
      <c r="X56" s="88">
        <v>0</v>
      </c>
      <c r="Y56" s="88">
        <v>0</v>
      </c>
      <c r="Z56" s="88">
        <v>0</v>
      </c>
      <c r="AA56" s="88">
        <v>2400</v>
      </c>
      <c r="AB56" s="88">
        <v>70980</v>
      </c>
      <c r="AC56" s="88">
        <v>0</v>
      </c>
      <c r="AD56" s="88">
        <f t="shared" si="2"/>
        <v>73380</v>
      </c>
      <c r="AE56" s="89">
        <f t="shared" si="3"/>
        <v>1031620</v>
      </c>
      <c r="AF56" s="87">
        <v>0</v>
      </c>
      <c r="AG56" s="90" t="s">
        <v>121</v>
      </c>
      <c r="AH56" s="91">
        <v>610002010009754</v>
      </c>
      <c r="AI56" s="90" t="s">
        <v>140</v>
      </c>
    </row>
    <row r="57" spans="2:35" ht="15.75" customHeight="1">
      <c r="B57" s="83">
        <f t="shared" si="4"/>
        <v>43</v>
      </c>
      <c r="C57" s="84" t="s">
        <v>230</v>
      </c>
      <c r="D57" s="82" t="s">
        <v>231</v>
      </c>
      <c r="E57" s="85">
        <v>303764100691</v>
      </c>
      <c r="F57" s="86">
        <v>28469</v>
      </c>
      <c r="G57" s="84" t="s">
        <v>110</v>
      </c>
      <c r="H57" s="87" t="s">
        <v>111</v>
      </c>
      <c r="I57" s="84" t="s">
        <v>163</v>
      </c>
      <c r="J57" s="84" t="s">
        <v>216</v>
      </c>
      <c r="K57" s="86">
        <v>41671</v>
      </c>
      <c r="L57" s="87" t="s">
        <v>96</v>
      </c>
      <c r="M57" s="87" t="s">
        <v>114</v>
      </c>
      <c r="N57" s="88">
        <v>360000</v>
      </c>
      <c r="O57" s="88">
        <v>0</v>
      </c>
      <c r="P57" s="88">
        <v>0</v>
      </c>
      <c r="Q57" s="88">
        <v>0</v>
      </c>
      <c r="R57" s="88">
        <v>840000</v>
      </c>
      <c r="S57" s="88">
        <f t="shared" si="0"/>
        <v>1200000</v>
      </c>
      <c r="T57" s="87">
        <v>0</v>
      </c>
      <c r="U57" s="89">
        <f t="shared" si="1"/>
        <v>1200000</v>
      </c>
      <c r="V57" s="87">
        <v>0</v>
      </c>
      <c r="W57" s="88">
        <v>0</v>
      </c>
      <c r="X57" s="88">
        <v>0</v>
      </c>
      <c r="Y57" s="88">
        <v>0</v>
      </c>
      <c r="Z57" s="88">
        <v>0</v>
      </c>
      <c r="AA57" s="88">
        <v>2400</v>
      </c>
      <c r="AB57" s="88">
        <v>85800</v>
      </c>
      <c r="AC57" s="88">
        <v>0</v>
      </c>
      <c r="AD57" s="88">
        <f t="shared" si="2"/>
        <v>88200</v>
      </c>
      <c r="AE57" s="89">
        <f t="shared" si="3"/>
        <v>1111800</v>
      </c>
      <c r="AF57" s="87">
        <v>0</v>
      </c>
      <c r="AG57" s="90" t="s">
        <v>121</v>
      </c>
      <c r="AH57" s="91">
        <v>214810100067057</v>
      </c>
      <c r="AI57" s="90" t="s">
        <v>122</v>
      </c>
    </row>
    <row r="58" spans="2:35" ht="15.75" customHeight="1">
      <c r="B58" s="83">
        <f t="shared" si="4"/>
        <v>44</v>
      </c>
      <c r="C58" s="84" t="s">
        <v>232</v>
      </c>
      <c r="D58" s="82" t="s">
        <v>233</v>
      </c>
      <c r="E58" s="85">
        <v>696099375046</v>
      </c>
      <c r="F58" s="86">
        <v>30782</v>
      </c>
      <c r="G58" s="84" t="s">
        <v>131</v>
      </c>
      <c r="H58" s="87" t="s">
        <v>111</v>
      </c>
      <c r="I58" s="84" t="s">
        <v>132</v>
      </c>
      <c r="J58" s="84" t="s">
        <v>216</v>
      </c>
      <c r="K58" s="86">
        <v>41850</v>
      </c>
      <c r="L58" s="87" t="s">
        <v>96</v>
      </c>
      <c r="M58" s="87" t="s">
        <v>114</v>
      </c>
      <c r="N58" s="88">
        <v>327577</v>
      </c>
      <c r="O58" s="88">
        <v>0</v>
      </c>
      <c r="P58" s="88">
        <v>0</v>
      </c>
      <c r="Q58" s="88">
        <v>0</v>
      </c>
      <c r="R58" s="88">
        <v>327577</v>
      </c>
      <c r="S58" s="88">
        <f t="shared" si="0"/>
        <v>655154</v>
      </c>
      <c r="T58" s="87">
        <v>0</v>
      </c>
      <c r="U58" s="89">
        <f t="shared" si="1"/>
        <v>655154</v>
      </c>
      <c r="V58" s="87">
        <v>0</v>
      </c>
      <c r="W58" s="88">
        <v>0</v>
      </c>
      <c r="X58" s="88">
        <v>0</v>
      </c>
      <c r="Y58" s="88">
        <v>0</v>
      </c>
      <c r="Z58" s="88">
        <v>0</v>
      </c>
      <c r="AA58" s="88">
        <v>2400</v>
      </c>
      <c r="AB58" s="88">
        <v>0</v>
      </c>
      <c r="AC58" s="88">
        <v>0</v>
      </c>
      <c r="AD58" s="88">
        <f t="shared" si="2"/>
        <v>2400</v>
      </c>
      <c r="AE58" s="89">
        <f t="shared" si="3"/>
        <v>652754</v>
      </c>
      <c r="AF58" s="87">
        <v>0</v>
      </c>
      <c r="AG58" s="90" t="s">
        <v>121</v>
      </c>
      <c r="AH58" s="91">
        <v>610002010010300</v>
      </c>
      <c r="AI58" s="90" t="s">
        <v>140</v>
      </c>
    </row>
    <row r="59" spans="2:35" ht="15.75" customHeight="1">
      <c r="B59" s="83">
        <f t="shared" si="4"/>
        <v>45</v>
      </c>
      <c r="C59" s="84" t="s">
        <v>234</v>
      </c>
      <c r="D59" s="82" t="s">
        <v>235</v>
      </c>
      <c r="E59" s="85">
        <v>579947104464</v>
      </c>
      <c r="F59" s="86">
        <v>29314</v>
      </c>
      <c r="G59" s="84" t="s">
        <v>110</v>
      </c>
      <c r="H59" s="87" t="s">
        <v>111</v>
      </c>
      <c r="I59" s="84" t="s">
        <v>222</v>
      </c>
      <c r="J59" s="84" t="s">
        <v>216</v>
      </c>
      <c r="K59" s="86">
        <v>42614</v>
      </c>
      <c r="L59" s="87" t="s">
        <v>96</v>
      </c>
      <c r="M59" s="87" t="s">
        <v>114</v>
      </c>
      <c r="N59" s="88">
        <v>490000</v>
      </c>
      <c r="O59" s="88">
        <v>0</v>
      </c>
      <c r="P59" s="88">
        <v>0</v>
      </c>
      <c r="Q59" s="88">
        <v>0</v>
      </c>
      <c r="R59" s="88">
        <v>1040000</v>
      </c>
      <c r="S59" s="88">
        <f t="shared" si="0"/>
        <v>1530000</v>
      </c>
      <c r="T59" s="87">
        <v>0</v>
      </c>
      <c r="U59" s="89">
        <f t="shared" si="1"/>
        <v>1530000</v>
      </c>
      <c r="V59" s="87">
        <v>0</v>
      </c>
      <c r="W59" s="88">
        <v>0</v>
      </c>
      <c r="X59" s="88">
        <v>0</v>
      </c>
      <c r="Y59" s="88">
        <v>0</v>
      </c>
      <c r="Z59" s="88">
        <v>0</v>
      </c>
      <c r="AA59" s="88">
        <v>2400</v>
      </c>
      <c r="AB59" s="88">
        <v>151840</v>
      </c>
      <c r="AC59" s="88">
        <v>0</v>
      </c>
      <c r="AD59" s="88">
        <f t="shared" si="2"/>
        <v>154240</v>
      </c>
      <c r="AE59" s="89">
        <f t="shared" si="3"/>
        <v>1375760</v>
      </c>
      <c r="AF59" s="87">
        <v>0</v>
      </c>
      <c r="AG59" s="90" t="s">
        <v>121</v>
      </c>
      <c r="AH59" s="91">
        <v>214810100069028</v>
      </c>
      <c r="AI59" s="90" t="s">
        <v>122</v>
      </c>
    </row>
    <row r="60" spans="2:35" ht="15.75" customHeight="1">
      <c r="B60" s="83">
        <f t="shared" si="4"/>
        <v>46</v>
      </c>
      <c r="C60" s="84" t="s">
        <v>236</v>
      </c>
      <c r="D60" s="82" t="s">
        <v>237</v>
      </c>
      <c r="E60" s="85">
        <v>554955144699</v>
      </c>
      <c r="F60" s="86">
        <v>29162</v>
      </c>
      <c r="G60" s="84" t="s">
        <v>110</v>
      </c>
      <c r="H60" s="87" t="s">
        <v>111</v>
      </c>
      <c r="I60" s="84" t="s">
        <v>112</v>
      </c>
      <c r="J60" s="84" t="s">
        <v>216</v>
      </c>
      <c r="K60" s="86">
        <v>43070</v>
      </c>
      <c r="L60" s="87" t="s">
        <v>96</v>
      </c>
      <c r="M60" s="87" t="s">
        <v>114</v>
      </c>
      <c r="N60" s="88">
        <v>360000</v>
      </c>
      <c r="O60" s="88">
        <v>0</v>
      </c>
      <c r="P60" s="88">
        <v>0</v>
      </c>
      <c r="Q60" s="88">
        <v>0</v>
      </c>
      <c r="R60" s="88">
        <v>840000</v>
      </c>
      <c r="S60" s="88">
        <f t="shared" si="0"/>
        <v>1200000</v>
      </c>
      <c r="T60" s="87">
        <v>0</v>
      </c>
      <c r="U60" s="89">
        <f t="shared" si="1"/>
        <v>1200000</v>
      </c>
      <c r="V60" s="87">
        <v>0</v>
      </c>
      <c r="W60" s="88">
        <v>0</v>
      </c>
      <c r="X60" s="88">
        <v>0</v>
      </c>
      <c r="Y60" s="88">
        <v>0</v>
      </c>
      <c r="Z60" s="88">
        <v>0</v>
      </c>
      <c r="AA60" s="88">
        <v>2400</v>
      </c>
      <c r="AB60" s="88">
        <v>85800</v>
      </c>
      <c r="AC60" s="88">
        <v>0</v>
      </c>
      <c r="AD60" s="88">
        <f t="shared" si="2"/>
        <v>88200</v>
      </c>
      <c r="AE60" s="89">
        <f t="shared" si="3"/>
        <v>1111800</v>
      </c>
      <c r="AF60" s="87">
        <v>0</v>
      </c>
      <c r="AG60" s="90" t="s">
        <v>121</v>
      </c>
      <c r="AH60" s="91">
        <v>214810100066748</v>
      </c>
      <c r="AI60" s="90" t="s">
        <v>122</v>
      </c>
    </row>
    <row r="61" spans="2:35" ht="15.75" customHeight="1">
      <c r="B61" s="83">
        <f t="shared" si="4"/>
        <v>47</v>
      </c>
      <c r="C61" s="84" t="s">
        <v>238</v>
      </c>
      <c r="D61" s="82" t="s">
        <v>239</v>
      </c>
      <c r="E61" s="85">
        <v>306664207798</v>
      </c>
      <c r="F61" s="86">
        <v>30446</v>
      </c>
      <c r="G61" s="84" t="s">
        <v>119</v>
      </c>
      <c r="H61" s="87" t="s">
        <v>111</v>
      </c>
      <c r="I61" s="84" t="s">
        <v>125</v>
      </c>
      <c r="J61" s="84" t="s">
        <v>216</v>
      </c>
      <c r="K61" s="86">
        <v>43070</v>
      </c>
      <c r="L61" s="87" t="s">
        <v>96</v>
      </c>
      <c r="M61" s="87" t="s">
        <v>114</v>
      </c>
      <c r="N61" s="88">
        <v>60000</v>
      </c>
      <c r="O61" s="88">
        <v>0</v>
      </c>
      <c r="P61" s="88">
        <v>0</v>
      </c>
      <c r="Q61" s="88">
        <v>0</v>
      </c>
      <c r="R61" s="88">
        <v>140000</v>
      </c>
      <c r="S61" s="88">
        <f t="shared" si="0"/>
        <v>200000</v>
      </c>
      <c r="T61" s="87">
        <v>0</v>
      </c>
      <c r="U61" s="89">
        <f t="shared" si="1"/>
        <v>200000</v>
      </c>
      <c r="V61" s="87">
        <v>0</v>
      </c>
      <c r="W61" s="88">
        <v>0</v>
      </c>
      <c r="X61" s="88">
        <v>0</v>
      </c>
      <c r="Y61" s="88">
        <v>0</v>
      </c>
      <c r="Z61" s="88">
        <v>0</v>
      </c>
      <c r="AA61" s="88">
        <v>400</v>
      </c>
      <c r="AB61" s="88">
        <v>0</v>
      </c>
      <c r="AC61" s="88">
        <v>0</v>
      </c>
      <c r="AD61" s="88">
        <f t="shared" si="2"/>
        <v>400</v>
      </c>
      <c r="AE61" s="89">
        <f t="shared" si="3"/>
        <v>199600</v>
      </c>
      <c r="AF61" s="87">
        <v>0</v>
      </c>
      <c r="AG61" s="90" t="s">
        <v>121</v>
      </c>
      <c r="AH61" s="91">
        <v>214810100066836</v>
      </c>
      <c r="AI61" s="90" t="s">
        <v>122</v>
      </c>
    </row>
    <row r="62" spans="2:35" ht="15.75" customHeight="1">
      <c r="B62" s="83">
        <f t="shared" si="4"/>
        <v>48</v>
      </c>
      <c r="C62" s="84" t="s">
        <v>240</v>
      </c>
      <c r="D62" s="82" t="s">
        <v>241</v>
      </c>
      <c r="E62" s="85">
        <v>243451460243</v>
      </c>
      <c r="F62" s="86">
        <v>31644</v>
      </c>
      <c r="G62" s="84" t="s">
        <v>110</v>
      </c>
      <c r="H62" s="87" t="s">
        <v>111</v>
      </c>
      <c r="I62" s="84" t="s">
        <v>163</v>
      </c>
      <c r="J62" s="84" t="s">
        <v>216</v>
      </c>
      <c r="K62" s="86">
        <v>43070</v>
      </c>
      <c r="L62" s="87" t="s">
        <v>96</v>
      </c>
      <c r="M62" s="87" t="s">
        <v>114</v>
      </c>
      <c r="N62" s="88">
        <v>360000</v>
      </c>
      <c r="O62" s="88">
        <v>0</v>
      </c>
      <c r="P62" s="88">
        <v>0</v>
      </c>
      <c r="Q62" s="88">
        <v>0</v>
      </c>
      <c r="R62" s="88">
        <v>840000</v>
      </c>
      <c r="S62" s="88">
        <f t="shared" si="0"/>
        <v>1200000</v>
      </c>
      <c r="T62" s="87">
        <v>0</v>
      </c>
      <c r="U62" s="89">
        <f t="shared" si="1"/>
        <v>1200000</v>
      </c>
      <c r="V62" s="87">
        <v>0</v>
      </c>
      <c r="W62" s="88">
        <v>0</v>
      </c>
      <c r="X62" s="88">
        <v>0</v>
      </c>
      <c r="Y62" s="88">
        <v>0</v>
      </c>
      <c r="Z62" s="88">
        <v>0</v>
      </c>
      <c r="AA62" s="88">
        <v>2400</v>
      </c>
      <c r="AB62" s="88">
        <v>85800</v>
      </c>
      <c r="AC62" s="88">
        <v>0</v>
      </c>
      <c r="AD62" s="88">
        <f t="shared" si="2"/>
        <v>88200</v>
      </c>
      <c r="AE62" s="89">
        <f t="shared" si="3"/>
        <v>1111800</v>
      </c>
      <c r="AF62" s="87">
        <v>0</v>
      </c>
      <c r="AG62" s="90" t="s">
        <v>121</v>
      </c>
      <c r="AH62" s="91">
        <v>214810100067303</v>
      </c>
      <c r="AI62" s="90" t="s">
        <v>122</v>
      </c>
    </row>
    <row r="63" spans="2:35" ht="15.75" customHeight="1">
      <c r="B63" s="83">
        <f t="shared" si="4"/>
        <v>49</v>
      </c>
      <c r="C63" s="84" t="s">
        <v>242</v>
      </c>
      <c r="D63" s="82" t="s">
        <v>243</v>
      </c>
      <c r="E63" s="85">
        <v>906503084368</v>
      </c>
      <c r="F63" s="86">
        <v>33095</v>
      </c>
      <c r="G63" s="84" t="s">
        <v>110</v>
      </c>
      <c r="H63" s="87" t="s">
        <v>111</v>
      </c>
      <c r="I63" s="84" t="s">
        <v>143</v>
      </c>
      <c r="J63" s="84" t="s">
        <v>216</v>
      </c>
      <c r="K63" s="86">
        <v>43286</v>
      </c>
      <c r="L63" s="87" t="s">
        <v>96</v>
      </c>
      <c r="M63" s="87" t="s">
        <v>114</v>
      </c>
      <c r="N63" s="88">
        <v>53226</v>
      </c>
      <c r="O63" s="88">
        <v>0</v>
      </c>
      <c r="P63" s="88">
        <v>0</v>
      </c>
      <c r="Q63" s="88">
        <v>0</v>
      </c>
      <c r="R63" s="88">
        <v>70968</v>
      </c>
      <c r="S63" s="88">
        <f t="shared" si="0"/>
        <v>124194</v>
      </c>
      <c r="T63" s="87">
        <v>0</v>
      </c>
      <c r="U63" s="89">
        <f t="shared" si="1"/>
        <v>124194</v>
      </c>
      <c r="V63" s="87">
        <v>0</v>
      </c>
      <c r="W63" s="88">
        <v>0</v>
      </c>
      <c r="X63" s="88">
        <v>0</v>
      </c>
      <c r="Y63" s="88">
        <v>0</v>
      </c>
      <c r="Z63" s="88">
        <v>0</v>
      </c>
      <c r="AA63" s="88">
        <v>400</v>
      </c>
      <c r="AB63" s="88">
        <v>0</v>
      </c>
      <c r="AC63" s="88">
        <v>0</v>
      </c>
      <c r="AD63" s="88">
        <f t="shared" si="2"/>
        <v>400</v>
      </c>
      <c r="AE63" s="89">
        <f t="shared" si="3"/>
        <v>123794</v>
      </c>
      <c r="AF63" s="87">
        <v>0</v>
      </c>
      <c r="AG63" s="90" t="s">
        <v>121</v>
      </c>
      <c r="AH63" s="91">
        <v>610002010013772</v>
      </c>
      <c r="AI63" s="90" t="s">
        <v>140</v>
      </c>
    </row>
    <row r="64" spans="2:35" ht="15.75" customHeight="1">
      <c r="B64" s="83">
        <f t="shared" si="4"/>
        <v>50</v>
      </c>
      <c r="C64" s="84" t="s">
        <v>244</v>
      </c>
      <c r="D64" s="82" t="s">
        <v>245</v>
      </c>
      <c r="E64" s="85">
        <v>419397809761</v>
      </c>
      <c r="F64" s="86">
        <v>32142</v>
      </c>
      <c r="G64" s="84" t="s">
        <v>110</v>
      </c>
      <c r="H64" s="87" t="s">
        <v>111</v>
      </c>
      <c r="I64" s="84" t="s">
        <v>143</v>
      </c>
      <c r="J64" s="84" t="s">
        <v>216</v>
      </c>
      <c r="K64" s="86">
        <v>43644</v>
      </c>
      <c r="L64" s="87" t="s">
        <v>96</v>
      </c>
      <c r="M64" s="87" t="s">
        <v>114</v>
      </c>
      <c r="N64" s="88">
        <v>41909</v>
      </c>
      <c r="O64" s="88">
        <v>0</v>
      </c>
      <c r="P64" s="88">
        <v>0</v>
      </c>
      <c r="Q64" s="88">
        <v>0</v>
      </c>
      <c r="R64" s="88">
        <v>75435</v>
      </c>
      <c r="S64" s="88">
        <f t="shared" si="0"/>
        <v>117344</v>
      </c>
      <c r="T64" s="87">
        <v>0</v>
      </c>
      <c r="U64" s="89">
        <f t="shared" si="1"/>
        <v>117344</v>
      </c>
      <c r="V64" s="87">
        <v>0</v>
      </c>
      <c r="W64" s="88">
        <v>0</v>
      </c>
      <c r="X64" s="88">
        <v>0</v>
      </c>
      <c r="Y64" s="88">
        <v>0</v>
      </c>
      <c r="Z64" s="88">
        <v>0</v>
      </c>
      <c r="AA64" s="88">
        <v>400</v>
      </c>
      <c r="AB64" s="88">
        <v>0</v>
      </c>
      <c r="AC64" s="88">
        <v>0</v>
      </c>
      <c r="AD64" s="88">
        <f t="shared" si="2"/>
        <v>400</v>
      </c>
      <c r="AE64" s="89">
        <f t="shared" si="3"/>
        <v>116944</v>
      </c>
      <c r="AF64" s="87">
        <v>0</v>
      </c>
      <c r="AG64" s="90" t="s">
        <v>121</v>
      </c>
      <c r="AH64" s="91">
        <v>610002010014226</v>
      </c>
      <c r="AI64" s="90" t="s">
        <v>140</v>
      </c>
    </row>
    <row r="65" spans="2:35" ht="15.75" customHeight="1">
      <c r="B65" s="83">
        <f t="shared" si="4"/>
        <v>51</v>
      </c>
      <c r="C65" s="84" t="s">
        <v>246</v>
      </c>
      <c r="D65" s="82" t="s">
        <v>247</v>
      </c>
      <c r="E65" s="85">
        <v>712224898956</v>
      </c>
      <c r="F65" s="86">
        <v>31881</v>
      </c>
      <c r="G65" s="84" t="s">
        <v>248</v>
      </c>
      <c r="H65" s="87" t="s">
        <v>111</v>
      </c>
      <c r="I65" s="84" t="s">
        <v>112</v>
      </c>
      <c r="J65" s="84" t="s">
        <v>216</v>
      </c>
      <c r="K65" s="86">
        <v>43757</v>
      </c>
      <c r="L65" s="87" t="s">
        <v>96</v>
      </c>
      <c r="M65" s="87" t="s">
        <v>114</v>
      </c>
      <c r="N65" s="88">
        <v>355162</v>
      </c>
      <c r="O65" s="88">
        <v>0</v>
      </c>
      <c r="P65" s="88">
        <v>0</v>
      </c>
      <c r="Q65" s="88">
        <v>0</v>
      </c>
      <c r="R65" s="88">
        <v>1124676</v>
      </c>
      <c r="S65" s="88">
        <f t="shared" si="0"/>
        <v>1479838</v>
      </c>
      <c r="T65" s="87">
        <v>0</v>
      </c>
      <c r="U65" s="89">
        <f t="shared" si="1"/>
        <v>1479838</v>
      </c>
      <c r="V65" s="87">
        <v>0</v>
      </c>
      <c r="W65" s="88">
        <v>0</v>
      </c>
      <c r="X65" s="88">
        <v>0</v>
      </c>
      <c r="Y65" s="88">
        <v>0</v>
      </c>
      <c r="Z65" s="88">
        <v>0</v>
      </c>
      <c r="AA65" s="88">
        <v>2400</v>
      </c>
      <c r="AB65" s="88">
        <v>145649.50400000002</v>
      </c>
      <c r="AC65" s="88">
        <v>10100</v>
      </c>
      <c r="AD65" s="88">
        <f t="shared" si="2"/>
        <v>158149.50400000002</v>
      </c>
      <c r="AE65" s="89">
        <f t="shared" si="3"/>
        <v>1321688.496</v>
      </c>
      <c r="AF65" s="87">
        <v>0</v>
      </c>
      <c r="AG65" s="90" t="s">
        <v>180</v>
      </c>
      <c r="AH65" s="91">
        <v>52207502716</v>
      </c>
      <c r="AI65" s="90" t="s">
        <v>249</v>
      </c>
    </row>
    <row r="66" spans="2:35" ht="15.75" customHeight="1">
      <c r="B66" s="83">
        <f t="shared" si="4"/>
        <v>52</v>
      </c>
      <c r="C66" s="84" t="s">
        <v>250</v>
      </c>
      <c r="D66" s="82" t="s">
        <v>251</v>
      </c>
      <c r="E66" s="85">
        <v>470243391806</v>
      </c>
      <c r="F66" s="86">
        <v>31881</v>
      </c>
      <c r="G66" s="84" t="s">
        <v>110</v>
      </c>
      <c r="H66" s="87" t="s">
        <v>111</v>
      </c>
      <c r="I66" s="84" t="s">
        <v>112</v>
      </c>
      <c r="J66" s="84" t="s">
        <v>216</v>
      </c>
      <c r="K66" s="86">
        <v>44123</v>
      </c>
      <c r="L66" s="87" t="s">
        <v>96</v>
      </c>
      <c r="M66" s="87" t="s">
        <v>114</v>
      </c>
      <c r="N66" s="88">
        <v>358032</v>
      </c>
      <c r="O66" s="88">
        <v>0</v>
      </c>
      <c r="P66" s="88">
        <v>0</v>
      </c>
      <c r="Q66" s="88">
        <v>0</v>
      </c>
      <c r="R66" s="88">
        <v>835409</v>
      </c>
      <c r="S66" s="88">
        <f t="shared" si="0"/>
        <v>1193441</v>
      </c>
      <c r="T66" s="87">
        <v>0</v>
      </c>
      <c r="U66" s="89">
        <f t="shared" si="1"/>
        <v>1193441</v>
      </c>
      <c r="V66" s="87">
        <v>0</v>
      </c>
      <c r="W66" s="88">
        <v>0</v>
      </c>
      <c r="X66" s="88">
        <v>0</v>
      </c>
      <c r="Y66" s="88">
        <v>0</v>
      </c>
      <c r="Z66" s="88">
        <v>0</v>
      </c>
      <c r="AA66" s="88">
        <v>2400</v>
      </c>
      <c r="AB66" s="88">
        <v>84776.796000000002</v>
      </c>
      <c r="AC66" s="88">
        <v>2600</v>
      </c>
      <c r="AD66" s="88">
        <f t="shared" si="2"/>
        <v>89776.796000000002</v>
      </c>
      <c r="AE66" s="89">
        <f t="shared" si="3"/>
        <v>1103664.2039999999</v>
      </c>
      <c r="AF66" s="87">
        <v>0</v>
      </c>
      <c r="AG66" s="90" t="s">
        <v>121</v>
      </c>
      <c r="AH66" s="91">
        <v>107910100013144</v>
      </c>
      <c r="AI66" s="90" t="s">
        <v>252</v>
      </c>
    </row>
    <row r="67" spans="2:35" ht="15.75" customHeight="1">
      <c r="B67" s="83">
        <f t="shared" si="4"/>
        <v>53</v>
      </c>
      <c r="C67" s="84" t="s">
        <v>253</v>
      </c>
      <c r="D67" s="82" t="s">
        <v>254</v>
      </c>
      <c r="E67" s="85">
        <v>218142621329</v>
      </c>
      <c r="F67" s="86">
        <v>33399</v>
      </c>
      <c r="G67" s="84" t="s">
        <v>119</v>
      </c>
      <c r="H67" s="87" t="s">
        <v>111</v>
      </c>
      <c r="I67" s="84" t="s">
        <v>125</v>
      </c>
      <c r="J67" s="84" t="s">
        <v>216</v>
      </c>
      <c r="K67" s="86">
        <v>44197</v>
      </c>
      <c r="L67" s="87" t="s">
        <v>96</v>
      </c>
      <c r="M67" s="87" t="s">
        <v>114</v>
      </c>
      <c r="N67" s="88">
        <v>347226</v>
      </c>
      <c r="O67" s="88">
        <v>0</v>
      </c>
      <c r="P67" s="88">
        <v>0</v>
      </c>
      <c r="Q67" s="88">
        <v>0</v>
      </c>
      <c r="R67" s="88">
        <v>535839</v>
      </c>
      <c r="S67" s="88">
        <f t="shared" si="0"/>
        <v>883065</v>
      </c>
      <c r="T67" s="87">
        <v>0</v>
      </c>
      <c r="U67" s="89">
        <f t="shared" si="1"/>
        <v>883065</v>
      </c>
      <c r="V67" s="87">
        <v>0</v>
      </c>
      <c r="W67" s="88">
        <v>0</v>
      </c>
      <c r="X67" s="88">
        <v>0</v>
      </c>
      <c r="Y67" s="88">
        <v>0</v>
      </c>
      <c r="Z67" s="88">
        <v>0</v>
      </c>
      <c r="AA67" s="88">
        <v>2400</v>
      </c>
      <c r="AB67" s="88">
        <v>39838.76</v>
      </c>
      <c r="AC67" s="88">
        <v>0</v>
      </c>
      <c r="AD67" s="88">
        <f t="shared" si="2"/>
        <v>42238.76</v>
      </c>
      <c r="AE67" s="89">
        <f t="shared" si="3"/>
        <v>840826.24</v>
      </c>
      <c r="AF67" s="87">
        <v>0</v>
      </c>
      <c r="AG67" s="90" t="s">
        <v>121</v>
      </c>
      <c r="AH67" s="91">
        <v>104810100153044</v>
      </c>
      <c r="AI67" s="90" t="s">
        <v>193</v>
      </c>
    </row>
    <row r="68" spans="2:35" ht="15.75" customHeight="1">
      <c r="B68" s="83">
        <f t="shared" si="4"/>
        <v>54</v>
      </c>
      <c r="C68" s="84" t="s">
        <v>255</v>
      </c>
      <c r="D68" s="82" t="s">
        <v>256</v>
      </c>
      <c r="E68" s="85">
        <v>700475281170</v>
      </c>
      <c r="F68" s="86">
        <v>29449</v>
      </c>
      <c r="G68" s="84" t="s">
        <v>139</v>
      </c>
      <c r="H68" s="87" t="s">
        <v>111</v>
      </c>
      <c r="I68" s="84" t="s">
        <v>125</v>
      </c>
      <c r="J68" s="84" t="s">
        <v>216</v>
      </c>
      <c r="K68" s="86">
        <v>44243</v>
      </c>
      <c r="L68" s="87" t="s">
        <v>96</v>
      </c>
      <c r="M68" s="87" t="s">
        <v>114</v>
      </c>
      <c r="N68" s="88">
        <v>353194</v>
      </c>
      <c r="O68" s="88">
        <v>0</v>
      </c>
      <c r="P68" s="88">
        <v>0</v>
      </c>
      <c r="Q68" s="88">
        <v>0</v>
      </c>
      <c r="R68" s="88">
        <v>824119</v>
      </c>
      <c r="S68" s="88">
        <f t="shared" si="0"/>
        <v>1177313</v>
      </c>
      <c r="T68" s="87">
        <v>0</v>
      </c>
      <c r="U68" s="89">
        <f t="shared" si="1"/>
        <v>1177313</v>
      </c>
      <c r="V68" s="87">
        <v>0</v>
      </c>
      <c r="W68" s="88">
        <v>0</v>
      </c>
      <c r="X68" s="88">
        <v>0</v>
      </c>
      <c r="Y68" s="88">
        <v>0</v>
      </c>
      <c r="Z68" s="88">
        <v>0</v>
      </c>
      <c r="AA68" s="88">
        <v>2400</v>
      </c>
      <c r="AB68" s="88">
        <v>82260.827999999994</v>
      </c>
      <c r="AC68" s="88">
        <v>0</v>
      </c>
      <c r="AD68" s="88">
        <f t="shared" si="2"/>
        <v>84660.827999999994</v>
      </c>
      <c r="AE68" s="89">
        <f t="shared" si="3"/>
        <v>1092652.172</v>
      </c>
      <c r="AF68" s="87">
        <v>0</v>
      </c>
      <c r="AG68" s="90" t="s">
        <v>121</v>
      </c>
      <c r="AH68" s="91">
        <v>159110100042906</v>
      </c>
      <c r="AI68" s="90" t="s">
        <v>174</v>
      </c>
    </row>
    <row r="69" spans="2:35" ht="15.75" customHeight="1">
      <c r="B69" s="83">
        <f t="shared" si="4"/>
        <v>55</v>
      </c>
      <c r="C69" s="84" t="s">
        <v>257</v>
      </c>
      <c r="D69" s="82" t="s">
        <v>258</v>
      </c>
      <c r="E69" s="85">
        <v>679503278607</v>
      </c>
      <c r="F69" s="86">
        <v>32239</v>
      </c>
      <c r="G69" s="84" t="s">
        <v>110</v>
      </c>
      <c r="H69" s="87" t="s">
        <v>111</v>
      </c>
      <c r="I69" s="84" t="s">
        <v>163</v>
      </c>
      <c r="J69" s="84" t="s">
        <v>216</v>
      </c>
      <c r="K69" s="86">
        <v>44287</v>
      </c>
      <c r="L69" s="87" t="s">
        <v>96</v>
      </c>
      <c r="M69" s="87" t="s">
        <v>114</v>
      </c>
      <c r="N69" s="88">
        <v>357998</v>
      </c>
      <c r="O69" s="88">
        <v>0</v>
      </c>
      <c r="P69" s="88">
        <v>0</v>
      </c>
      <c r="Q69" s="88">
        <v>0</v>
      </c>
      <c r="R69" s="88">
        <v>596662</v>
      </c>
      <c r="S69" s="88">
        <f t="shared" si="0"/>
        <v>954660</v>
      </c>
      <c r="T69" s="87">
        <v>0</v>
      </c>
      <c r="U69" s="89">
        <f t="shared" si="1"/>
        <v>954660</v>
      </c>
      <c r="V69" s="87">
        <v>0</v>
      </c>
      <c r="W69" s="88">
        <v>0</v>
      </c>
      <c r="X69" s="88">
        <v>0</v>
      </c>
      <c r="Y69" s="88">
        <v>0</v>
      </c>
      <c r="Z69" s="88">
        <v>0</v>
      </c>
      <c r="AA69" s="88">
        <v>2400</v>
      </c>
      <c r="AB69" s="88">
        <v>47526.96</v>
      </c>
      <c r="AC69" s="88">
        <v>0</v>
      </c>
      <c r="AD69" s="88">
        <f t="shared" si="2"/>
        <v>49926.96</v>
      </c>
      <c r="AE69" s="89">
        <f t="shared" si="3"/>
        <v>904733.04</v>
      </c>
      <c r="AF69" s="87">
        <v>0</v>
      </c>
      <c r="AG69" s="90" t="s">
        <v>121</v>
      </c>
      <c r="AH69" s="91">
        <v>159310100006357</v>
      </c>
      <c r="AI69" s="90" t="s">
        <v>252</v>
      </c>
    </row>
    <row r="70" spans="2:35" ht="15.75" customHeight="1">
      <c r="B70" s="83">
        <f t="shared" si="4"/>
        <v>56</v>
      </c>
      <c r="C70" s="84" t="s">
        <v>259</v>
      </c>
      <c r="D70" s="82" t="s">
        <v>260</v>
      </c>
      <c r="E70" s="85">
        <v>627690216947</v>
      </c>
      <c r="F70" s="86">
        <v>31749</v>
      </c>
      <c r="G70" s="84" t="s">
        <v>192</v>
      </c>
      <c r="H70" s="87" t="s">
        <v>111</v>
      </c>
      <c r="I70" s="84" t="s">
        <v>112</v>
      </c>
      <c r="J70" s="84" t="s">
        <v>216</v>
      </c>
      <c r="K70" s="86">
        <v>44387</v>
      </c>
      <c r="L70" s="87" t="s">
        <v>96</v>
      </c>
      <c r="M70" s="87" t="s">
        <v>114</v>
      </c>
      <c r="N70" s="88">
        <v>330000</v>
      </c>
      <c r="O70" s="88">
        <v>0</v>
      </c>
      <c r="P70" s="88">
        <v>0</v>
      </c>
      <c r="Q70" s="88">
        <v>0</v>
      </c>
      <c r="R70" s="88">
        <v>660000</v>
      </c>
      <c r="S70" s="88">
        <f t="shared" si="0"/>
        <v>990000</v>
      </c>
      <c r="T70" s="87">
        <v>0</v>
      </c>
      <c r="U70" s="89">
        <f t="shared" si="1"/>
        <v>990000</v>
      </c>
      <c r="V70" s="87">
        <v>0</v>
      </c>
      <c r="W70" s="88">
        <v>0</v>
      </c>
      <c r="X70" s="88">
        <v>0</v>
      </c>
      <c r="Y70" s="88">
        <v>0</v>
      </c>
      <c r="Z70" s="88">
        <v>0</v>
      </c>
      <c r="AA70" s="88">
        <v>2400</v>
      </c>
      <c r="AB70" s="88">
        <v>53040</v>
      </c>
      <c r="AC70" s="88">
        <v>0</v>
      </c>
      <c r="AD70" s="88">
        <f t="shared" si="2"/>
        <v>55440</v>
      </c>
      <c r="AE70" s="89">
        <f t="shared" si="3"/>
        <v>934560</v>
      </c>
      <c r="AF70" s="87">
        <v>0</v>
      </c>
      <c r="AG70" s="90" t="s">
        <v>121</v>
      </c>
      <c r="AH70" s="91">
        <v>73610100091948</v>
      </c>
      <c r="AI70" s="90" t="s">
        <v>261</v>
      </c>
    </row>
    <row r="71" spans="2:35" ht="15.75" customHeight="1">
      <c r="B71" s="83">
        <f t="shared" si="4"/>
        <v>57</v>
      </c>
      <c r="C71" s="84" t="s">
        <v>262</v>
      </c>
      <c r="D71" s="82" t="s">
        <v>263</v>
      </c>
      <c r="E71" s="85">
        <v>500768500017</v>
      </c>
      <c r="F71" s="86">
        <v>33040</v>
      </c>
      <c r="G71" s="84" t="s">
        <v>192</v>
      </c>
      <c r="H71" s="87" t="s">
        <v>111</v>
      </c>
      <c r="I71" s="84" t="s">
        <v>120</v>
      </c>
      <c r="J71" s="84" t="s">
        <v>216</v>
      </c>
      <c r="K71" s="86">
        <v>44467</v>
      </c>
      <c r="L71" s="87" t="s">
        <v>96</v>
      </c>
      <c r="M71" s="87" t="s">
        <v>114</v>
      </c>
      <c r="N71" s="88">
        <v>100000</v>
      </c>
      <c r="O71" s="88">
        <v>0</v>
      </c>
      <c r="P71" s="88">
        <v>0</v>
      </c>
      <c r="Q71" s="88">
        <v>0</v>
      </c>
      <c r="R71" s="88">
        <v>200000</v>
      </c>
      <c r="S71" s="88">
        <f t="shared" si="0"/>
        <v>300000</v>
      </c>
      <c r="T71" s="87">
        <v>0</v>
      </c>
      <c r="U71" s="89">
        <f t="shared" si="1"/>
        <v>300000</v>
      </c>
      <c r="V71" s="87">
        <v>0</v>
      </c>
      <c r="W71" s="88">
        <v>0</v>
      </c>
      <c r="X71" s="88">
        <v>0</v>
      </c>
      <c r="Y71" s="88">
        <v>0</v>
      </c>
      <c r="Z71" s="88">
        <v>0</v>
      </c>
      <c r="AA71" s="88">
        <v>800</v>
      </c>
      <c r="AB71" s="88">
        <v>8270</v>
      </c>
      <c r="AC71" s="88">
        <v>0</v>
      </c>
      <c r="AD71" s="88">
        <f t="shared" si="2"/>
        <v>9070</v>
      </c>
      <c r="AE71" s="89">
        <f t="shared" si="3"/>
        <v>290930</v>
      </c>
      <c r="AF71" s="87">
        <v>0</v>
      </c>
      <c r="AG71" s="90" t="s">
        <v>121</v>
      </c>
      <c r="AH71" s="91">
        <v>104812010000069</v>
      </c>
      <c r="AI71" s="90" t="s">
        <v>193</v>
      </c>
    </row>
    <row r="72" spans="2:35" ht="15.75" customHeight="1">
      <c r="B72" s="83">
        <f t="shared" si="4"/>
        <v>58</v>
      </c>
      <c r="C72" s="84" t="s">
        <v>264</v>
      </c>
      <c r="D72" s="82" t="s">
        <v>265</v>
      </c>
      <c r="E72" s="85">
        <v>348371901653</v>
      </c>
      <c r="F72" s="86">
        <v>33145</v>
      </c>
      <c r="G72" s="84" t="s">
        <v>192</v>
      </c>
      <c r="H72" s="87" t="s">
        <v>111</v>
      </c>
      <c r="I72" s="84" t="s">
        <v>125</v>
      </c>
      <c r="J72" s="84" t="s">
        <v>216</v>
      </c>
      <c r="K72" s="86">
        <v>44562</v>
      </c>
      <c r="L72" s="87" t="s">
        <v>96</v>
      </c>
      <c r="M72" s="87" t="s">
        <v>114</v>
      </c>
      <c r="N72" s="88">
        <v>114355</v>
      </c>
      <c r="O72" s="88">
        <v>0</v>
      </c>
      <c r="P72" s="88">
        <v>0</v>
      </c>
      <c r="Q72" s="88">
        <v>0</v>
      </c>
      <c r="R72" s="88">
        <v>160097</v>
      </c>
      <c r="S72" s="88">
        <f t="shared" si="0"/>
        <v>274452</v>
      </c>
      <c r="T72" s="87">
        <v>0</v>
      </c>
      <c r="U72" s="89">
        <f t="shared" si="1"/>
        <v>274452</v>
      </c>
      <c r="V72" s="87">
        <v>0</v>
      </c>
      <c r="W72" s="88">
        <v>0</v>
      </c>
      <c r="X72" s="88">
        <v>0</v>
      </c>
      <c r="Y72" s="88">
        <v>0</v>
      </c>
      <c r="Z72" s="88">
        <v>0</v>
      </c>
      <c r="AA72" s="88">
        <v>1000</v>
      </c>
      <c r="AB72" s="88">
        <v>0</v>
      </c>
      <c r="AC72" s="88">
        <v>6225</v>
      </c>
      <c r="AD72" s="88">
        <f t="shared" si="2"/>
        <v>7225</v>
      </c>
      <c r="AE72" s="89">
        <f t="shared" si="3"/>
        <v>267227</v>
      </c>
      <c r="AF72" s="87">
        <v>0</v>
      </c>
      <c r="AG72" s="90" t="s">
        <v>121</v>
      </c>
      <c r="AH72" s="91">
        <v>73612010001330</v>
      </c>
      <c r="AI72" s="90" t="s">
        <v>261</v>
      </c>
    </row>
    <row r="73" spans="2:35" ht="15.75" customHeight="1">
      <c r="B73" s="83">
        <f t="shared" si="4"/>
        <v>59</v>
      </c>
      <c r="C73" s="84" t="s">
        <v>266</v>
      </c>
      <c r="D73" s="82" t="s">
        <v>267</v>
      </c>
      <c r="E73" s="85">
        <v>353800771938</v>
      </c>
      <c r="F73" s="86">
        <v>29810</v>
      </c>
      <c r="G73" s="84" t="s">
        <v>110</v>
      </c>
      <c r="H73" s="87" t="s">
        <v>111</v>
      </c>
      <c r="I73" s="84" t="s">
        <v>125</v>
      </c>
      <c r="J73" s="84" t="s">
        <v>216</v>
      </c>
      <c r="K73" s="86">
        <v>44571</v>
      </c>
      <c r="L73" s="87" t="s">
        <v>96</v>
      </c>
      <c r="M73" s="87" t="s">
        <v>114</v>
      </c>
      <c r="N73" s="88">
        <v>348097</v>
      </c>
      <c r="O73" s="88">
        <v>0</v>
      </c>
      <c r="P73" s="88">
        <v>0</v>
      </c>
      <c r="Q73" s="88">
        <v>0</v>
      </c>
      <c r="R73" s="88">
        <v>812226</v>
      </c>
      <c r="S73" s="88">
        <f t="shared" si="0"/>
        <v>1160323</v>
      </c>
      <c r="T73" s="87">
        <v>0</v>
      </c>
      <c r="U73" s="89">
        <f t="shared" si="1"/>
        <v>1160323</v>
      </c>
      <c r="V73" s="87">
        <v>0</v>
      </c>
      <c r="W73" s="88">
        <v>0</v>
      </c>
      <c r="X73" s="88">
        <v>0</v>
      </c>
      <c r="Y73" s="88">
        <v>0</v>
      </c>
      <c r="Z73" s="88">
        <v>0</v>
      </c>
      <c r="AA73" s="88">
        <v>2400</v>
      </c>
      <c r="AB73" s="88">
        <v>79610.387999999992</v>
      </c>
      <c r="AC73" s="88">
        <v>3675</v>
      </c>
      <c r="AD73" s="88">
        <f t="shared" si="2"/>
        <v>85685.387999999992</v>
      </c>
      <c r="AE73" s="89">
        <f t="shared" si="3"/>
        <v>1074637.612</v>
      </c>
      <c r="AF73" s="87">
        <v>0</v>
      </c>
      <c r="AG73" s="90" t="s">
        <v>121</v>
      </c>
      <c r="AH73" s="91">
        <v>152410100003448</v>
      </c>
      <c r="AI73" s="90" t="s">
        <v>252</v>
      </c>
    </row>
    <row r="74" spans="2:35" ht="15.75" customHeight="1">
      <c r="B74" s="83">
        <f t="shared" si="4"/>
        <v>60</v>
      </c>
      <c r="C74" s="84" t="s">
        <v>268</v>
      </c>
      <c r="D74" s="82" t="s">
        <v>269</v>
      </c>
      <c r="E74" s="85">
        <v>421672314547</v>
      </c>
      <c r="F74" s="86">
        <v>35431</v>
      </c>
      <c r="G74" s="84" t="s">
        <v>110</v>
      </c>
      <c r="H74" s="87" t="s">
        <v>111</v>
      </c>
      <c r="I74" s="84" t="s">
        <v>112</v>
      </c>
      <c r="J74" s="84" t="s">
        <v>216</v>
      </c>
      <c r="K74" s="86">
        <v>44743</v>
      </c>
      <c r="L74" s="87" t="s">
        <v>96</v>
      </c>
      <c r="M74" s="87" t="s">
        <v>114</v>
      </c>
      <c r="N74" s="88">
        <v>359032</v>
      </c>
      <c r="O74" s="88">
        <v>0</v>
      </c>
      <c r="P74" s="88">
        <v>0</v>
      </c>
      <c r="Q74" s="88">
        <v>0</v>
      </c>
      <c r="R74" s="88">
        <v>1136936</v>
      </c>
      <c r="S74" s="88">
        <f t="shared" si="0"/>
        <v>1495968</v>
      </c>
      <c r="T74" s="87">
        <v>0</v>
      </c>
      <c r="U74" s="89">
        <f t="shared" si="1"/>
        <v>1495968</v>
      </c>
      <c r="V74" s="87">
        <v>0</v>
      </c>
      <c r="W74" s="88">
        <v>0</v>
      </c>
      <c r="X74" s="88">
        <v>0</v>
      </c>
      <c r="Y74" s="88">
        <v>0</v>
      </c>
      <c r="Z74" s="88">
        <v>0</v>
      </c>
      <c r="AA74" s="88">
        <v>2400</v>
      </c>
      <c r="AB74" s="88">
        <v>144761.34400000001</v>
      </c>
      <c r="AC74" s="88">
        <v>0</v>
      </c>
      <c r="AD74" s="88">
        <f t="shared" si="2"/>
        <v>147161.34400000001</v>
      </c>
      <c r="AE74" s="89">
        <f t="shared" si="3"/>
        <v>1348806.656</v>
      </c>
      <c r="AF74" s="87">
        <v>0</v>
      </c>
      <c r="AG74" s="90" t="s">
        <v>121</v>
      </c>
      <c r="AH74" s="91">
        <v>214810100068375</v>
      </c>
      <c r="AI74" s="90" t="s">
        <v>122</v>
      </c>
    </row>
    <row r="75" spans="2:35" ht="15.75" customHeight="1">
      <c r="B75" s="83">
        <f t="shared" si="4"/>
        <v>61</v>
      </c>
      <c r="C75" s="84" t="s">
        <v>270</v>
      </c>
      <c r="D75" s="82" t="s">
        <v>271</v>
      </c>
      <c r="E75" s="85">
        <v>347163337829</v>
      </c>
      <c r="F75" s="86">
        <v>32542</v>
      </c>
      <c r="G75" s="84" t="s">
        <v>272</v>
      </c>
      <c r="H75" s="87" t="s">
        <v>111</v>
      </c>
      <c r="I75" s="84" t="s">
        <v>112</v>
      </c>
      <c r="J75" s="84" t="s">
        <v>216</v>
      </c>
      <c r="K75" s="86">
        <v>44763</v>
      </c>
      <c r="L75" s="87" t="s">
        <v>96</v>
      </c>
      <c r="M75" s="87" t="s">
        <v>114</v>
      </c>
      <c r="N75" s="88">
        <v>358032</v>
      </c>
      <c r="O75" s="88">
        <v>0</v>
      </c>
      <c r="P75" s="88">
        <v>0</v>
      </c>
      <c r="Q75" s="88">
        <v>0</v>
      </c>
      <c r="R75" s="88">
        <v>1432129</v>
      </c>
      <c r="S75" s="88">
        <f t="shared" si="0"/>
        <v>1790161</v>
      </c>
      <c r="T75" s="87">
        <v>0</v>
      </c>
      <c r="U75" s="89">
        <f t="shared" si="1"/>
        <v>1790161</v>
      </c>
      <c r="V75" s="87">
        <v>0</v>
      </c>
      <c r="W75" s="88">
        <v>0</v>
      </c>
      <c r="X75" s="88">
        <v>0</v>
      </c>
      <c r="Y75" s="88">
        <v>0</v>
      </c>
      <c r="Z75" s="88">
        <v>0</v>
      </c>
      <c r="AA75" s="88">
        <v>2400</v>
      </c>
      <c r="AB75" s="88">
        <v>237295.03200000001</v>
      </c>
      <c r="AC75" s="88">
        <v>9178.5</v>
      </c>
      <c r="AD75" s="88">
        <f t="shared" si="2"/>
        <v>248873.53200000001</v>
      </c>
      <c r="AE75" s="89">
        <f t="shared" si="3"/>
        <v>1541287.4679999999</v>
      </c>
      <c r="AF75" s="87">
        <v>0</v>
      </c>
      <c r="AG75" s="90" t="s">
        <v>121</v>
      </c>
      <c r="AH75" s="91">
        <v>151110100177895</v>
      </c>
      <c r="AI75" s="90" t="s">
        <v>273</v>
      </c>
    </row>
    <row r="76" spans="2:35" ht="15.75" customHeight="1">
      <c r="B76" s="83">
        <f t="shared" si="4"/>
        <v>62</v>
      </c>
      <c r="C76" s="84" t="s">
        <v>274</v>
      </c>
      <c r="D76" s="82" t="s">
        <v>275</v>
      </c>
      <c r="E76" s="85">
        <v>864753915919</v>
      </c>
      <c r="F76" s="86">
        <v>31008</v>
      </c>
      <c r="G76" s="84" t="s">
        <v>139</v>
      </c>
      <c r="H76" s="87" t="s">
        <v>111</v>
      </c>
      <c r="I76" s="84" t="s">
        <v>125</v>
      </c>
      <c r="J76" s="84" t="s">
        <v>216</v>
      </c>
      <c r="K76" s="86">
        <v>44751</v>
      </c>
      <c r="L76" s="87" t="s">
        <v>96</v>
      </c>
      <c r="M76" s="87" t="s">
        <v>114</v>
      </c>
      <c r="N76" s="88">
        <v>353064</v>
      </c>
      <c r="O76" s="88">
        <v>0</v>
      </c>
      <c r="P76" s="88">
        <v>0</v>
      </c>
      <c r="Q76" s="88">
        <v>0</v>
      </c>
      <c r="R76" s="88">
        <v>1706480</v>
      </c>
      <c r="S76" s="88">
        <f t="shared" si="0"/>
        <v>2059544</v>
      </c>
      <c r="T76" s="87">
        <v>0</v>
      </c>
      <c r="U76" s="89">
        <f t="shared" si="1"/>
        <v>2059544</v>
      </c>
      <c r="V76" s="87">
        <v>0</v>
      </c>
      <c r="W76" s="88">
        <v>0</v>
      </c>
      <c r="X76" s="88">
        <v>0</v>
      </c>
      <c r="Y76" s="88">
        <v>0</v>
      </c>
      <c r="Z76" s="88">
        <v>0</v>
      </c>
      <c r="AA76" s="88">
        <v>2400</v>
      </c>
      <c r="AB76" s="88">
        <v>314977.728</v>
      </c>
      <c r="AC76" s="88">
        <v>0</v>
      </c>
      <c r="AD76" s="88">
        <f t="shared" si="2"/>
        <v>317377.728</v>
      </c>
      <c r="AE76" s="89">
        <f t="shared" si="3"/>
        <v>1742166.2719999999</v>
      </c>
      <c r="AF76" s="87">
        <v>0</v>
      </c>
      <c r="AG76" s="90" t="s">
        <v>121</v>
      </c>
      <c r="AH76" s="91">
        <v>214812010001089</v>
      </c>
      <c r="AI76" s="90" t="s">
        <v>122</v>
      </c>
    </row>
    <row r="77" spans="2:35" ht="15.75" customHeight="1">
      <c r="B77" s="83">
        <f t="shared" si="4"/>
        <v>63</v>
      </c>
      <c r="C77" s="84" t="s">
        <v>276</v>
      </c>
      <c r="D77" s="82" t="s">
        <v>277</v>
      </c>
      <c r="E77" s="85">
        <v>307040953448</v>
      </c>
      <c r="F77" s="86">
        <v>33958</v>
      </c>
      <c r="G77" s="84" t="s">
        <v>192</v>
      </c>
      <c r="H77" s="87" t="s">
        <v>111</v>
      </c>
      <c r="I77" s="84" t="s">
        <v>163</v>
      </c>
      <c r="J77" s="84" t="s">
        <v>216</v>
      </c>
      <c r="K77" s="86">
        <v>44743</v>
      </c>
      <c r="L77" s="87" t="s">
        <v>96</v>
      </c>
      <c r="M77" s="87" t="s">
        <v>114</v>
      </c>
      <c r="N77" s="88">
        <v>360000</v>
      </c>
      <c r="O77" s="88">
        <v>0</v>
      </c>
      <c r="P77" s="88">
        <v>0</v>
      </c>
      <c r="Q77" s="88">
        <v>0</v>
      </c>
      <c r="R77" s="88">
        <v>840000</v>
      </c>
      <c r="S77" s="88">
        <f t="shared" si="0"/>
        <v>1200000</v>
      </c>
      <c r="T77" s="87">
        <v>0</v>
      </c>
      <c r="U77" s="89">
        <f t="shared" si="1"/>
        <v>1200000</v>
      </c>
      <c r="V77" s="87">
        <v>0</v>
      </c>
      <c r="W77" s="88">
        <v>0</v>
      </c>
      <c r="X77" s="88">
        <v>0</v>
      </c>
      <c r="Y77" s="88">
        <v>0</v>
      </c>
      <c r="Z77" s="88">
        <v>0</v>
      </c>
      <c r="AA77" s="88">
        <v>2400</v>
      </c>
      <c r="AB77" s="88">
        <v>85800</v>
      </c>
      <c r="AC77" s="88">
        <v>0</v>
      </c>
      <c r="AD77" s="88">
        <f t="shared" si="2"/>
        <v>88200</v>
      </c>
      <c r="AE77" s="89">
        <f t="shared" si="3"/>
        <v>1111800</v>
      </c>
      <c r="AF77" s="87">
        <v>0</v>
      </c>
      <c r="AG77" s="90" t="s">
        <v>121</v>
      </c>
      <c r="AH77" s="91">
        <v>610002010011251</v>
      </c>
      <c r="AI77" s="90" t="s">
        <v>140</v>
      </c>
    </row>
    <row r="78" spans="2:35" ht="15.75" customHeight="1">
      <c r="B78" s="83">
        <f t="shared" si="4"/>
        <v>64</v>
      </c>
      <c r="C78" s="84" t="s">
        <v>278</v>
      </c>
      <c r="D78" s="82" t="s">
        <v>279</v>
      </c>
      <c r="E78" s="85">
        <v>691675882571</v>
      </c>
      <c r="F78" s="86">
        <v>30447</v>
      </c>
      <c r="G78" s="84" t="s">
        <v>110</v>
      </c>
      <c r="H78" s="87" t="s">
        <v>111</v>
      </c>
      <c r="I78" s="84" t="s">
        <v>143</v>
      </c>
      <c r="J78" s="84" t="s">
        <v>216</v>
      </c>
      <c r="K78" s="86">
        <v>44835</v>
      </c>
      <c r="L78" s="87" t="s">
        <v>96</v>
      </c>
      <c r="M78" s="87" t="s">
        <v>114</v>
      </c>
      <c r="N78" s="88">
        <v>60000</v>
      </c>
      <c r="O78" s="88">
        <v>0</v>
      </c>
      <c r="P78" s="88">
        <v>0</v>
      </c>
      <c r="Q78" s="88">
        <v>0</v>
      </c>
      <c r="R78" s="88">
        <v>140000</v>
      </c>
      <c r="S78" s="88">
        <f t="shared" si="0"/>
        <v>200000</v>
      </c>
      <c r="T78" s="87">
        <v>0</v>
      </c>
      <c r="U78" s="89">
        <f t="shared" si="1"/>
        <v>200000</v>
      </c>
      <c r="V78" s="87">
        <v>0</v>
      </c>
      <c r="W78" s="88">
        <v>0</v>
      </c>
      <c r="X78" s="88">
        <v>0</v>
      </c>
      <c r="Y78" s="88">
        <v>0</v>
      </c>
      <c r="Z78" s="88">
        <v>0</v>
      </c>
      <c r="AA78" s="88">
        <v>400</v>
      </c>
      <c r="AB78" s="88">
        <v>0</v>
      </c>
      <c r="AC78" s="88">
        <v>0</v>
      </c>
      <c r="AD78" s="88">
        <f t="shared" si="2"/>
        <v>400</v>
      </c>
      <c r="AE78" s="89">
        <f t="shared" si="3"/>
        <v>199600</v>
      </c>
      <c r="AF78" s="87">
        <v>0</v>
      </c>
      <c r="AG78" s="90" t="s">
        <v>121</v>
      </c>
      <c r="AH78" s="91">
        <v>104810100003439</v>
      </c>
      <c r="AI78" s="90" t="s">
        <v>193</v>
      </c>
    </row>
    <row r="79" spans="2:35" ht="15.75" customHeight="1">
      <c r="B79" s="83">
        <f t="shared" si="4"/>
        <v>65</v>
      </c>
      <c r="C79" s="84" t="s">
        <v>280</v>
      </c>
      <c r="D79" s="82" t="s">
        <v>281</v>
      </c>
      <c r="E79" s="85">
        <v>615589858796</v>
      </c>
      <c r="F79" s="86">
        <v>33430</v>
      </c>
      <c r="G79" s="84" t="s">
        <v>119</v>
      </c>
      <c r="H79" s="87" t="s">
        <v>111</v>
      </c>
      <c r="I79" s="84" t="s">
        <v>147</v>
      </c>
      <c r="J79" s="84" t="s">
        <v>216</v>
      </c>
      <c r="K79" s="86">
        <v>44914</v>
      </c>
      <c r="L79" s="87" t="s">
        <v>96</v>
      </c>
      <c r="M79" s="87" t="s">
        <v>114</v>
      </c>
      <c r="N79" s="88">
        <v>51290</v>
      </c>
      <c r="O79" s="88">
        <v>0</v>
      </c>
      <c r="P79" s="88">
        <v>0</v>
      </c>
      <c r="Q79" s="88">
        <v>0</v>
      </c>
      <c r="R79" s="88">
        <v>68387</v>
      </c>
      <c r="S79" s="88">
        <f t="shared" si="0"/>
        <v>119677</v>
      </c>
      <c r="T79" s="87">
        <v>0</v>
      </c>
      <c r="U79" s="89">
        <f t="shared" si="1"/>
        <v>119677</v>
      </c>
      <c r="V79" s="87">
        <v>0</v>
      </c>
      <c r="W79" s="88">
        <v>0</v>
      </c>
      <c r="X79" s="88">
        <v>0</v>
      </c>
      <c r="Y79" s="88">
        <v>0</v>
      </c>
      <c r="Z79" s="88">
        <v>0</v>
      </c>
      <c r="AA79" s="88">
        <v>400</v>
      </c>
      <c r="AB79" s="88">
        <v>0</v>
      </c>
      <c r="AC79" s="88">
        <v>0</v>
      </c>
      <c r="AD79" s="88">
        <f t="shared" si="2"/>
        <v>400</v>
      </c>
      <c r="AE79" s="89">
        <f t="shared" si="3"/>
        <v>119277</v>
      </c>
      <c r="AF79" s="87">
        <v>0</v>
      </c>
      <c r="AG79" s="90" t="s">
        <v>121</v>
      </c>
      <c r="AH79" s="91">
        <v>610002010009747</v>
      </c>
      <c r="AI79" s="90" t="s">
        <v>140</v>
      </c>
    </row>
    <row r="80" spans="2:35" ht="15.75" customHeight="1">
      <c r="B80" s="83">
        <f t="shared" si="4"/>
        <v>66</v>
      </c>
      <c r="C80" s="84" t="s">
        <v>282</v>
      </c>
      <c r="D80" s="82" t="s">
        <v>283</v>
      </c>
      <c r="E80" s="85">
        <v>234475615012</v>
      </c>
      <c r="F80" s="86">
        <v>33233</v>
      </c>
      <c r="G80" s="84" t="s">
        <v>139</v>
      </c>
      <c r="H80" s="87" t="s">
        <v>111</v>
      </c>
      <c r="I80" s="84" t="s">
        <v>112</v>
      </c>
      <c r="J80" s="84" t="s">
        <v>216</v>
      </c>
      <c r="K80" s="86">
        <v>44904</v>
      </c>
      <c r="L80" s="87" t="s">
        <v>96</v>
      </c>
      <c r="M80" s="87" t="s">
        <v>114</v>
      </c>
      <c r="N80" s="88">
        <v>356966</v>
      </c>
      <c r="O80" s="88">
        <v>0</v>
      </c>
      <c r="P80" s="88">
        <v>0</v>
      </c>
      <c r="Q80" s="88">
        <v>0</v>
      </c>
      <c r="R80" s="88">
        <v>1427862</v>
      </c>
      <c r="S80" s="88">
        <f t="shared" ref="S80:S143" si="5">SUM(N80:R80)</f>
        <v>1784828</v>
      </c>
      <c r="T80" s="87">
        <v>0</v>
      </c>
      <c r="U80" s="89">
        <f t="shared" ref="U80:U143" si="6">S80+T80</f>
        <v>1784828</v>
      </c>
      <c r="V80" s="87">
        <v>0</v>
      </c>
      <c r="W80" s="88">
        <v>0</v>
      </c>
      <c r="X80" s="88">
        <v>0</v>
      </c>
      <c r="Y80" s="88">
        <v>0</v>
      </c>
      <c r="Z80" s="88">
        <v>0</v>
      </c>
      <c r="AA80" s="88">
        <v>2400</v>
      </c>
      <c r="AB80" s="88">
        <v>229266.33600000001</v>
      </c>
      <c r="AC80" s="88">
        <v>0</v>
      </c>
      <c r="AD80" s="88">
        <f t="shared" ref="AD80:AD143" si="7">W80+Y80+AA80+AB80+AC80</f>
        <v>231666.33600000001</v>
      </c>
      <c r="AE80" s="89">
        <f t="shared" ref="AE80:AE143" si="8">U80-AD80</f>
        <v>1553161.6639999999</v>
      </c>
      <c r="AF80" s="87">
        <v>0</v>
      </c>
      <c r="AG80" s="90" t="s">
        <v>121</v>
      </c>
      <c r="AH80" s="91">
        <v>30210100024274</v>
      </c>
      <c r="AI80" s="90">
        <v>0</v>
      </c>
    </row>
    <row r="81" spans="2:35" ht="15.75" customHeight="1">
      <c r="B81" s="83">
        <f t="shared" ref="B81:B144" si="9">B80+1</f>
        <v>67</v>
      </c>
      <c r="C81" s="84" t="s">
        <v>284</v>
      </c>
      <c r="D81" s="82" t="s">
        <v>285</v>
      </c>
      <c r="E81" s="85">
        <v>507701399176</v>
      </c>
      <c r="F81" s="86">
        <v>30015</v>
      </c>
      <c r="G81" s="84" t="s">
        <v>139</v>
      </c>
      <c r="H81" s="87" t="s">
        <v>111</v>
      </c>
      <c r="I81" s="84" t="s">
        <v>125</v>
      </c>
      <c r="J81" s="84" t="s">
        <v>216</v>
      </c>
      <c r="K81" s="86">
        <v>44928</v>
      </c>
      <c r="L81" s="87" t="s">
        <v>96</v>
      </c>
      <c r="M81" s="87" t="s">
        <v>114</v>
      </c>
      <c r="N81" s="88">
        <v>269032</v>
      </c>
      <c r="O81" s="88">
        <v>0</v>
      </c>
      <c r="P81" s="88">
        <v>0</v>
      </c>
      <c r="Q81" s="88">
        <v>0</v>
      </c>
      <c r="R81" s="88">
        <v>2076129</v>
      </c>
      <c r="S81" s="88">
        <f t="shared" si="5"/>
        <v>2345161</v>
      </c>
      <c r="T81" s="87">
        <v>0</v>
      </c>
      <c r="U81" s="89">
        <f t="shared" si="6"/>
        <v>2345161</v>
      </c>
      <c r="V81" s="87">
        <v>0</v>
      </c>
      <c r="W81" s="88">
        <v>0</v>
      </c>
      <c r="X81" s="88">
        <v>0</v>
      </c>
      <c r="Y81" s="88">
        <v>0</v>
      </c>
      <c r="Z81" s="88">
        <v>0</v>
      </c>
      <c r="AA81" s="88">
        <v>1800</v>
      </c>
      <c r="AB81" s="88">
        <v>424933</v>
      </c>
      <c r="AC81" s="88">
        <v>8289</v>
      </c>
      <c r="AD81" s="88">
        <f t="shared" si="7"/>
        <v>435022</v>
      </c>
      <c r="AE81" s="89">
        <f t="shared" si="8"/>
        <v>1910139</v>
      </c>
      <c r="AF81" s="87">
        <v>0</v>
      </c>
      <c r="AG81" s="90" t="s">
        <v>121</v>
      </c>
      <c r="AH81" s="91">
        <v>21481200001098</v>
      </c>
      <c r="AI81" s="90"/>
    </row>
    <row r="82" spans="2:35" ht="15.75" customHeight="1">
      <c r="B82" s="83">
        <f t="shared" si="9"/>
        <v>68</v>
      </c>
      <c r="C82" s="84" t="s">
        <v>286</v>
      </c>
      <c r="D82" s="82" t="s">
        <v>287</v>
      </c>
      <c r="E82" s="85">
        <v>950654993156</v>
      </c>
      <c r="F82" s="86">
        <v>32680</v>
      </c>
      <c r="G82" s="84" t="s">
        <v>110</v>
      </c>
      <c r="H82" s="87" t="s">
        <v>111</v>
      </c>
      <c r="I82" s="84" t="s">
        <v>143</v>
      </c>
      <c r="J82" s="84" t="s">
        <v>216</v>
      </c>
      <c r="K82" s="86">
        <v>44927</v>
      </c>
      <c r="L82" s="87" t="s">
        <v>96</v>
      </c>
      <c r="M82" s="87" t="s">
        <v>114</v>
      </c>
      <c r="N82" s="88">
        <v>356998</v>
      </c>
      <c r="O82" s="88">
        <v>0</v>
      </c>
      <c r="P82" s="88">
        <v>0</v>
      </c>
      <c r="Q82" s="88">
        <v>0</v>
      </c>
      <c r="R82" s="88">
        <v>495997</v>
      </c>
      <c r="S82" s="88">
        <f t="shared" si="5"/>
        <v>852995</v>
      </c>
      <c r="T82" s="87">
        <v>0</v>
      </c>
      <c r="U82" s="89">
        <f t="shared" si="6"/>
        <v>852995</v>
      </c>
      <c r="V82" s="87">
        <v>0</v>
      </c>
      <c r="W82" s="88">
        <v>0</v>
      </c>
      <c r="X82" s="88">
        <v>0</v>
      </c>
      <c r="Y82" s="88">
        <v>0</v>
      </c>
      <c r="Z82" s="88">
        <v>0</v>
      </c>
      <c r="AA82" s="88">
        <v>2400</v>
      </c>
      <c r="AB82" s="88">
        <v>36711.480000000003</v>
      </c>
      <c r="AC82" s="88">
        <v>0</v>
      </c>
      <c r="AD82" s="88">
        <f t="shared" si="7"/>
        <v>39111.480000000003</v>
      </c>
      <c r="AE82" s="89">
        <f t="shared" si="8"/>
        <v>813883.52</v>
      </c>
      <c r="AF82" s="87">
        <v>0</v>
      </c>
      <c r="AG82" s="90" t="s">
        <v>121</v>
      </c>
      <c r="AH82" s="91">
        <v>328002010018521</v>
      </c>
      <c r="AI82" s="90" t="s">
        <v>174</v>
      </c>
    </row>
    <row r="83" spans="2:35" ht="15.75" customHeight="1">
      <c r="B83" s="83">
        <f t="shared" si="9"/>
        <v>69</v>
      </c>
      <c r="C83" s="84" t="s">
        <v>288</v>
      </c>
      <c r="D83" s="82" t="s">
        <v>289</v>
      </c>
      <c r="E83" s="85">
        <v>875090023496</v>
      </c>
      <c r="F83" s="86">
        <v>32850</v>
      </c>
      <c r="G83" s="84" t="s">
        <v>119</v>
      </c>
      <c r="H83" s="87" t="s">
        <v>111</v>
      </c>
      <c r="I83" s="84" t="s">
        <v>154</v>
      </c>
      <c r="J83" s="84" t="s">
        <v>216</v>
      </c>
      <c r="K83" s="86">
        <v>44958</v>
      </c>
      <c r="L83" s="87" t="s">
        <v>96</v>
      </c>
      <c r="M83" s="87" t="s">
        <v>114</v>
      </c>
      <c r="N83" s="88">
        <v>360000</v>
      </c>
      <c r="O83" s="88">
        <v>0</v>
      </c>
      <c r="P83" s="88">
        <v>0</v>
      </c>
      <c r="Q83" s="88">
        <v>0</v>
      </c>
      <c r="R83" s="88">
        <v>600000</v>
      </c>
      <c r="S83" s="88">
        <f t="shared" si="5"/>
        <v>960000</v>
      </c>
      <c r="T83" s="87">
        <v>0</v>
      </c>
      <c r="U83" s="89">
        <f t="shared" si="6"/>
        <v>960000</v>
      </c>
      <c r="V83" s="87">
        <v>0</v>
      </c>
      <c r="W83" s="88">
        <v>0</v>
      </c>
      <c r="X83" s="88">
        <v>0</v>
      </c>
      <c r="Y83" s="88">
        <v>0</v>
      </c>
      <c r="Z83" s="88">
        <v>0</v>
      </c>
      <c r="AA83" s="88">
        <v>2400</v>
      </c>
      <c r="AB83" s="88">
        <v>48360</v>
      </c>
      <c r="AC83" s="88">
        <v>0</v>
      </c>
      <c r="AD83" s="88">
        <f t="shared" si="7"/>
        <v>50760</v>
      </c>
      <c r="AE83" s="89">
        <f t="shared" si="8"/>
        <v>909240</v>
      </c>
      <c r="AF83" s="87">
        <v>0</v>
      </c>
      <c r="AG83" s="90" t="s">
        <v>121</v>
      </c>
      <c r="AH83" s="91">
        <v>328002011022847</v>
      </c>
      <c r="AI83" s="90" t="s">
        <v>174</v>
      </c>
    </row>
    <row r="84" spans="2:35" ht="15.75" customHeight="1">
      <c r="B84" s="83">
        <f t="shared" si="9"/>
        <v>70</v>
      </c>
      <c r="C84" s="84" t="s">
        <v>290</v>
      </c>
      <c r="D84" s="82" t="s">
        <v>291</v>
      </c>
      <c r="E84" s="85">
        <v>200592998974</v>
      </c>
      <c r="F84" s="86">
        <v>33770</v>
      </c>
      <c r="G84" s="84" t="s">
        <v>119</v>
      </c>
      <c r="H84" s="87" t="s">
        <v>111</v>
      </c>
      <c r="I84" s="84" t="s">
        <v>147</v>
      </c>
      <c r="J84" s="84" t="s">
        <v>216</v>
      </c>
      <c r="K84" s="86">
        <v>45112</v>
      </c>
      <c r="L84" s="87" t="s">
        <v>96</v>
      </c>
      <c r="M84" s="87" t="s">
        <v>114</v>
      </c>
      <c r="N84" s="88">
        <v>116129</v>
      </c>
      <c r="O84" s="88">
        <v>0</v>
      </c>
      <c r="P84" s="88">
        <v>0</v>
      </c>
      <c r="Q84" s="88">
        <v>0</v>
      </c>
      <c r="R84" s="88">
        <v>193548</v>
      </c>
      <c r="S84" s="88">
        <f t="shared" si="5"/>
        <v>309677</v>
      </c>
      <c r="T84" s="87">
        <v>0</v>
      </c>
      <c r="U84" s="89">
        <f t="shared" si="6"/>
        <v>309677</v>
      </c>
      <c r="V84" s="87">
        <v>0</v>
      </c>
      <c r="W84" s="88">
        <v>0</v>
      </c>
      <c r="X84" s="88">
        <v>0</v>
      </c>
      <c r="Y84" s="88">
        <v>0</v>
      </c>
      <c r="Z84" s="88">
        <v>0</v>
      </c>
      <c r="AA84" s="88">
        <v>800</v>
      </c>
      <c r="AB84" s="88">
        <v>0</v>
      </c>
      <c r="AC84" s="88">
        <v>3535.5</v>
      </c>
      <c r="AD84" s="88">
        <f t="shared" si="7"/>
        <v>4335.5</v>
      </c>
      <c r="AE84" s="89">
        <f t="shared" si="8"/>
        <v>305341.5</v>
      </c>
      <c r="AF84" s="87">
        <v>0</v>
      </c>
      <c r="AG84" s="90"/>
      <c r="AH84" s="91"/>
      <c r="AI84" s="90"/>
    </row>
    <row r="85" spans="2:35" ht="15.75" customHeight="1">
      <c r="B85" s="83">
        <f t="shared" si="9"/>
        <v>71</v>
      </c>
      <c r="C85" s="84" t="s">
        <v>292</v>
      </c>
      <c r="D85" s="82" t="s">
        <v>293</v>
      </c>
      <c r="E85" s="85">
        <v>854670555671</v>
      </c>
      <c r="F85" s="86">
        <v>33042</v>
      </c>
      <c r="G85" s="84" t="s">
        <v>110</v>
      </c>
      <c r="H85" s="87" t="s">
        <v>111</v>
      </c>
      <c r="I85" s="84" t="s">
        <v>143</v>
      </c>
      <c r="J85" s="84" t="s">
        <v>216</v>
      </c>
      <c r="K85" s="86">
        <v>45108</v>
      </c>
      <c r="L85" s="87" t="s">
        <v>96</v>
      </c>
      <c r="M85" s="87" t="s">
        <v>114</v>
      </c>
      <c r="N85" s="88">
        <v>268000</v>
      </c>
      <c r="O85" s="88">
        <v>0</v>
      </c>
      <c r="P85" s="88">
        <v>0</v>
      </c>
      <c r="Q85" s="88">
        <v>0</v>
      </c>
      <c r="R85" s="88">
        <v>328000</v>
      </c>
      <c r="S85" s="88">
        <f t="shared" si="5"/>
        <v>596000</v>
      </c>
      <c r="T85" s="87">
        <v>0</v>
      </c>
      <c r="U85" s="89">
        <f t="shared" si="6"/>
        <v>596000</v>
      </c>
      <c r="V85" s="87">
        <v>0</v>
      </c>
      <c r="W85" s="88">
        <v>0</v>
      </c>
      <c r="X85" s="88">
        <v>0</v>
      </c>
      <c r="Y85" s="88">
        <v>0</v>
      </c>
      <c r="Z85" s="88">
        <v>0</v>
      </c>
      <c r="AA85" s="88">
        <v>1800</v>
      </c>
      <c r="AB85" s="88">
        <v>0</v>
      </c>
      <c r="AC85" s="88">
        <v>0</v>
      </c>
      <c r="AD85" s="88">
        <f t="shared" si="7"/>
        <v>1800</v>
      </c>
      <c r="AE85" s="89">
        <f t="shared" si="8"/>
        <v>594200</v>
      </c>
      <c r="AF85" s="87">
        <v>0</v>
      </c>
      <c r="AG85" s="90" t="s">
        <v>121</v>
      </c>
      <c r="AH85" s="91">
        <v>214810100082287</v>
      </c>
      <c r="AI85" s="90" t="s">
        <v>122</v>
      </c>
    </row>
    <row r="86" spans="2:35" ht="15.75" customHeight="1">
      <c r="B86" s="83">
        <f t="shared" si="9"/>
        <v>72</v>
      </c>
      <c r="C86" s="84" t="s">
        <v>294</v>
      </c>
      <c r="D86" s="82" t="s">
        <v>295</v>
      </c>
      <c r="E86" s="85">
        <v>652320777071</v>
      </c>
      <c r="F86" s="86">
        <v>35796</v>
      </c>
      <c r="G86" s="84" t="s">
        <v>119</v>
      </c>
      <c r="H86" s="87" t="s">
        <v>111</v>
      </c>
      <c r="I86" s="84" t="s">
        <v>125</v>
      </c>
      <c r="J86" s="84" t="s">
        <v>216</v>
      </c>
      <c r="K86" s="86">
        <v>45170</v>
      </c>
      <c r="L86" s="87" t="s">
        <v>96</v>
      </c>
      <c r="M86" s="87" t="s">
        <v>114</v>
      </c>
      <c r="N86" s="88">
        <v>173388</v>
      </c>
      <c r="O86" s="88">
        <v>0</v>
      </c>
      <c r="P86" s="88">
        <v>0</v>
      </c>
      <c r="Q86" s="88">
        <v>0</v>
      </c>
      <c r="R86" s="88">
        <v>312096</v>
      </c>
      <c r="S86" s="88">
        <f t="shared" si="5"/>
        <v>485484</v>
      </c>
      <c r="T86" s="87">
        <v>0</v>
      </c>
      <c r="U86" s="89">
        <f t="shared" si="6"/>
        <v>485484</v>
      </c>
      <c r="V86" s="87">
        <v>0</v>
      </c>
      <c r="W86" s="88">
        <v>0</v>
      </c>
      <c r="X86" s="88">
        <v>0</v>
      </c>
      <c r="Y86" s="88">
        <v>0</v>
      </c>
      <c r="Z86" s="88">
        <v>0</v>
      </c>
      <c r="AA86" s="88">
        <v>1400</v>
      </c>
      <c r="AB86" s="88">
        <v>0</v>
      </c>
      <c r="AC86" s="88">
        <v>0</v>
      </c>
      <c r="AD86" s="88">
        <f t="shared" si="7"/>
        <v>1400</v>
      </c>
      <c r="AE86" s="89">
        <f t="shared" si="8"/>
        <v>484084</v>
      </c>
      <c r="AF86" s="87">
        <v>0</v>
      </c>
      <c r="AG86" s="90" t="s">
        <v>121</v>
      </c>
      <c r="AH86" s="91">
        <v>214810100095403</v>
      </c>
      <c r="AI86" s="90" t="s">
        <v>122</v>
      </c>
    </row>
    <row r="87" spans="2:35" ht="15.75" customHeight="1">
      <c r="B87" s="83">
        <f t="shared" si="9"/>
        <v>73</v>
      </c>
      <c r="C87" s="84" t="s">
        <v>296</v>
      </c>
      <c r="D87" s="82" t="s">
        <v>297</v>
      </c>
      <c r="E87" s="85">
        <v>797427509675</v>
      </c>
      <c r="F87" s="86">
        <v>33101</v>
      </c>
      <c r="G87" s="84" t="s">
        <v>110</v>
      </c>
      <c r="H87" s="87" t="s">
        <v>111</v>
      </c>
      <c r="I87" s="84" t="s">
        <v>112</v>
      </c>
      <c r="J87" s="84" t="s">
        <v>216</v>
      </c>
      <c r="K87" s="86">
        <v>45156</v>
      </c>
      <c r="L87" s="87" t="s">
        <v>96</v>
      </c>
      <c r="M87" s="87" t="s">
        <v>114</v>
      </c>
      <c r="N87" s="88">
        <v>174138</v>
      </c>
      <c r="O87" s="88">
        <v>0</v>
      </c>
      <c r="P87" s="88">
        <v>0</v>
      </c>
      <c r="Q87" s="88">
        <v>0</v>
      </c>
      <c r="R87" s="88">
        <v>313448</v>
      </c>
      <c r="S87" s="88">
        <f t="shared" si="5"/>
        <v>487586</v>
      </c>
      <c r="T87" s="87">
        <v>0</v>
      </c>
      <c r="U87" s="89">
        <f t="shared" si="6"/>
        <v>487586</v>
      </c>
      <c r="V87" s="87">
        <v>0</v>
      </c>
      <c r="W87" s="88">
        <v>0</v>
      </c>
      <c r="X87" s="88">
        <v>0</v>
      </c>
      <c r="Y87" s="88">
        <v>0</v>
      </c>
      <c r="Z87" s="88">
        <v>0</v>
      </c>
      <c r="AA87" s="88">
        <v>1400</v>
      </c>
      <c r="AB87" s="88">
        <v>0</v>
      </c>
      <c r="AC87" s="88">
        <v>0</v>
      </c>
      <c r="AD87" s="88">
        <f t="shared" si="7"/>
        <v>1400</v>
      </c>
      <c r="AE87" s="89">
        <f t="shared" si="8"/>
        <v>486186</v>
      </c>
      <c r="AF87" s="87">
        <v>0</v>
      </c>
      <c r="AG87" s="90" t="s">
        <v>121</v>
      </c>
      <c r="AH87" s="91">
        <v>214810100095722</v>
      </c>
      <c r="AI87" s="90" t="s">
        <v>122</v>
      </c>
    </row>
    <row r="88" spans="2:35" ht="15.75" customHeight="1">
      <c r="B88" s="83">
        <f t="shared" si="9"/>
        <v>74</v>
      </c>
      <c r="C88" s="84" t="s">
        <v>298</v>
      </c>
      <c r="D88" s="82" t="s">
        <v>299</v>
      </c>
      <c r="E88" s="85">
        <v>322779077012</v>
      </c>
      <c r="F88" s="86">
        <v>34810</v>
      </c>
      <c r="G88" s="84" t="s">
        <v>110</v>
      </c>
      <c r="H88" s="87" t="s">
        <v>111</v>
      </c>
      <c r="I88" s="84" t="s">
        <v>112</v>
      </c>
      <c r="J88" s="84" t="s">
        <v>216</v>
      </c>
      <c r="K88" s="86">
        <v>45218</v>
      </c>
      <c r="L88" s="87" t="s">
        <v>96</v>
      </c>
      <c r="M88" s="87" t="s">
        <v>114</v>
      </c>
      <c r="N88" s="88">
        <v>63871</v>
      </c>
      <c r="O88" s="88">
        <v>0</v>
      </c>
      <c r="P88" s="88">
        <v>0</v>
      </c>
      <c r="Q88" s="88">
        <v>0</v>
      </c>
      <c r="R88" s="88">
        <v>149032</v>
      </c>
      <c r="S88" s="88">
        <f t="shared" si="5"/>
        <v>212903</v>
      </c>
      <c r="T88" s="87">
        <v>0</v>
      </c>
      <c r="U88" s="89">
        <f t="shared" si="6"/>
        <v>212903</v>
      </c>
      <c r="V88" s="87">
        <v>0</v>
      </c>
      <c r="W88" s="88">
        <v>0</v>
      </c>
      <c r="X88" s="88">
        <v>0</v>
      </c>
      <c r="Y88" s="88">
        <v>0</v>
      </c>
      <c r="Z88" s="88">
        <v>0</v>
      </c>
      <c r="AA88" s="88">
        <v>600</v>
      </c>
      <c r="AB88" s="88">
        <v>0</v>
      </c>
      <c r="AC88" s="88">
        <v>0</v>
      </c>
      <c r="AD88" s="88">
        <f t="shared" si="7"/>
        <v>600</v>
      </c>
      <c r="AE88" s="89">
        <f t="shared" si="8"/>
        <v>212303</v>
      </c>
      <c r="AF88" s="87">
        <v>0</v>
      </c>
      <c r="AG88" s="90"/>
      <c r="AH88" s="91"/>
      <c r="AI88" s="90"/>
    </row>
    <row r="89" spans="2:35" ht="15.75" customHeight="1">
      <c r="B89" s="83">
        <f t="shared" si="9"/>
        <v>75</v>
      </c>
      <c r="C89" s="84" t="s">
        <v>300</v>
      </c>
      <c r="D89" s="82" t="s">
        <v>301</v>
      </c>
      <c r="E89" s="85">
        <v>762625024119</v>
      </c>
      <c r="F89" s="86">
        <v>32711</v>
      </c>
      <c r="G89" s="84" t="s">
        <v>119</v>
      </c>
      <c r="H89" s="87" t="s">
        <v>111</v>
      </c>
      <c r="I89" s="84" t="s">
        <v>147</v>
      </c>
      <c r="J89" s="84" t="s">
        <v>216</v>
      </c>
      <c r="K89" s="86">
        <v>45236</v>
      </c>
      <c r="L89" s="87" t="s">
        <v>96</v>
      </c>
      <c r="M89" s="87" t="s">
        <v>114</v>
      </c>
      <c r="N89" s="88">
        <v>143064</v>
      </c>
      <c r="O89" s="88">
        <v>0</v>
      </c>
      <c r="P89" s="88">
        <v>0</v>
      </c>
      <c r="Q89" s="88">
        <v>0</v>
      </c>
      <c r="R89" s="88">
        <v>238441</v>
      </c>
      <c r="S89" s="88">
        <f t="shared" si="5"/>
        <v>381505</v>
      </c>
      <c r="T89" s="87">
        <v>0</v>
      </c>
      <c r="U89" s="89">
        <f t="shared" si="6"/>
        <v>381505</v>
      </c>
      <c r="V89" s="87">
        <v>0</v>
      </c>
      <c r="W89" s="88">
        <v>0</v>
      </c>
      <c r="X89" s="88">
        <v>0</v>
      </c>
      <c r="Y89" s="88">
        <v>0</v>
      </c>
      <c r="Z89" s="88">
        <v>0</v>
      </c>
      <c r="AA89" s="88">
        <v>1000</v>
      </c>
      <c r="AB89" s="88">
        <v>0</v>
      </c>
      <c r="AC89" s="88">
        <v>0</v>
      </c>
      <c r="AD89" s="88">
        <f t="shared" si="7"/>
        <v>1000</v>
      </c>
      <c r="AE89" s="89">
        <f t="shared" si="8"/>
        <v>380505</v>
      </c>
      <c r="AF89" s="87">
        <v>0</v>
      </c>
      <c r="AG89" s="90" t="s">
        <v>121</v>
      </c>
      <c r="AH89" s="91">
        <v>214812310000002</v>
      </c>
      <c r="AI89" s="90" t="s">
        <v>122</v>
      </c>
    </row>
    <row r="90" spans="2:35" ht="15.75" customHeight="1">
      <c r="B90" s="83">
        <f t="shared" si="9"/>
        <v>76</v>
      </c>
      <c r="C90" s="84" t="s">
        <v>302</v>
      </c>
      <c r="D90" s="82" t="s">
        <v>303</v>
      </c>
      <c r="E90" s="85">
        <v>966885910440</v>
      </c>
      <c r="F90" s="86">
        <v>33105</v>
      </c>
      <c r="G90" s="84" t="s">
        <v>110</v>
      </c>
      <c r="H90" s="87" t="s">
        <v>111</v>
      </c>
      <c r="I90" s="84" t="s">
        <v>112</v>
      </c>
      <c r="J90" s="84" t="s">
        <v>216</v>
      </c>
      <c r="K90" s="86">
        <v>45278</v>
      </c>
      <c r="L90" s="87" t="s">
        <v>96</v>
      </c>
      <c r="M90" s="87" t="s">
        <v>114</v>
      </c>
      <c r="N90" s="88">
        <v>103548</v>
      </c>
      <c r="O90" s="88">
        <v>0</v>
      </c>
      <c r="P90" s="88">
        <v>0</v>
      </c>
      <c r="Q90" s="88">
        <v>0</v>
      </c>
      <c r="R90" s="88">
        <v>207097</v>
      </c>
      <c r="S90" s="88">
        <f t="shared" si="5"/>
        <v>310645</v>
      </c>
      <c r="T90" s="87">
        <v>0</v>
      </c>
      <c r="U90" s="89">
        <f t="shared" si="6"/>
        <v>310645</v>
      </c>
      <c r="V90" s="87">
        <v>0</v>
      </c>
      <c r="W90" s="88">
        <v>0</v>
      </c>
      <c r="X90" s="88">
        <v>0</v>
      </c>
      <c r="Y90" s="88">
        <v>0</v>
      </c>
      <c r="Z90" s="88">
        <v>0</v>
      </c>
      <c r="AA90" s="88">
        <v>800</v>
      </c>
      <c r="AB90" s="88">
        <v>0</v>
      </c>
      <c r="AC90" s="88">
        <v>0</v>
      </c>
      <c r="AD90" s="88">
        <f t="shared" si="7"/>
        <v>800</v>
      </c>
      <c r="AE90" s="89">
        <f t="shared" si="8"/>
        <v>309845</v>
      </c>
      <c r="AF90" s="87">
        <v>0</v>
      </c>
      <c r="AG90" s="90" t="s">
        <v>304</v>
      </c>
      <c r="AH90" s="91">
        <v>3883384148</v>
      </c>
      <c r="AI90" s="90" t="s">
        <v>305</v>
      </c>
    </row>
    <row r="91" spans="2:35" ht="15.75" customHeight="1">
      <c r="B91" s="83">
        <f t="shared" si="9"/>
        <v>77</v>
      </c>
      <c r="C91" s="84" t="s">
        <v>306</v>
      </c>
      <c r="D91" s="82" t="s">
        <v>307</v>
      </c>
      <c r="E91" s="85">
        <v>518307807365</v>
      </c>
      <c r="F91" s="86">
        <v>34187</v>
      </c>
      <c r="G91" s="84" t="s">
        <v>119</v>
      </c>
      <c r="H91" s="87" t="s">
        <v>111</v>
      </c>
      <c r="I91" s="84" t="s">
        <v>120</v>
      </c>
      <c r="J91" s="84" t="s">
        <v>216</v>
      </c>
      <c r="K91" s="86">
        <v>45261</v>
      </c>
      <c r="L91" s="87" t="s">
        <v>96</v>
      </c>
      <c r="M91" s="87" t="s">
        <v>114</v>
      </c>
      <c r="N91" s="88">
        <v>30000</v>
      </c>
      <c r="O91" s="88">
        <v>0</v>
      </c>
      <c r="P91" s="88">
        <v>0</v>
      </c>
      <c r="Q91" s="88">
        <v>0</v>
      </c>
      <c r="R91" s="88">
        <v>60000</v>
      </c>
      <c r="S91" s="88">
        <f t="shared" si="5"/>
        <v>90000</v>
      </c>
      <c r="T91" s="87">
        <v>0</v>
      </c>
      <c r="U91" s="89">
        <f t="shared" si="6"/>
        <v>90000</v>
      </c>
      <c r="V91" s="87">
        <v>0</v>
      </c>
      <c r="W91" s="88">
        <v>0</v>
      </c>
      <c r="X91" s="88">
        <v>0</v>
      </c>
      <c r="Y91" s="88">
        <v>0</v>
      </c>
      <c r="Z91" s="88">
        <v>0</v>
      </c>
      <c r="AA91" s="88">
        <v>200</v>
      </c>
      <c r="AB91" s="88">
        <v>0</v>
      </c>
      <c r="AC91" s="88">
        <v>0</v>
      </c>
      <c r="AD91" s="88">
        <f t="shared" si="7"/>
        <v>200</v>
      </c>
      <c r="AE91" s="89">
        <f t="shared" si="8"/>
        <v>89800</v>
      </c>
      <c r="AF91" s="87">
        <v>0</v>
      </c>
      <c r="AG91" s="90"/>
      <c r="AH91" s="91"/>
      <c r="AI91" s="90"/>
    </row>
    <row r="92" spans="2:35" ht="15.75" customHeight="1">
      <c r="B92" s="83">
        <f t="shared" si="9"/>
        <v>78</v>
      </c>
      <c r="C92" s="84" t="s">
        <v>308</v>
      </c>
      <c r="D92" s="82" t="s">
        <v>309</v>
      </c>
      <c r="E92" s="85">
        <v>506977891278</v>
      </c>
      <c r="F92" s="86">
        <v>34195</v>
      </c>
      <c r="G92" s="84" t="s">
        <v>119</v>
      </c>
      <c r="H92" s="87" t="s">
        <v>111</v>
      </c>
      <c r="I92" s="84" t="s">
        <v>125</v>
      </c>
      <c r="J92" s="84" t="s">
        <v>216</v>
      </c>
      <c r="K92" s="86">
        <v>45315</v>
      </c>
      <c r="L92" s="87" t="s">
        <v>96</v>
      </c>
      <c r="M92" s="87" t="s">
        <v>114</v>
      </c>
      <c r="N92" s="88">
        <v>60000</v>
      </c>
      <c r="O92" s="88">
        <v>0</v>
      </c>
      <c r="P92" s="88">
        <v>0</v>
      </c>
      <c r="Q92" s="88">
        <v>0</v>
      </c>
      <c r="R92" s="88">
        <v>120000</v>
      </c>
      <c r="S92" s="88">
        <f t="shared" si="5"/>
        <v>180000</v>
      </c>
      <c r="T92" s="87">
        <v>0</v>
      </c>
      <c r="U92" s="89">
        <f t="shared" si="6"/>
        <v>180000</v>
      </c>
      <c r="V92" s="87">
        <v>0</v>
      </c>
      <c r="W92" s="88">
        <v>0</v>
      </c>
      <c r="X92" s="88">
        <v>0</v>
      </c>
      <c r="Y92" s="88">
        <v>0</v>
      </c>
      <c r="Z92" s="88">
        <v>0</v>
      </c>
      <c r="AA92" s="88">
        <v>400</v>
      </c>
      <c r="AB92" s="88">
        <v>0</v>
      </c>
      <c r="AC92" s="88">
        <v>0</v>
      </c>
      <c r="AD92" s="88">
        <f t="shared" si="7"/>
        <v>400</v>
      </c>
      <c r="AE92" s="89">
        <f t="shared" si="8"/>
        <v>179600</v>
      </c>
      <c r="AF92" s="87">
        <v>0</v>
      </c>
      <c r="AG92" s="90" t="s">
        <v>121</v>
      </c>
      <c r="AH92" s="91">
        <v>104810100150472</v>
      </c>
      <c r="AI92" s="90" t="s">
        <v>193</v>
      </c>
    </row>
    <row r="93" spans="2:35" ht="15.75" customHeight="1">
      <c r="B93" s="83">
        <f t="shared" si="9"/>
        <v>79</v>
      </c>
      <c r="C93" s="84" t="s">
        <v>310</v>
      </c>
      <c r="D93" s="82" t="s">
        <v>311</v>
      </c>
      <c r="E93" s="85">
        <v>747464825289</v>
      </c>
      <c r="F93" s="86">
        <v>18525</v>
      </c>
      <c r="G93" s="84" t="s">
        <v>3</v>
      </c>
      <c r="H93" s="87" t="s">
        <v>111</v>
      </c>
      <c r="I93" s="84" t="s">
        <v>312</v>
      </c>
      <c r="J93" s="84" t="s">
        <v>313</v>
      </c>
      <c r="K93" s="86">
        <v>42172</v>
      </c>
      <c r="L93" s="87" t="s">
        <v>96</v>
      </c>
      <c r="M93" s="87" t="s">
        <v>114</v>
      </c>
      <c r="N93" s="88">
        <v>280645</v>
      </c>
      <c r="O93" s="88">
        <v>0</v>
      </c>
      <c r="P93" s="88">
        <v>0</v>
      </c>
      <c r="Q93" s="88">
        <v>0</v>
      </c>
      <c r="R93" s="88">
        <v>56129</v>
      </c>
      <c r="S93" s="88">
        <f t="shared" si="5"/>
        <v>336774</v>
      </c>
      <c r="T93" s="87">
        <v>0</v>
      </c>
      <c r="U93" s="89">
        <f t="shared" si="6"/>
        <v>336774</v>
      </c>
      <c r="V93" s="87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2200</v>
      </c>
      <c r="AB93" s="88">
        <v>0</v>
      </c>
      <c r="AC93" s="88">
        <v>0</v>
      </c>
      <c r="AD93" s="88">
        <f t="shared" si="7"/>
        <v>2200</v>
      </c>
      <c r="AE93" s="89">
        <f t="shared" si="8"/>
        <v>334574</v>
      </c>
      <c r="AF93" s="87">
        <v>0</v>
      </c>
      <c r="AG93" s="90" t="s">
        <v>121</v>
      </c>
      <c r="AH93" s="91">
        <v>610002010011418</v>
      </c>
      <c r="AI93" s="90" t="s">
        <v>140</v>
      </c>
    </row>
    <row r="94" spans="2:35" ht="15.75" customHeight="1">
      <c r="B94" s="83">
        <f t="shared" si="9"/>
        <v>80</v>
      </c>
      <c r="C94" s="84" t="s">
        <v>314</v>
      </c>
      <c r="D94" s="82" t="s">
        <v>315</v>
      </c>
      <c r="E94" s="85">
        <v>530779839674</v>
      </c>
      <c r="F94" s="86">
        <v>30118</v>
      </c>
      <c r="G94" s="84" t="s">
        <v>316</v>
      </c>
      <c r="H94" s="87" t="s">
        <v>111</v>
      </c>
      <c r="I94" s="84" t="s">
        <v>112</v>
      </c>
      <c r="J94" s="84" t="s">
        <v>317</v>
      </c>
      <c r="K94" s="86">
        <v>41489</v>
      </c>
      <c r="L94" s="87" t="s">
        <v>96</v>
      </c>
      <c r="M94" s="87" t="s">
        <v>114</v>
      </c>
      <c r="N94" s="88">
        <v>355000</v>
      </c>
      <c r="O94" s="88">
        <v>0</v>
      </c>
      <c r="P94" s="88">
        <v>0</v>
      </c>
      <c r="Q94" s="88">
        <v>0</v>
      </c>
      <c r="R94" s="88">
        <v>526000</v>
      </c>
      <c r="S94" s="88">
        <f t="shared" si="5"/>
        <v>881000</v>
      </c>
      <c r="T94" s="87">
        <v>0</v>
      </c>
      <c r="U94" s="89">
        <f t="shared" si="6"/>
        <v>881000</v>
      </c>
      <c r="V94" s="87">
        <v>0</v>
      </c>
      <c r="W94" s="88">
        <v>0</v>
      </c>
      <c r="X94" s="88">
        <v>0</v>
      </c>
      <c r="Y94" s="88">
        <v>0</v>
      </c>
      <c r="Z94" s="88">
        <v>0</v>
      </c>
      <c r="AA94" s="88">
        <v>2400</v>
      </c>
      <c r="AB94" s="88">
        <v>39624</v>
      </c>
      <c r="AC94" s="88">
        <v>0</v>
      </c>
      <c r="AD94" s="88">
        <f t="shared" si="7"/>
        <v>42024</v>
      </c>
      <c r="AE94" s="89">
        <f t="shared" si="8"/>
        <v>838976</v>
      </c>
      <c r="AF94" s="87">
        <v>0</v>
      </c>
      <c r="AG94" s="90" t="s">
        <v>121</v>
      </c>
      <c r="AH94" s="91">
        <v>328002011010205</v>
      </c>
      <c r="AI94" s="90" t="s">
        <v>174</v>
      </c>
    </row>
    <row r="95" spans="2:35" ht="15.75" customHeight="1">
      <c r="B95" s="83">
        <f t="shared" si="9"/>
        <v>81</v>
      </c>
      <c r="C95" s="84" t="s">
        <v>318</v>
      </c>
      <c r="D95" s="82" t="s">
        <v>319</v>
      </c>
      <c r="E95" s="85">
        <v>597467526860</v>
      </c>
      <c r="F95" s="86">
        <v>18507</v>
      </c>
      <c r="G95" s="84" t="s">
        <v>3</v>
      </c>
      <c r="H95" s="87" t="s">
        <v>111</v>
      </c>
      <c r="I95" s="84" t="s">
        <v>312</v>
      </c>
      <c r="J95" s="84" t="s">
        <v>320</v>
      </c>
      <c r="K95" s="86">
        <v>41741</v>
      </c>
      <c r="L95" s="87" t="s">
        <v>96</v>
      </c>
      <c r="M95" s="87" t="s">
        <v>114</v>
      </c>
      <c r="N95" s="88">
        <v>300000</v>
      </c>
      <c r="O95" s="88">
        <v>0</v>
      </c>
      <c r="P95" s="88">
        <v>0</v>
      </c>
      <c r="Q95" s="88">
        <v>0</v>
      </c>
      <c r="R95" s="88">
        <v>180000</v>
      </c>
      <c r="S95" s="88">
        <f t="shared" si="5"/>
        <v>480000</v>
      </c>
      <c r="T95" s="87">
        <v>0</v>
      </c>
      <c r="U95" s="89">
        <f t="shared" si="6"/>
        <v>480000</v>
      </c>
      <c r="V95" s="87">
        <v>0</v>
      </c>
      <c r="W95" s="88">
        <v>0</v>
      </c>
      <c r="X95" s="88">
        <v>0</v>
      </c>
      <c r="Y95" s="88">
        <v>0</v>
      </c>
      <c r="Z95" s="88">
        <v>0</v>
      </c>
      <c r="AA95" s="88">
        <v>2400</v>
      </c>
      <c r="AB95" s="88">
        <v>0</v>
      </c>
      <c r="AC95" s="88">
        <v>0</v>
      </c>
      <c r="AD95" s="88">
        <f t="shared" si="7"/>
        <v>2400</v>
      </c>
      <c r="AE95" s="89">
        <f t="shared" si="8"/>
        <v>477600</v>
      </c>
      <c r="AF95" s="87">
        <v>0</v>
      </c>
      <c r="AG95" s="90" t="s">
        <v>121</v>
      </c>
      <c r="AH95" s="91">
        <v>610002010009647</v>
      </c>
      <c r="AI95" s="90" t="s">
        <v>140</v>
      </c>
    </row>
    <row r="96" spans="2:35" ht="15.75" customHeight="1">
      <c r="B96" s="83">
        <f t="shared" si="9"/>
        <v>82</v>
      </c>
      <c r="C96" s="84" t="s">
        <v>321</v>
      </c>
      <c r="D96" s="82" t="s">
        <v>322</v>
      </c>
      <c r="E96" s="85">
        <v>493237878187</v>
      </c>
      <c r="F96" s="86">
        <v>15628</v>
      </c>
      <c r="G96" s="84" t="s">
        <v>3</v>
      </c>
      <c r="H96" s="87" t="s">
        <v>111</v>
      </c>
      <c r="I96" s="84" t="s">
        <v>312</v>
      </c>
      <c r="J96" s="84" t="s">
        <v>323</v>
      </c>
      <c r="K96" s="86">
        <v>37323</v>
      </c>
      <c r="L96" s="87" t="s">
        <v>96</v>
      </c>
      <c r="M96" s="87" t="s">
        <v>114</v>
      </c>
      <c r="N96" s="88">
        <v>454641</v>
      </c>
      <c r="O96" s="88">
        <v>0</v>
      </c>
      <c r="P96" s="88">
        <v>0</v>
      </c>
      <c r="Q96" s="88">
        <v>0</v>
      </c>
      <c r="R96" s="88">
        <v>23928</v>
      </c>
      <c r="S96" s="88">
        <f t="shared" si="5"/>
        <v>478569</v>
      </c>
      <c r="T96" s="87">
        <v>0</v>
      </c>
      <c r="U96" s="89">
        <f t="shared" si="6"/>
        <v>478569</v>
      </c>
      <c r="V96" s="87">
        <v>0</v>
      </c>
      <c r="W96" s="88">
        <v>0</v>
      </c>
      <c r="X96" s="88">
        <v>0</v>
      </c>
      <c r="Y96" s="88">
        <v>0</v>
      </c>
      <c r="Z96" s="88">
        <v>0</v>
      </c>
      <c r="AA96" s="88">
        <v>2400</v>
      </c>
      <c r="AB96" s="88">
        <v>33000</v>
      </c>
      <c r="AC96" s="88">
        <v>0</v>
      </c>
      <c r="AD96" s="88">
        <f t="shared" si="7"/>
        <v>35400</v>
      </c>
      <c r="AE96" s="89">
        <f t="shared" si="8"/>
        <v>443169</v>
      </c>
      <c r="AF96" s="87">
        <v>0</v>
      </c>
      <c r="AG96" s="90" t="s">
        <v>121</v>
      </c>
      <c r="AH96" s="91">
        <v>328002011000211</v>
      </c>
      <c r="AI96" s="90" t="s">
        <v>174</v>
      </c>
    </row>
    <row r="97" spans="2:35" ht="15.75" customHeight="1">
      <c r="B97" s="83">
        <f t="shared" si="9"/>
        <v>83</v>
      </c>
      <c r="C97" s="84" t="s">
        <v>324</v>
      </c>
      <c r="D97" s="82" t="s">
        <v>325</v>
      </c>
      <c r="E97" s="85">
        <v>682840730618</v>
      </c>
      <c r="F97" s="86">
        <v>32059</v>
      </c>
      <c r="G97" s="84" t="s">
        <v>326</v>
      </c>
      <c r="H97" s="87" t="s">
        <v>111</v>
      </c>
      <c r="I97" s="84" t="s">
        <v>327</v>
      </c>
      <c r="J97" s="84" t="s">
        <v>328</v>
      </c>
      <c r="K97" s="86">
        <v>43932</v>
      </c>
      <c r="L97" s="87" t="s">
        <v>96</v>
      </c>
      <c r="M97" s="87" t="s">
        <v>114</v>
      </c>
      <c r="N97" s="88">
        <v>360000</v>
      </c>
      <c r="O97" s="88">
        <v>0</v>
      </c>
      <c r="P97" s="88">
        <v>0</v>
      </c>
      <c r="Q97" s="88">
        <v>0</v>
      </c>
      <c r="R97" s="88">
        <v>670000</v>
      </c>
      <c r="S97" s="88">
        <f t="shared" si="5"/>
        <v>1030000</v>
      </c>
      <c r="T97" s="87">
        <v>0</v>
      </c>
      <c r="U97" s="89">
        <f t="shared" si="6"/>
        <v>1030000</v>
      </c>
      <c r="V97" s="87">
        <v>0</v>
      </c>
      <c r="W97" s="88">
        <v>0</v>
      </c>
      <c r="X97" s="88">
        <v>0</v>
      </c>
      <c r="Y97" s="88">
        <v>0</v>
      </c>
      <c r="Z97" s="88">
        <v>0</v>
      </c>
      <c r="AA97" s="88">
        <v>2400</v>
      </c>
      <c r="AB97" s="88">
        <v>62462.400000000001</v>
      </c>
      <c r="AC97" s="88">
        <v>13538.5</v>
      </c>
      <c r="AD97" s="88">
        <f t="shared" si="7"/>
        <v>78400.899999999994</v>
      </c>
      <c r="AE97" s="89">
        <f t="shared" si="8"/>
        <v>951599.1</v>
      </c>
      <c r="AF97" s="87">
        <v>0</v>
      </c>
      <c r="AG97" s="90" t="s">
        <v>121</v>
      </c>
      <c r="AH97" s="91">
        <v>158312010000165</v>
      </c>
      <c r="AI97" s="90" t="s">
        <v>329</v>
      </c>
    </row>
    <row r="98" spans="2:35" ht="15.75" customHeight="1">
      <c r="B98" s="83">
        <f t="shared" si="9"/>
        <v>84</v>
      </c>
      <c r="C98" s="84" t="s">
        <v>330</v>
      </c>
      <c r="D98" s="82" t="s">
        <v>331</v>
      </c>
      <c r="E98" s="85">
        <v>285417536045</v>
      </c>
      <c r="F98" s="86">
        <v>29955</v>
      </c>
      <c r="G98" s="84" t="s">
        <v>110</v>
      </c>
      <c r="H98" s="87" t="s">
        <v>111</v>
      </c>
      <c r="I98" s="84" t="s">
        <v>143</v>
      </c>
      <c r="J98" s="84" t="s">
        <v>332</v>
      </c>
      <c r="K98" s="86">
        <v>42856</v>
      </c>
      <c r="L98" s="87" t="s">
        <v>96</v>
      </c>
      <c r="M98" s="87" t="s">
        <v>114</v>
      </c>
      <c r="N98" s="88">
        <v>240000</v>
      </c>
      <c r="O98" s="88">
        <v>0</v>
      </c>
      <c r="P98" s="88">
        <v>0</v>
      </c>
      <c r="Q98" s="88">
        <v>0</v>
      </c>
      <c r="R98" s="88">
        <v>560000</v>
      </c>
      <c r="S98" s="88">
        <f t="shared" si="5"/>
        <v>800000</v>
      </c>
      <c r="T98" s="87">
        <v>0</v>
      </c>
      <c r="U98" s="89">
        <f t="shared" si="6"/>
        <v>800000</v>
      </c>
      <c r="V98" s="87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1600</v>
      </c>
      <c r="AB98" s="88">
        <v>51256</v>
      </c>
      <c r="AC98" s="88">
        <v>0</v>
      </c>
      <c r="AD98" s="88">
        <f t="shared" si="7"/>
        <v>52856</v>
      </c>
      <c r="AE98" s="89">
        <f t="shared" si="8"/>
        <v>747144</v>
      </c>
      <c r="AF98" s="87">
        <v>0</v>
      </c>
      <c r="AG98" s="90" t="s">
        <v>121</v>
      </c>
      <c r="AH98" s="91">
        <v>610002010013139</v>
      </c>
      <c r="AI98" s="90" t="s">
        <v>140</v>
      </c>
    </row>
    <row r="99" spans="2:35" ht="15.75" customHeight="1">
      <c r="B99" s="83">
        <f t="shared" si="9"/>
        <v>85</v>
      </c>
      <c r="C99" s="84" t="s">
        <v>333</v>
      </c>
      <c r="D99" s="82" t="s">
        <v>334</v>
      </c>
      <c r="E99" s="85">
        <v>305379352854</v>
      </c>
      <c r="F99" s="86">
        <v>18488</v>
      </c>
      <c r="G99" s="84" t="s">
        <v>3</v>
      </c>
      <c r="H99" s="87" t="s">
        <v>111</v>
      </c>
      <c r="I99" s="84" t="s">
        <v>312</v>
      </c>
      <c r="J99" s="84" t="s">
        <v>335</v>
      </c>
      <c r="K99" s="86">
        <v>44013</v>
      </c>
      <c r="L99" s="87" t="s">
        <v>96</v>
      </c>
      <c r="M99" s="87" t="s">
        <v>114</v>
      </c>
      <c r="N99" s="88">
        <v>301200</v>
      </c>
      <c r="O99" s="88">
        <v>0</v>
      </c>
      <c r="P99" s="88">
        <v>0</v>
      </c>
      <c r="Q99" s="88">
        <v>0</v>
      </c>
      <c r="R99" s="88">
        <v>148800</v>
      </c>
      <c r="S99" s="88">
        <f t="shared" si="5"/>
        <v>450000</v>
      </c>
      <c r="T99" s="87">
        <v>0</v>
      </c>
      <c r="U99" s="89">
        <f t="shared" si="6"/>
        <v>450000</v>
      </c>
      <c r="V99" s="87">
        <v>0</v>
      </c>
      <c r="W99" s="88">
        <v>0</v>
      </c>
      <c r="X99" s="88">
        <v>0</v>
      </c>
      <c r="Y99" s="88">
        <v>0</v>
      </c>
      <c r="Z99" s="88">
        <v>0</v>
      </c>
      <c r="AA99" s="88">
        <v>2400</v>
      </c>
      <c r="AB99" s="88">
        <v>0</v>
      </c>
      <c r="AC99" s="88">
        <v>0</v>
      </c>
      <c r="AD99" s="88">
        <f t="shared" si="7"/>
        <v>2400</v>
      </c>
      <c r="AE99" s="89">
        <f t="shared" si="8"/>
        <v>447600</v>
      </c>
      <c r="AF99" s="87">
        <v>0</v>
      </c>
      <c r="AG99" s="90" t="s">
        <v>121</v>
      </c>
      <c r="AH99" s="91">
        <v>610002010011123</v>
      </c>
      <c r="AI99" s="90" t="s">
        <v>140</v>
      </c>
    </row>
    <row r="100" spans="2:35" ht="15.75" customHeight="1">
      <c r="B100" s="83">
        <f t="shared" si="9"/>
        <v>86</v>
      </c>
      <c r="C100" s="84" t="s">
        <v>336</v>
      </c>
      <c r="D100" s="82" t="s">
        <v>337</v>
      </c>
      <c r="E100" s="85">
        <v>873027400678</v>
      </c>
      <c r="F100" s="86">
        <v>35231</v>
      </c>
      <c r="G100" s="84" t="s">
        <v>3</v>
      </c>
      <c r="H100" s="87" t="s">
        <v>111</v>
      </c>
      <c r="I100" s="84" t="s">
        <v>338</v>
      </c>
      <c r="J100" s="84" t="s">
        <v>335</v>
      </c>
      <c r="K100" s="86">
        <v>44743</v>
      </c>
      <c r="L100" s="87" t="s">
        <v>96</v>
      </c>
      <c r="M100" s="87" t="s">
        <v>114</v>
      </c>
      <c r="N100" s="88">
        <v>33871</v>
      </c>
      <c r="O100" s="88">
        <v>0</v>
      </c>
      <c r="P100" s="88">
        <v>0</v>
      </c>
      <c r="Q100" s="88">
        <v>0</v>
      </c>
      <c r="R100" s="88">
        <v>33871</v>
      </c>
      <c r="S100" s="88">
        <f t="shared" si="5"/>
        <v>67742</v>
      </c>
      <c r="T100" s="87">
        <v>0</v>
      </c>
      <c r="U100" s="89">
        <f t="shared" si="6"/>
        <v>67742</v>
      </c>
      <c r="V100" s="87">
        <v>0</v>
      </c>
      <c r="W100" s="88">
        <v>0</v>
      </c>
      <c r="X100" s="88">
        <v>0</v>
      </c>
      <c r="Y100" s="88">
        <v>0</v>
      </c>
      <c r="Z100" s="88">
        <v>0</v>
      </c>
      <c r="AA100" s="88">
        <v>350</v>
      </c>
      <c r="AB100" s="88">
        <v>0</v>
      </c>
      <c r="AC100" s="88">
        <v>0</v>
      </c>
      <c r="AD100" s="88">
        <f t="shared" si="7"/>
        <v>350</v>
      </c>
      <c r="AE100" s="89">
        <f t="shared" si="8"/>
        <v>67392</v>
      </c>
      <c r="AF100" s="87">
        <v>0</v>
      </c>
      <c r="AG100" s="90" t="s">
        <v>121</v>
      </c>
      <c r="AH100" s="91">
        <v>214812010000217</v>
      </c>
      <c r="AI100" s="90" t="s">
        <v>122</v>
      </c>
    </row>
    <row r="101" spans="2:35" ht="15.75" customHeight="1">
      <c r="B101" s="83">
        <f t="shared" si="9"/>
        <v>87</v>
      </c>
      <c r="C101" s="84" t="s">
        <v>339</v>
      </c>
      <c r="D101" s="82" t="s">
        <v>340</v>
      </c>
      <c r="E101" s="85">
        <v>329394718009</v>
      </c>
      <c r="F101" s="86">
        <v>32052</v>
      </c>
      <c r="G101" s="84" t="s">
        <v>341</v>
      </c>
      <c r="H101" s="87" t="s">
        <v>111</v>
      </c>
      <c r="I101" s="84" t="s">
        <v>342</v>
      </c>
      <c r="J101" s="84" t="s">
        <v>343</v>
      </c>
      <c r="K101" s="86">
        <v>44204</v>
      </c>
      <c r="L101" s="87" t="s">
        <v>96</v>
      </c>
      <c r="M101" s="87" t="s">
        <v>114</v>
      </c>
      <c r="N101" s="88">
        <v>299194</v>
      </c>
      <c r="O101" s="88">
        <v>0</v>
      </c>
      <c r="P101" s="88">
        <v>0</v>
      </c>
      <c r="Q101" s="88">
        <v>0</v>
      </c>
      <c r="R101" s="88">
        <v>59838</v>
      </c>
      <c r="S101" s="88">
        <f t="shared" si="5"/>
        <v>359032</v>
      </c>
      <c r="T101" s="87">
        <v>0</v>
      </c>
      <c r="U101" s="89">
        <f t="shared" si="6"/>
        <v>359032</v>
      </c>
      <c r="V101" s="87">
        <v>0</v>
      </c>
      <c r="W101" s="88">
        <v>0</v>
      </c>
      <c r="X101" s="88">
        <v>0</v>
      </c>
      <c r="Y101" s="88">
        <v>0</v>
      </c>
      <c r="Z101" s="88">
        <v>0</v>
      </c>
      <c r="AA101" s="88">
        <v>2400</v>
      </c>
      <c r="AB101" s="88">
        <v>0</v>
      </c>
      <c r="AC101" s="88">
        <v>0</v>
      </c>
      <c r="AD101" s="88">
        <f t="shared" si="7"/>
        <v>2400</v>
      </c>
      <c r="AE101" s="89">
        <f t="shared" si="8"/>
        <v>356632</v>
      </c>
      <c r="AF101" s="87">
        <v>0</v>
      </c>
      <c r="AG101" s="90" t="s">
        <v>121</v>
      </c>
      <c r="AH101" s="91">
        <v>610002010015181</v>
      </c>
      <c r="AI101" s="90" t="s">
        <v>140</v>
      </c>
    </row>
    <row r="102" spans="2:35" ht="15.75" customHeight="1">
      <c r="B102" s="83">
        <f t="shared" si="9"/>
        <v>88</v>
      </c>
      <c r="C102" s="84" t="s">
        <v>344</v>
      </c>
      <c r="D102" s="82" t="s">
        <v>345</v>
      </c>
      <c r="E102" s="85">
        <v>691883249672</v>
      </c>
      <c r="F102" s="86">
        <v>22828</v>
      </c>
      <c r="G102" s="84" t="s">
        <v>110</v>
      </c>
      <c r="H102" s="87" t="s">
        <v>111</v>
      </c>
      <c r="I102" s="84" t="s">
        <v>222</v>
      </c>
      <c r="J102" s="84" t="s">
        <v>346</v>
      </c>
      <c r="K102" s="86">
        <v>39173</v>
      </c>
      <c r="L102" s="87" t="s">
        <v>96</v>
      </c>
      <c r="M102" s="87" t="s">
        <v>114</v>
      </c>
      <c r="N102" s="88">
        <v>600000</v>
      </c>
      <c r="O102" s="88">
        <v>0</v>
      </c>
      <c r="P102" s="88">
        <v>0</v>
      </c>
      <c r="Q102" s="88">
        <v>0</v>
      </c>
      <c r="R102" s="88">
        <v>1200000</v>
      </c>
      <c r="S102" s="88">
        <f t="shared" si="5"/>
        <v>1800000</v>
      </c>
      <c r="T102" s="87">
        <v>0</v>
      </c>
      <c r="U102" s="89">
        <f t="shared" si="6"/>
        <v>1800000</v>
      </c>
      <c r="V102" s="87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2400</v>
      </c>
      <c r="AB102" s="88">
        <v>234000</v>
      </c>
      <c r="AC102" s="88">
        <v>0</v>
      </c>
      <c r="AD102" s="88">
        <f t="shared" si="7"/>
        <v>236400</v>
      </c>
      <c r="AE102" s="89">
        <f t="shared" si="8"/>
        <v>1563600</v>
      </c>
      <c r="AF102" s="87">
        <v>0</v>
      </c>
      <c r="AG102" s="90" t="s">
        <v>121</v>
      </c>
      <c r="AH102" s="91">
        <v>214810100067242</v>
      </c>
      <c r="AI102" s="90" t="s">
        <v>122</v>
      </c>
    </row>
    <row r="103" spans="2:35" ht="15.75" customHeight="1">
      <c r="B103" s="83">
        <f t="shared" si="9"/>
        <v>89</v>
      </c>
      <c r="C103" s="84" t="s">
        <v>347</v>
      </c>
      <c r="D103" s="82" t="s">
        <v>348</v>
      </c>
      <c r="E103" s="85">
        <v>434844269107</v>
      </c>
      <c r="F103" s="86">
        <v>28826</v>
      </c>
      <c r="G103" s="84" t="s">
        <v>110</v>
      </c>
      <c r="H103" s="87" t="s">
        <v>111</v>
      </c>
      <c r="I103" s="84" t="s">
        <v>200</v>
      </c>
      <c r="J103" s="84" t="s">
        <v>346</v>
      </c>
      <c r="K103" s="86">
        <v>39587</v>
      </c>
      <c r="L103" s="87" t="s">
        <v>96</v>
      </c>
      <c r="M103" s="87" t="s">
        <v>114</v>
      </c>
      <c r="N103" s="88">
        <v>598387</v>
      </c>
      <c r="O103" s="88">
        <v>0</v>
      </c>
      <c r="P103" s="88">
        <v>0</v>
      </c>
      <c r="Q103" s="88">
        <v>0</v>
      </c>
      <c r="R103" s="88">
        <v>3640323</v>
      </c>
      <c r="S103" s="88">
        <f t="shared" si="5"/>
        <v>4238710</v>
      </c>
      <c r="T103" s="87">
        <v>0</v>
      </c>
      <c r="U103" s="89">
        <f t="shared" si="6"/>
        <v>4238710</v>
      </c>
      <c r="V103" s="87">
        <v>0</v>
      </c>
      <c r="W103" s="88">
        <v>0</v>
      </c>
      <c r="X103" s="88">
        <v>0</v>
      </c>
      <c r="Y103" s="88">
        <v>0</v>
      </c>
      <c r="Z103" s="88">
        <v>0</v>
      </c>
      <c r="AA103" s="88">
        <v>2400</v>
      </c>
      <c r="AB103" s="88">
        <v>994877.52</v>
      </c>
      <c r="AC103" s="88">
        <v>0</v>
      </c>
      <c r="AD103" s="88">
        <f t="shared" si="7"/>
        <v>997277.52</v>
      </c>
      <c r="AE103" s="89">
        <f t="shared" si="8"/>
        <v>3241432.48</v>
      </c>
      <c r="AF103" s="87">
        <v>0</v>
      </c>
      <c r="AG103" s="90" t="s">
        <v>121</v>
      </c>
      <c r="AH103" s="91">
        <v>610002010009367</v>
      </c>
      <c r="AI103" s="90" t="s">
        <v>140</v>
      </c>
    </row>
    <row r="104" spans="2:35" ht="15.75" customHeight="1">
      <c r="B104" s="83">
        <f t="shared" si="9"/>
        <v>90</v>
      </c>
      <c r="C104" s="84" t="s">
        <v>349</v>
      </c>
      <c r="D104" s="82" t="s">
        <v>350</v>
      </c>
      <c r="E104" s="85">
        <v>522432412258</v>
      </c>
      <c r="F104" s="86">
        <v>21685</v>
      </c>
      <c r="G104" s="84" t="s">
        <v>119</v>
      </c>
      <c r="H104" s="87" t="s">
        <v>111</v>
      </c>
      <c r="I104" s="84" t="s">
        <v>128</v>
      </c>
      <c r="J104" s="84" t="s">
        <v>346</v>
      </c>
      <c r="K104" s="86">
        <v>40278</v>
      </c>
      <c r="L104" s="87" t="s">
        <v>96</v>
      </c>
      <c r="M104" s="87" t="s">
        <v>114</v>
      </c>
      <c r="N104" s="88">
        <v>600000</v>
      </c>
      <c r="O104" s="88">
        <v>0</v>
      </c>
      <c r="P104" s="88">
        <v>0</v>
      </c>
      <c r="Q104" s="88">
        <v>0</v>
      </c>
      <c r="R104" s="88">
        <v>790000</v>
      </c>
      <c r="S104" s="88">
        <f t="shared" si="5"/>
        <v>1390000</v>
      </c>
      <c r="T104" s="87">
        <v>0</v>
      </c>
      <c r="U104" s="89">
        <f t="shared" si="6"/>
        <v>1390000</v>
      </c>
      <c r="V104" s="87">
        <v>0</v>
      </c>
      <c r="W104" s="88">
        <v>0</v>
      </c>
      <c r="X104" s="88">
        <v>0</v>
      </c>
      <c r="Y104" s="88">
        <v>0</v>
      </c>
      <c r="Z104" s="88">
        <v>0</v>
      </c>
      <c r="AA104" s="88">
        <v>2400</v>
      </c>
      <c r="AB104" s="88">
        <v>122720</v>
      </c>
      <c r="AC104" s="88">
        <v>0</v>
      </c>
      <c r="AD104" s="88">
        <f t="shared" si="7"/>
        <v>125120</v>
      </c>
      <c r="AE104" s="89">
        <f t="shared" si="8"/>
        <v>1264880</v>
      </c>
      <c r="AF104" s="87">
        <v>0</v>
      </c>
      <c r="AG104" s="90" t="s">
        <v>121</v>
      </c>
      <c r="AH104" s="91">
        <v>158312010000052</v>
      </c>
      <c r="AI104" s="90" t="s">
        <v>329</v>
      </c>
    </row>
    <row r="105" spans="2:35" ht="15.75" customHeight="1">
      <c r="B105" s="83">
        <f t="shared" si="9"/>
        <v>91</v>
      </c>
      <c r="C105" s="84" t="s">
        <v>351</v>
      </c>
      <c r="D105" s="82" t="s">
        <v>352</v>
      </c>
      <c r="E105" s="85">
        <v>701428741463</v>
      </c>
      <c r="F105" s="86">
        <v>22929</v>
      </c>
      <c r="G105" s="84" t="s">
        <v>119</v>
      </c>
      <c r="H105" s="87" t="s">
        <v>111</v>
      </c>
      <c r="I105" s="84" t="s">
        <v>147</v>
      </c>
      <c r="J105" s="84" t="s">
        <v>346</v>
      </c>
      <c r="K105" s="86">
        <v>40483</v>
      </c>
      <c r="L105" s="87" t="s">
        <v>96</v>
      </c>
      <c r="M105" s="87" t="s">
        <v>114</v>
      </c>
      <c r="N105" s="88">
        <v>600000</v>
      </c>
      <c r="O105" s="88">
        <v>0</v>
      </c>
      <c r="P105" s="88">
        <v>0</v>
      </c>
      <c r="Q105" s="88">
        <v>0</v>
      </c>
      <c r="R105" s="88">
        <v>480000</v>
      </c>
      <c r="S105" s="88">
        <f t="shared" si="5"/>
        <v>1080000</v>
      </c>
      <c r="T105" s="87">
        <v>0</v>
      </c>
      <c r="U105" s="89">
        <f t="shared" si="6"/>
        <v>1080000</v>
      </c>
      <c r="V105" s="87">
        <v>0</v>
      </c>
      <c r="W105" s="88">
        <v>0</v>
      </c>
      <c r="X105" s="88">
        <v>0</v>
      </c>
      <c r="Y105" s="88">
        <v>0</v>
      </c>
      <c r="Z105" s="88">
        <v>0</v>
      </c>
      <c r="AA105" s="88">
        <v>2400</v>
      </c>
      <c r="AB105" s="88">
        <v>67080</v>
      </c>
      <c r="AC105" s="88">
        <v>0</v>
      </c>
      <c r="AD105" s="88">
        <f t="shared" si="7"/>
        <v>69480</v>
      </c>
      <c r="AE105" s="89">
        <f t="shared" si="8"/>
        <v>1010520</v>
      </c>
      <c r="AF105" s="87">
        <v>0</v>
      </c>
      <c r="AG105" s="90" t="s">
        <v>353</v>
      </c>
      <c r="AH105" s="91">
        <v>1452155000007470</v>
      </c>
      <c r="AI105" s="90" t="s">
        <v>354</v>
      </c>
    </row>
    <row r="106" spans="2:35" ht="15.75" customHeight="1">
      <c r="B106" s="83">
        <f t="shared" si="9"/>
        <v>92</v>
      </c>
      <c r="C106" s="84" t="s">
        <v>355</v>
      </c>
      <c r="D106" s="82" t="s">
        <v>356</v>
      </c>
      <c r="E106" s="85">
        <v>800835338838</v>
      </c>
      <c r="F106" s="86">
        <v>28267</v>
      </c>
      <c r="G106" s="84" t="s">
        <v>110</v>
      </c>
      <c r="H106" s="87" t="s">
        <v>111</v>
      </c>
      <c r="I106" s="84" t="s">
        <v>163</v>
      </c>
      <c r="J106" s="84" t="s">
        <v>346</v>
      </c>
      <c r="K106" s="86">
        <v>40604</v>
      </c>
      <c r="L106" s="87" t="s">
        <v>96</v>
      </c>
      <c r="M106" s="87" t="s">
        <v>114</v>
      </c>
      <c r="N106" s="88">
        <v>351127</v>
      </c>
      <c r="O106" s="88">
        <v>0</v>
      </c>
      <c r="P106" s="88">
        <v>0</v>
      </c>
      <c r="Q106" s="88">
        <v>0</v>
      </c>
      <c r="R106" s="88">
        <v>819295</v>
      </c>
      <c r="S106" s="88">
        <f t="shared" si="5"/>
        <v>1170422</v>
      </c>
      <c r="T106" s="87">
        <v>0</v>
      </c>
      <c r="U106" s="89">
        <f t="shared" si="6"/>
        <v>1170422</v>
      </c>
      <c r="V106" s="87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2400</v>
      </c>
      <c r="AB106" s="88">
        <v>81185.831999999995</v>
      </c>
      <c r="AC106" s="88">
        <v>0</v>
      </c>
      <c r="AD106" s="88">
        <f t="shared" si="7"/>
        <v>83585.831999999995</v>
      </c>
      <c r="AE106" s="89">
        <f t="shared" si="8"/>
        <v>1086836.1680000001</v>
      </c>
      <c r="AF106" s="87">
        <v>0</v>
      </c>
      <c r="AG106" s="90" t="s">
        <v>121</v>
      </c>
      <c r="AH106" s="91">
        <v>610002010005839</v>
      </c>
      <c r="AI106" s="90" t="s">
        <v>140</v>
      </c>
    </row>
    <row r="107" spans="2:35" ht="15.75" customHeight="1">
      <c r="B107" s="83">
        <f t="shared" si="9"/>
        <v>93</v>
      </c>
      <c r="C107" s="84" t="s">
        <v>357</v>
      </c>
      <c r="D107" s="82" t="s">
        <v>358</v>
      </c>
      <c r="E107" s="85">
        <v>743666720469</v>
      </c>
      <c r="F107" s="86">
        <v>30215</v>
      </c>
      <c r="G107" s="84" t="s">
        <v>110</v>
      </c>
      <c r="H107" s="87" t="s">
        <v>111</v>
      </c>
      <c r="I107" s="84" t="s">
        <v>112</v>
      </c>
      <c r="J107" s="84" t="s">
        <v>346</v>
      </c>
      <c r="K107" s="86">
        <v>41082</v>
      </c>
      <c r="L107" s="87" t="s">
        <v>96</v>
      </c>
      <c r="M107" s="87" t="s">
        <v>114</v>
      </c>
      <c r="N107" s="88">
        <v>490000</v>
      </c>
      <c r="O107" s="88">
        <v>0</v>
      </c>
      <c r="P107" s="88">
        <v>0</v>
      </c>
      <c r="Q107" s="88">
        <v>0</v>
      </c>
      <c r="R107" s="88">
        <v>1635000</v>
      </c>
      <c r="S107" s="88">
        <f t="shared" si="5"/>
        <v>2125000</v>
      </c>
      <c r="T107" s="87">
        <v>0</v>
      </c>
      <c r="U107" s="89">
        <f t="shared" si="6"/>
        <v>2125000</v>
      </c>
      <c r="V107" s="87">
        <v>0</v>
      </c>
      <c r="W107" s="88">
        <v>0</v>
      </c>
      <c r="X107" s="88">
        <v>0</v>
      </c>
      <c r="Y107" s="88">
        <v>0</v>
      </c>
      <c r="Z107" s="88">
        <v>0</v>
      </c>
      <c r="AA107" s="88">
        <v>2400</v>
      </c>
      <c r="AB107" s="88">
        <v>335400</v>
      </c>
      <c r="AC107" s="88">
        <v>0</v>
      </c>
      <c r="AD107" s="88">
        <f t="shared" si="7"/>
        <v>337800</v>
      </c>
      <c r="AE107" s="89">
        <f t="shared" si="8"/>
        <v>1787200</v>
      </c>
      <c r="AF107" s="87">
        <v>0</v>
      </c>
      <c r="AG107" s="90" t="s">
        <v>121</v>
      </c>
      <c r="AH107" s="91">
        <v>328002011010423</v>
      </c>
      <c r="AI107" s="90" t="s">
        <v>174</v>
      </c>
    </row>
    <row r="108" spans="2:35" ht="15.75" customHeight="1">
      <c r="B108" s="83">
        <f t="shared" si="9"/>
        <v>94</v>
      </c>
      <c r="C108" s="84" t="s">
        <v>359</v>
      </c>
      <c r="D108" s="82" t="s">
        <v>360</v>
      </c>
      <c r="E108" s="85">
        <v>668282883014</v>
      </c>
      <c r="F108" s="86">
        <v>25725</v>
      </c>
      <c r="G108" s="84" t="s">
        <v>110</v>
      </c>
      <c r="H108" s="87" t="s">
        <v>111</v>
      </c>
      <c r="I108" s="84" t="s">
        <v>361</v>
      </c>
      <c r="J108" s="84" t="s">
        <v>346</v>
      </c>
      <c r="K108" s="86">
        <v>41050</v>
      </c>
      <c r="L108" s="87" t="s">
        <v>96</v>
      </c>
      <c r="M108" s="87" t="s">
        <v>114</v>
      </c>
      <c r="N108" s="88">
        <v>600000</v>
      </c>
      <c r="O108" s="88">
        <v>0</v>
      </c>
      <c r="P108" s="88">
        <v>0</v>
      </c>
      <c r="Q108" s="88">
        <v>0</v>
      </c>
      <c r="R108" s="88">
        <v>1200000</v>
      </c>
      <c r="S108" s="88">
        <f t="shared" si="5"/>
        <v>1800000</v>
      </c>
      <c r="T108" s="87">
        <v>0</v>
      </c>
      <c r="U108" s="89">
        <f t="shared" si="6"/>
        <v>1800000</v>
      </c>
      <c r="V108" s="87">
        <v>0</v>
      </c>
      <c r="W108" s="88">
        <v>0</v>
      </c>
      <c r="X108" s="88">
        <v>0</v>
      </c>
      <c r="Y108" s="88">
        <v>0</v>
      </c>
      <c r="Z108" s="88">
        <v>0</v>
      </c>
      <c r="AA108" s="88">
        <v>2400</v>
      </c>
      <c r="AB108" s="88">
        <v>244108.79999999999</v>
      </c>
      <c r="AC108" s="88">
        <v>16521.5</v>
      </c>
      <c r="AD108" s="88">
        <f t="shared" si="7"/>
        <v>263030.3</v>
      </c>
      <c r="AE108" s="89">
        <f t="shared" si="8"/>
        <v>1536969.7</v>
      </c>
      <c r="AF108" s="87">
        <v>0</v>
      </c>
      <c r="AG108" s="90" t="s">
        <v>362</v>
      </c>
      <c r="AH108" s="91">
        <v>631001504150</v>
      </c>
      <c r="AI108" s="90" t="s">
        <v>363</v>
      </c>
    </row>
    <row r="109" spans="2:35" ht="15.75" customHeight="1">
      <c r="B109" s="83">
        <f t="shared" si="9"/>
        <v>95</v>
      </c>
      <c r="C109" s="84" t="s">
        <v>364</v>
      </c>
      <c r="D109" s="82" t="s">
        <v>365</v>
      </c>
      <c r="E109" s="85">
        <v>363372932632</v>
      </c>
      <c r="F109" s="86">
        <v>20199</v>
      </c>
      <c r="G109" s="84" t="s">
        <v>110</v>
      </c>
      <c r="H109" s="87" t="s">
        <v>111</v>
      </c>
      <c r="I109" s="84" t="s">
        <v>120</v>
      </c>
      <c r="J109" s="84" t="s">
        <v>346</v>
      </c>
      <c r="K109" s="86">
        <v>41396</v>
      </c>
      <c r="L109" s="87" t="s">
        <v>96</v>
      </c>
      <c r="M109" s="87" t="s">
        <v>114</v>
      </c>
      <c r="N109" s="88">
        <v>600000</v>
      </c>
      <c r="O109" s="88">
        <v>0</v>
      </c>
      <c r="P109" s="88">
        <v>0</v>
      </c>
      <c r="Q109" s="88">
        <v>0</v>
      </c>
      <c r="R109" s="88">
        <v>1777000</v>
      </c>
      <c r="S109" s="88">
        <f t="shared" si="5"/>
        <v>2377000</v>
      </c>
      <c r="T109" s="87">
        <v>0</v>
      </c>
      <c r="U109" s="89">
        <f t="shared" si="6"/>
        <v>2377000</v>
      </c>
      <c r="V109" s="87">
        <v>0</v>
      </c>
      <c r="W109" s="88">
        <v>0</v>
      </c>
      <c r="X109" s="88">
        <v>0</v>
      </c>
      <c r="Y109" s="88">
        <v>0</v>
      </c>
      <c r="Z109" s="88">
        <v>0</v>
      </c>
      <c r="AA109" s="88">
        <v>2400</v>
      </c>
      <c r="AB109" s="88">
        <v>424132.8</v>
      </c>
      <c r="AC109" s="88">
        <v>21640</v>
      </c>
      <c r="AD109" s="88">
        <f t="shared" si="7"/>
        <v>448172.79999999999</v>
      </c>
      <c r="AE109" s="89">
        <f t="shared" si="8"/>
        <v>1928827.2</v>
      </c>
      <c r="AF109" s="87">
        <v>0</v>
      </c>
      <c r="AG109" s="90" t="s">
        <v>121</v>
      </c>
      <c r="AH109" s="91">
        <v>328002011015279</v>
      </c>
      <c r="AI109" s="90" t="s">
        <v>174</v>
      </c>
    </row>
    <row r="110" spans="2:35" ht="15.75" customHeight="1">
      <c r="B110" s="83">
        <f t="shared" si="9"/>
        <v>96</v>
      </c>
      <c r="C110" s="84" t="s">
        <v>366</v>
      </c>
      <c r="D110" s="82" t="s">
        <v>367</v>
      </c>
      <c r="E110" s="85">
        <v>466905017496</v>
      </c>
      <c r="F110" s="86">
        <v>28937</v>
      </c>
      <c r="G110" s="84" t="s">
        <v>110</v>
      </c>
      <c r="H110" s="87" t="s">
        <v>111</v>
      </c>
      <c r="I110" s="84" t="s">
        <v>143</v>
      </c>
      <c r="J110" s="84" t="s">
        <v>346</v>
      </c>
      <c r="K110" s="86">
        <v>41487</v>
      </c>
      <c r="L110" s="87" t="s">
        <v>96</v>
      </c>
      <c r="M110" s="87" t="s">
        <v>114</v>
      </c>
      <c r="N110" s="88">
        <v>490000</v>
      </c>
      <c r="O110" s="88">
        <v>0</v>
      </c>
      <c r="P110" s="88">
        <v>0</v>
      </c>
      <c r="Q110" s="88">
        <v>0</v>
      </c>
      <c r="R110" s="88">
        <v>1635000</v>
      </c>
      <c r="S110" s="88">
        <f t="shared" si="5"/>
        <v>2125000</v>
      </c>
      <c r="T110" s="87">
        <v>0</v>
      </c>
      <c r="U110" s="89">
        <f t="shared" si="6"/>
        <v>2125000</v>
      </c>
      <c r="V110" s="87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2400</v>
      </c>
      <c r="AB110" s="88">
        <v>341764.8</v>
      </c>
      <c r="AC110" s="88">
        <v>13968</v>
      </c>
      <c r="AD110" s="88">
        <f t="shared" si="7"/>
        <v>358132.8</v>
      </c>
      <c r="AE110" s="89">
        <f t="shared" si="8"/>
        <v>1766867.2</v>
      </c>
      <c r="AF110" s="87">
        <v>0</v>
      </c>
      <c r="AG110" s="90" t="s">
        <v>121</v>
      </c>
      <c r="AH110" s="91">
        <v>328002011010211</v>
      </c>
      <c r="AI110" s="90" t="s">
        <v>174</v>
      </c>
    </row>
    <row r="111" spans="2:35" ht="15.75" customHeight="1">
      <c r="B111" s="83">
        <f t="shared" si="9"/>
        <v>97</v>
      </c>
      <c r="C111" s="84" t="s">
        <v>368</v>
      </c>
      <c r="D111" s="82" t="s">
        <v>369</v>
      </c>
      <c r="E111" s="85">
        <v>975160853400</v>
      </c>
      <c r="F111" s="86">
        <v>26662</v>
      </c>
      <c r="G111" s="84" t="s">
        <v>131</v>
      </c>
      <c r="H111" s="87" t="s">
        <v>111</v>
      </c>
      <c r="I111" s="84" t="s">
        <v>132</v>
      </c>
      <c r="J111" s="84" t="s">
        <v>346</v>
      </c>
      <c r="K111" s="86">
        <v>42491</v>
      </c>
      <c r="L111" s="87" t="s">
        <v>96</v>
      </c>
      <c r="M111" s="87" t="s">
        <v>114</v>
      </c>
      <c r="N111" s="88">
        <v>600000</v>
      </c>
      <c r="O111" s="88">
        <v>0</v>
      </c>
      <c r="P111" s="88">
        <v>0</v>
      </c>
      <c r="Q111" s="88">
        <v>0</v>
      </c>
      <c r="R111" s="88">
        <v>1200000</v>
      </c>
      <c r="S111" s="88">
        <f t="shared" si="5"/>
        <v>1800000</v>
      </c>
      <c r="T111" s="87">
        <v>0</v>
      </c>
      <c r="U111" s="89">
        <f t="shared" si="6"/>
        <v>1800000</v>
      </c>
      <c r="V111" s="87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2400</v>
      </c>
      <c r="AB111" s="88">
        <v>234000</v>
      </c>
      <c r="AC111" s="88">
        <v>0</v>
      </c>
      <c r="AD111" s="88">
        <f t="shared" si="7"/>
        <v>236400</v>
      </c>
      <c r="AE111" s="89">
        <f t="shared" si="8"/>
        <v>1563600</v>
      </c>
      <c r="AF111" s="87">
        <v>0</v>
      </c>
      <c r="AG111" s="90" t="s">
        <v>121</v>
      </c>
      <c r="AH111" s="91">
        <v>214810100066711</v>
      </c>
      <c r="AI111" s="90" t="s">
        <v>122</v>
      </c>
    </row>
    <row r="112" spans="2:35" ht="15.75" customHeight="1">
      <c r="B112" s="83">
        <f t="shared" si="9"/>
        <v>98</v>
      </c>
      <c r="C112" s="84" t="s">
        <v>370</v>
      </c>
      <c r="D112" s="82" t="s">
        <v>371</v>
      </c>
      <c r="E112" s="85">
        <v>891906363214</v>
      </c>
      <c r="F112" s="86">
        <v>29492</v>
      </c>
      <c r="G112" s="84" t="s">
        <v>119</v>
      </c>
      <c r="H112" s="87" t="s">
        <v>111</v>
      </c>
      <c r="I112" s="84" t="s">
        <v>125</v>
      </c>
      <c r="J112" s="84" t="s">
        <v>346</v>
      </c>
      <c r="K112" s="86">
        <v>42767</v>
      </c>
      <c r="L112" s="87" t="s">
        <v>96</v>
      </c>
      <c r="M112" s="87" t="s">
        <v>114</v>
      </c>
      <c r="N112" s="88">
        <v>490000</v>
      </c>
      <c r="O112" s="88">
        <v>0</v>
      </c>
      <c r="P112" s="88">
        <v>0</v>
      </c>
      <c r="Q112" s="88">
        <v>0</v>
      </c>
      <c r="R112" s="88">
        <v>1330000</v>
      </c>
      <c r="S112" s="88">
        <f t="shared" si="5"/>
        <v>1820000</v>
      </c>
      <c r="T112" s="87">
        <v>0</v>
      </c>
      <c r="U112" s="89">
        <f t="shared" si="6"/>
        <v>1820000</v>
      </c>
      <c r="V112" s="87">
        <v>0</v>
      </c>
      <c r="W112" s="88">
        <v>0</v>
      </c>
      <c r="X112" s="88">
        <v>0</v>
      </c>
      <c r="Y112" s="88">
        <v>0</v>
      </c>
      <c r="Z112" s="88">
        <v>0</v>
      </c>
      <c r="AA112" s="88">
        <v>2400</v>
      </c>
      <c r="AB112" s="88">
        <v>240240</v>
      </c>
      <c r="AC112" s="88">
        <v>0</v>
      </c>
      <c r="AD112" s="88">
        <f t="shared" si="7"/>
        <v>242640</v>
      </c>
      <c r="AE112" s="89">
        <f t="shared" si="8"/>
        <v>1577360</v>
      </c>
      <c r="AF112" s="87">
        <v>0</v>
      </c>
      <c r="AG112" s="90" t="s">
        <v>121</v>
      </c>
      <c r="AH112" s="91">
        <v>328002010013082</v>
      </c>
      <c r="AI112" s="90" t="s">
        <v>174</v>
      </c>
    </row>
    <row r="113" spans="2:35" ht="15.75" customHeight="1">
      <c r="B113" s="83">
        <f t="shared" si="9"/>
        <v>99</v>
      </c>
      <c r="C113" s="84" t="s">
        <v>372</v>
      </c>
      <c r="D113" s="82" t="s">
        <v>373</v>
      </c>
      <c r="E113" s="85">
        <v>765876312065</v>
      </c>
      <c r="F113" s="86">
        <v>20682</v>
      </c>
      <c r="G113" s="84" t="s">
        <v>119</v>
      </c>
      <c r="H113" s="87" t="s">
        <v>111</v>
      </c>
      <c r="I113" s="84" t="s">
        <v>154</v>
      </c>
      <c r="J113" s="84" t="s">
        <v>346</v>
      </c>
      <c r="K113" s="86">
        <v>42856</v>
      </c>
      <c r="L113" s="87" t="s">
        <v>96</v>
      </c>
      <c r="M113" s="87" t="s">
        <v>114</v>
      </c>
      <c r="N113" s="88">
        <v>600000</v>
      </c>
      <c r="O113" s="88">
        <v>0</v>
      </c>
      <c r="P113" s="88">
        <v>0</v>
      </c>
      <c r="Q113" s="88">
        <v>0</v>
      </c>
      <c r="R113" s="88">
        <v>1290000</v>
      </c>
      <c r="S113" s="88">
        <f t="shared" si="5"/>
        <v>1890000</v>
      </c>
      <c r="T113" s="87">
        <v>0</v>
      </c>
      <c r="U113" s="89">
        <f t="shared" si="6"/>
        <v>1890000</v>
      </c>
      <c r="V113" s="87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2400</v>
      </c>
      <c r="AB113" s="88">
        <v>262080</v>
      </c>
      <c r="AC113" s="88">
        <v>0</v>
      </c>
      <c r="AD113" s="88">
        <f t="shared" si="7"/>
        <v>264480</v>
      </c>
      <c r="AE113" s="89">
        <f t="shared" si="8"/>
        <v>1625520</v>
      </c>
      <c r="AF113" s="87">
        <v>0</v>
      </c>
      <c r="AG113" s="90" t="s">
        <v>121</v>
      </c>
      <c r="AH113" s="91">
        <v>244412010000073</v>
      </c>
      <c r="AI113" s="90" t="s">
        <v>174</v>
      </c>
    </row>
    <row r="114" spans="2:35" ht="15.75" customHeight="1">
      <c r="B114" s="83">
        <f t="shared" si="9"/>
        <v>100</v>
      </c>
      <c r="C114" s="84" t="s">
        <v>374</v>
      </c>
      <c r="D114" s="82" t="s">
        <v>375</v>
      </c>
      <c r="E114" s="85">
        <v>933031627624</v>
      </c>
      <c r="F114" s="86">
        <v>21770</v>
      </c>
      <c r="G114" s="84" t="s">
        <v>119</v>
      </c>
      <c r="H114" s="87" t="s">
        <v>111</v>
      </c>
      <c r="I114" s="84" t="s">
        <v>125</v>
      </c>
      <c r="J114" s="84" t="s">
        <v>346</v>
      </c>
      <c r="K114" s="86">
        <v>44477</v>
      </c>
      <c r="L114" s="87" t="s">
        <v>96</v>
      </c>
      <c r="M114" s="87" t="s">
        <v>114</v>
      </c>
      <c r="N114" s="88">
        <v>563710</v>
      </c>
      <c r="O114" s="88">
        <v>0</v>
      </c>
      <c r="P114" s="88">
        <v>0</v>
      </c>
      <c r="Q114" s="88">
        <v>0</v>
      </c>
      <c r="R114" s="88">
        <v>1691128</v>
      </c>
      <c r="S114" s="88">
        <f t="shared" si="5"/>
        <v>2254838</v>
      </c>
      <c r="T114" s="87">
        <v>0</v>
      </c>
      <c r="U114" s="89">
        <f t="shared" si="6"/>
        <v>2254838</v>
      </c>
      <c r="V114" s="87">
        <v>0</v>
      </c>
      <c r="W114" s="88">
        <v>0</v>
      </c>
      <c r="X114" s="88">
        <v>0</v>
      </c>
      <c r="Y114" s="88">
        <v>0</v>
      </c>
      <c r="Z114" s="88">
        <v>0</v>
      </c>
      <c r="AA114" s="88">
        <v>2400</v>
      </c>
      <c r="AB114" s="88">
        <v>382274.25599999999</v>
      </c>
      <c r="AC114" s="88">
        <v>2277</v>
      </c>
      <c r="AD114" s="88">
        <f t="shared" si="7"/>
        <v>386951.25599999999</v>
      </c>
      <c r="AE114" s="89">
        <f t="shared" si="8"/>
        <v>1867886.7439999999</v>
      </c>
      <c r="AF114" s="87">
        <v>0</v>
      </c>
      <c r="AG114" s="90" t="s">
        <v>121</v>
      </c>
      <c r="AH114" s="91">
        <v>30210025901669</v>
      </c>
      <c r="AI114" s="90">
        <v>0</v>
      </c>
    </row>
    <row r="115" spans="2:35" ht="15.75" customHeight="1">
      <c r="B115" s="83">
        <f t="shared" si="9"/>
        <v>101</v>
      </c>
      <c r="C115" s="84" t="s">
        <v>376</v>
      </c>
      <c r="D115" s="82" t="s">
        <v>377</v>
      </c>
      <c r="E115" s="85">
        <v>749810181590</v>
      </c>
      <c r="F115" s="86">
        <v>24857</v>
      </c>
      <c r="G115" s="84" t="s">
        <v>110</v>
      </c>
      <c r="H115" s="87" t="s">
        <v>111</v>
      </c>
      <c r="I115" s="84" t="s">
        <v>177</v>
      </c>
      <c r="J115" s="84" t="s">
        <v>346</v>
      </c>
      <c r="K115" s="86">
        <v>44652</v>
      </c>
      <c r="L115" s="87" t="s">
        <v>96</v>
      </c>
      <c r="M115" s="87" t="s">
        <v>114</v>
      </c>
      <c r="N115" s="88">
        <v>600000</v>
      </c>
      <c r="O115" s="88">
        <v>0</v>
      </c>
      <c r="P115" s="88">
        <v>0</v>
      </c>
      <c r="Q115" s="88">
        <v>0</v>
      </c>
      <c r="R115" s="88">
        <v>1200000</v>
      </c>
      <c r="S115" s="88">
        <f t="shared" si="5"/>
        <v>1800000</v>
      </c>
      <c r="T115" s="87">
        <v>0</v>
      </c>
      <c r="U115" s="89">
        <f t="shared" si="6"/>
        <v>1800000</v>
      </c>
      <c r="V115" s="87">
        <v>0</v>
      </c>
      <c r="W115" s="88">
        <v>0</v>
      </c>
      <c r="X115" s="88">
        <v>0</v>
      </c>
      <c r="Y115" s="88">
        <v>0</v>
      </c>
      <c r="Z115" s="88">
        <v>0</v>
      </c>
      <c r="AA115" s="88">
        <v>2400</v>
      </c>
      <c r="AB115" s="88">
        <v>234000</v>
      </c>
      <c r="AC115" s="88">
        <v>0</v>
      </c>
      <c r="AD115" s="88">
        <f t="shared" si="7"/>
        <v>236400</v>
      </c>
      <c r="AE115" s="89">
        <f t="shared" si="8"/>
        <v>1563600</v>
      </c>
      <c r="AF115" s="87">
        <v>0</v>
      </c>
      <c r="AG115" s="90" t="s">
        <v>121</v>
      </c>
      <c r="AH115" s="91">
        <v>214812010000390</v>
      </c>
      <c r="AI115" s="90" t="s">
        <v>122</v>
      </c>
    </row>
    <row r="116" spans="2:35" ht="15.75" customHeight="1">
      <c r="B116" s="83">
        <f t="shared" si="9"/>
        <v>102</v>
      </c>
      <c r="C116" s="84" t="s">
        <v>378</v>
      </c>
      <c r="D116" s="82" t="s">
        <v>379</v>
      </c>
      <c r="E116" s="85">
        <v>753791763544</v>
      </c>
      <c r="F116" s="86">
        <v>17686</v>
      </c>
      <c r="G116" s="84" t="s">
        <v>119</v>
      </c>
      <c r="H116" s="87" t="s">
        <v>111</v>
      </c>
      <c r="I116" s="84" t="s">
        <v>125</v>
      </c>
      <c r="J116" s="84" t="s">
        <v>380</v>
      </c>
      <c r="K116" s="86">
        <v>37165</v>
      </c>
      <c r="L116" s="87" t="s">
        <v>96</v>
      </c>
      <c r="M116" s="87" t="s">
        <v>114</v>
      </c>
      <c r="N116" s="88">
        <v>600000</v>
      </c>
      <c r="O116" s="88">
        <v>0</v>
      </c>
      <c r="P116" s="88">
        <v>0</v>
      </c>
      <c r="Q116" s="88">
        <v>0</v>
      </c>
      <c r="R116" s="88">
        <v>1080000</v>
      </c>
      <c r="S116" s="88">
        <f t="shared" si="5"/>
        <v>1680000</v>
      </c>
      <c r="T116" s="87">
        <v>0</v>
      </c>
      <c r="U116" s="89">
        <f t="shared" si="6"/>
        <v>1680000</v>
      </c>
      <c r="V116" s="87">
        <v>0</v>
      </c>
      <c r="W116" s="88">
        <v>0</v>
      </c>
      <c r="X116" s="88">
        <v>0</v>
      </c>
      <c r="Y116" s="88">
        <v>0</v>
      </c>
      <c r="Z116" s="88">
        <v>0</v>
      </c>
      <c r="AA116" s="88">
        <v>2400</v>
      </c>
      <c r="AB116" s="88">
        <v>495000</v>
      </c>
      <c r="AC116" s="88">
        <v>0</v>
      </c>
      <c r="AD116" s="88">
        <f t="shared" si="7"/>
        <v>497400</v>
      </c>
      <c r="AE116" s="89">
        <f t="shared" si="8"/>
        <v>1182600</v>
      </c>
      <c r="AF116" s="87">
        <v>0</v>
      </c>
      <c r="AG116" s="90" t="s">
        <v>121</v>
      </c>
      <c r="AH116" s="91">
        <v>610002010009769</v>
      </c>
      <c r="AI116" s="90" t="s">
        <v>140</v>
      </c>
    </row>
    <row r="117" spans="2:35" ht="15.75" customHeight="1">
      <c r="B117" s="83">
        <f t="shared" si="9"/>
        <v>103</v>
      </c>
      <c r="C117" s="84" t="s">
        <v>381</v>
      </c>
      <c r="D117" s="82" t="s">
        <v>382</v>
      </c>
      <c r="E117" s="85">
        <v>373951970370</v>
      </c>
      <c r="F117" s="86">
        <v>25391</v>
      </c>
      <c r="G117" s="84" t="s">
        <v>110</v>
      </c>
      <c r="H117" s="87" t="s">
        <v>111</v>
      </c>
      <c r="I117" s="84" t="s">
        <v>120</v>
      </c>
      <c r="J117" s="84" t="s">
        <v>380</v>
      </c>
      <c r="K117" s="86">
        <v>38078</v>
      </c>
      <c r="L117" s="87" t="s">
        <v>96</v>
      </c>
      <c r="M117" s="87" t="s">
        <v>114</v>
      </c>
      <c r="N117" s="88">
        <v>600000</v>
      </c>
      <c r="O117" s="88">
        <v>0</v>
      </c>
      <c r="P117" s="88">
        <v>0</v>
      </c>
      <c r="Q117" s="88">
        <v>0</v>
      </c>
      <c r="R117" s="88">
        <v>1800000</v>
      </c>
      <c r="S117" s="88">
        <f t="shared" si="5"/>
        <v>2400000</v>
      </c>
      <c r="T117" s="87">
        <v>0</v>
      </c>
      <c r="U117" s="89">
        <f t="shared" si="6"/>
        <v>2400000</v>
      </c>
      <c r="V117" s="87">
        <v>0</v>
      </c>
      <c r="W117" s="88">
        <v>0</v>
      </c>
      <c r="X117" s="88">
        <v>0</v>
      </c>
      <c r="Y117" s="88">
        <v>0</v>
      </c>
      <c r="Z117" s="88">
        <v>0</v>
      </c>
      <c r="AA117" s="88">
        <v>2400</v>
      </c>
      <c r="AB117" s="88">
        <v>421200</v>
      </c>
      <c r="AC117" s="88">
        <v>0</v>
      </c>
      <c r="AD117" s="88">
        <f t="shared" si="7"/>
        <v>423600</v>
      </c>
      <c r="AE117" s="89">
        <f t="shared" si="8"/>
        <v>1976400</v>
      </c>
      <c r="AF117" s="87">
        <v>0</v>
      </c>
      <c r="AG117" s="90" t="s">
        <v>121</v>
      </c>
      <c r="AH117" s="91">
        <v>328002011014763</v>
      </c>
      <c r="AI117" s="90" t="s">
        <v>174</v>
      </c>
    </row>
    <row r="118" spans="2:35" ht="15.75" customHeight="1">
      <c r="B118" s="83">
        <f t="shared" si="9"/>
        <v>104</v>
      </c>
      <c r="C118" s="84" t="s">
        <v>383</v>
      </c>
      <c r="D118" s="82" t="s">
        <v>384</v>
      </c>
      <c r="E118" s="85">
        <v>813435141789</v>
      </c>
      <c r="F118" s="86">
        <v>22802</v>
      </c>
      <c r="G118" s="84" t="s">
        <v>110</v>
      </c>
      <c r="H118" s="87" t="s">
        <v>111</v>
      </c>
      <c r="I118" s="84" t="s">
        <v>163</v>
      </c>
      <c r="J118" s="84" t="s">
        <v>380</v>
      </c>
      <c r="K118" s="86">
        <v>39600</v>
      </c>
      <c r="L118" s="87" t="s">
        <v>96</v>
      </c>
      <c r="M118" s="87" t="s">
        <v>114</v>
      </c>
      <c r="N118" s="88">
        <v>600000</v>
      </c>
      <c r="O118" s="88">
        <v>0</v>
      </c>
      <c r="P118" s="88">
        <v>0</v>
      </c>
      <c r="Q118" s="88">
        <v>0</v>
      </c>
      <c r="R118" s="88">
        <v>1200000</v>
      </c>
      <c r="S118" s="88">
        <f t="shared" si="5"/>
        <v>1800000</v>
      </c>
      <c r="T118" s="87">
        <v>0</v>
      </c>
      <c r="U118" s="89">
        <f t="shared" si="6"/>
        <v>1800000</v>
      </c>
      <c r="V118" s="87">
        <v>0</v>
      </c>
      <c r="W118" s="88">
        <v>0</v>
      </c>
      <c r="X118" s="88">
        <v>0</v>
      </c>
      <c r="Y118" s="88">
        <v>0</v>
      </c>
      <c r="Z118" s="88">
        <v>0</v>
      </c>
      <c r="AA118" s="88">
        <v>2400</v>
      </c>
      <c r="AB118" s="88">
        <v>234000</v>
      </c>
      <c r="AC118" s="88">
        <v>0</v>
      </c>
      <c r="AD118" s="88">
        <f t="shared" si="7"/>
        <v>236400</v>
      </c>
      <c r="AE118" s="89">
        <f t="shared" si="8"/>
        <v>1563600</v>
      </c>
      <c r="AF118" s="87">
        <v>0</v>
      </c>
      <c r="AG118" s="90" t="s">
        <v>121</v>
      </c>
      <c r="AH118" s="91">
        <v>214810100068162</v>
      </c>
      <c r="AI118" s="90" t="s">
        <v>122</v>
      </c>
    </row>
    <row r="119" spans="2:35" ht="15.75" customHeight="1">
      <c r="B119" s="83">
        <f t="shared" si="9"/>
        <v>105</v>
      </c>
      <c r="C119" s="84" t="s">
        <v>385</v>
      </c>
      <c r="D119" s="82" t="s">
        <v>386</v>
      </c>
      <c r="E119" s="85">
        <v>679302418209</v>
      </c>
      <c r="F119" s="86">
        <v>27243</v>
      </c>
      <c r="G119" s="84" t="s">
        <v>110</v>
      </c>
      <c r="H119" s="87" t="s">
        <v>111</v>
      </c>
      <c r="I119" s="84" t="s">
        <v>387</v>
      </c>
      <c r="J119" s="84" t="s">
        <v>380</v>
      </c>
      <c r="K119" s="86">
        <v>40513</v>
      </c>
      <c r="L119" s="87" t="s">
        <v>96</v>
      </c>
      <c r="M119" s="87" t="s">
        <v>114</v>
      </c>
      <c r="N119" s="88">
        <v>600000</v>
      </c>
      <c r="O119" s="88">
        <v>0</v>
      </c>
      <c r="P119" s="88">
        <v>0</v>
      </c>
      <c r="Q119" s="88">
        <v>0</v>
      </c>
      <c r="R119" s="88">
        <v>1200000</v>
      </c>
      <c r="S119" s="88">
        <f t="shared" si="5"/>
        <v>1800000</v>
      </c>
      <c r="T119" s="87">
        <v>0</v>
      </c>
      <c r="U119" s="89">
        <f t="shared" si="6"/>
        <v>1800000</v>
      </c>
      <c r="V119" s="87">
        <v>0</v>
      </c>
      <c r="W119" s="88">
        <v>0</v>
      </c>
      <c r="X119" s="88">
        <v>0</v>
      </c>
      <c r="Y119" s="88">
        <v>0</v>
      </c>
      <c r="Z119" s="88">
        <v>0</v>
      </c>
      <c r="AA119" s="88">
        <v>2400</v>
      </c>
      <c r="AB119" s="88">
        <v>234000</v>
      </c>
      <c r="AC119" s="88">
        <v>0</v>
      </c>
      <c r="AD119" s="88">
        <f t="shared" si="7"/>
        <v>236400</v>
      </c>
      <c r="AE119" s="89">
        <f t="shared" si="8"/>
        <v>1563600</v>
      </c>
      <c r="AF119" s="87">
        <v>0</v>
      </c>
      <c r="AG119" s="90" t="s">
        <v>121</v>
      </c>
      <c r="AH119" s="91">
        <v>214810100067321</v>
      </c>
      <c r="AI119" s="90" t="s">
        <v>122</v>
      </c>
    </row>
    <row r="120" spans="2:35" ht="15.75" customHeight="1">
      <c r="B120" s="83">
        <f t="shared" si="9"/>
        <v>106</v>
      </c>
      <c r="C120" s="84" t="s">
        <v>388</v>
      </c>
      <c r="D120" s="82" t="s">
        <v>389</v>
      </c>
      <c r="E120" s="85">
        <v>642353171083</v>
      </c>
      <c r="F120" s="86">
        <v>28176</v>
      </c>
      <c r="G120" s="84" t="s">
        <v>119</v>
      </c>
      <c r="H120" s="87" t="s">
        <v>111</v>
      </c>
      <c r="I120" s="84" t="s">
        <v>147</v>
      </c>
      <c r="J120" s="84" t="s">
        <v>380</v>
      </c>
      <c r="K120" s="86">
        <v>40668</v>
      </c>
      <c r="L120" s="87" t="s">
        <v>96</v>
      </c>
      <c r="M120" s="87" t="s">
        <v>114</v>
      </c>
      <c r="N120" s="88">
        <v>460645</v>
      </c>
      <c r="O120" s="88">
        <v>0</v>
      </c>
      <c r="P120" s="88">
        <v>0</v>
      </c>
      <c r="Q120" s="88">
        <v>0</v>
      </c>
      <c r="R120" s="88">
        <v>690968</v>
      </c>
      <c r="S120" s="88">
        <f t="shared" si="5"/>
        <v>1151613</v>
      </c>
      <c r="T120" s="87">
        <v>0</v>
      </c>
      <c r="U120" s="89">
        <f t="shared" si="6"/>
        <v>1151613</v>
      </c>
      <c r="V120" s="87">
        <v>0</v>
      </c>
      <c r="W120" s="88">
        <v>0</v>
      </c>
      <c r="X120" s="88">
        <v>0</v>
      </c>
      <c r="Y120" s="88">
        <v>0</v>
      </c>
      <c r="Z120" s="88">
        <v>0</v>
      </c>
      <c r="AA120" s="88">
        <v>2400</v>
      </c>
      <c r="AB120" s="88">
        <v>85426</v>
      </c>
      <c r="AC120" s="88">
        <v>0</v>
      </c>
      <c r="AD120" s="88">
        <f t="shared" si="7"/>
        <v>87826</v>
      </c>
      <c r="AE120" s="89">
        <f t="shared" si="8"/>
        <v>1063787</v>
      </c>
      <c r="AF120" s="87">
        <v>0</v>
      </c>
      <c r="AG120" s="90" t="s">
        <v>121</v>
      </c>
      <c r="AH120" s="91">
        <v>610002010005979</v>
      </c>
      <c r="AI120" s="90" t="s">
        <v>140</v>
      </c>
    </row>
    <row r="121" spans="2:35" ht="15.75" customHeight="1">
      <c r="B121" s="83">
        <f t="shared" si="9"/>
        <v>107</v>
      </c>
      <c r="C121" s="84" t="s">
        <v>390</v>
      </c>
      <c r="D121" s="82" t="s">
        <v>391</v>
      </c>
      <c r="E121" s="85">
        <v>661134921243</v>
      </c>
      <c r="F121" s="86">
        <v>28048</v>
      </c>
      <c r="G121" s="84" t="s">
        <v>392</v>
      </c>
      <c r="H121" s="87" t="s">
        <v>111</v>
      </c>
      <c r="I121" s="84" t="s">
        <v>112</v>
      </c>
      <c r="J121" s="84" t="s">
        <v>380</v>
      </c>
      <c r="K121" s="86">
        <v>40889</v>
      </c>
      <c r="L121" s="87" t="s">
        <v>96</v>
      </c>
      <c r="M121" s="87" t="s">
        <v>114</v>
      </c>
      <c r="N121" s="88">
        <v>318509</v>
      </c>
      <c r="O121" s="88">
        <v>0</v>
      </c>
      <c r="P121" s="88">
        <v>0</v>
      </c>
      <c r="Q121" s="88">
        <v>0</v>
      </c>
      <c r="R121" s="88">
        <v>1220941</v>
      </c>
      <c r="S121" s="88">
        <f t="shared" si="5"/>
        <v>1539450</v>
      </c>
      <c r="T121" s="87">
        <v>0</v>
      </c>
      <c r="U121" s="89">
        <f t="shared" si="6"/>
        <v>1539450</v>
      </c>
      <c r="V121" s="87">
        <v>0</v>
      </c>
      <c r="W121" s="88">
        <v>0</v>
      </c>
      <c r="X121" s="88">
        <v>0</v>
      </c>
      <c r="Y121" s="88">
        <v>0</v>
      </c>
      <c r="Z121" s="88">
        <v>0</v>
      </c>
      <c r="AA121" s="88">
        <v>2400</v>
      </c>
      <c r="AB121" s="88">
        <v>153805.6</v>
      </c>
      <c r="AC121" s="88">
        <v>0</v>
      </c>
      <c r="AD121" s="88">
        <f t="shared" si="7"/>
        <v>156205.6</v>
      </c>
      <c r="AE121" s="89">
        <f t="shared" si="8"/>
        <v>1383244.4</v>
      </c>
      <c r="AF121" s="87">
        <v>0</v>
      </c>
      <c r="AG121" s="90" t="s">
        <v>121</v>
      </c>
      <c r="AH121" s="91">
        <v>610002010009679</v>
      </c>
      <c r="AI121" s="90" t="s">
        <v>140</v>
      </c>
    </row>
    <row r="122" spans="2:35" ht="15.75" customHeight="1">
      <c r="B122" s="83">
        <f t="shared" si="9"/>
        <v>108</v>
      </c>
      <c r="C122" s="84" t="s">
        <v>393</v>
      </c>
      <c r="D122" s="82" t="s">
        <v>394</v>
      </c>
      <c r="E122" s="85">
        <v>525807307816</v>
      </c>
      <c r="F122" s="86">
        <v>24673</v>
      </c>
      <c r="G122" s="84" t="s">
        <v>119</v>
      </c>
      <c r="H122" s="87" t="s">
        <v>111</v>
      </c>
      <c r="I122" s="84" t="s">
        <v>128</v>
      </c>
      <c r="J122" s="84" t="s">
        <v>380</v>
      </c>
      <c r="K122" s="86">
        <v>40848</v>
      </c>
      <c r="L122" s="87" t="s">
        <v>96</v>
      </c>
      <c r="M122" s="87" t="s">
        <v>114</v>
      </c>
      <c r="N122" s="88">
        <v>600000</v>
      </c>
      <c r="O122" s="88">
        <v>0</v>
      </c>
      <c r="P122" s="88">
        <v>0</v>
      </c>
      <c r="Q122" s="88">
        <v>0</v>
      </c>
      <c r="R122" s="88">
        <v>1200000</v>
      </c>
      <c r="S122" s="88">
        <f t="shared" si="5"/>
        <v>1800000</v>
      </c>
      <c r="T122" s="87">
        <v>0</v>
      </c>
      <c r="U122" s="89">
        <f t="shared" si="6"/>
        <v>1800000</v>
      </c>
      <c r="V122" s="87">
        <v>0</v>
      </c>
      <c r="W122" s="88">
        <v>0</v>
      </c>
      <c r="X122" s="88">
        <v>0</v>
      </c>
      <c r="Y122" s="88">
        <v>0</v>
      </c>
      <c r="Z122" s="88">
        <v>0</v>
      </c>
      <c r="AA122" s="88">
        <v>2400</v>
      </c>
      <c r="AB122" s="88">
        <v>234000</v>
      </c>
      <c r="AC122" s="88">
        <v>0</v>
      </c>
      <c r="AD122" s="88">
        <f t="shared" si="7"/>
        <v>236400</v>
      </c>
      <c r="AE122" s="89">
        <f t="shared" si="8"/>
        <v>1563600</v>
      </c>
      <c r="AF122" s="87">
        <v>0</v>
      </c>
      <c r="AG122" s="90" t="s">
        <v>121</v>
      </c>
      <c r="AH122" s="91">
        <v>214810100067011</v>
      </c>
      <c r="AI122" s="90" t="s">
        <v>122</v>
      </c>
    </row>
    <row r="123" spans="2:35" ht="15.75" customHeight="1">
      <c r="B123" s="83">
        <f t="shared" si="9"/>
        <v>109</v>
      </c>
      <c r="C123" s="84" t="s">
        <v>395</v>
      </c>
      <c r="D123" s="82" t="s">
        <v>396</v>
      </c>
      <c r="E123" s="85">
        <v>699310631137</v>
      </c>
      <c r="F123" s="86">
        <v>27117</v>
      </c>
      <c r="G123" s="84" t="s">
        <v>139</v>
      </c>
      <c r="H123" s="87" t="s">
        <v>111</v>
      </c>
      <c r="I123" s="84" t="s">
        <v>125</v>
      </c>
      <c r="J123" s="84" t="s">
        <v>380</v>
      </c>
      <c r="K123" s="86">
        <v>41061</v>
      </c>
      <c r="L123" s="87" t="s">
        <v>96</v>
      </c>
      <c r="M123" s="87" t="s">
        <v>114</v>
      </c>
      <c r="N123" s="88">
        <v>600000</v>
      </c>
      <c r="O123" s="88">
        <v>0</v>
      </c>
      <c r="P123" s="88">
        <v>0</v>
      </c>
      <c r="Q123" s="88">
        <v>0</v>
      </c>
      <c r="R123" s="88">
        <v>1200000</v>
      </c>
      <c r="S123" s="88">
        <f t="shared" si="5"/>
        <v>1800000</v>
      </c>
      <c r="T123" s="87">
        <v>0</v>
      </c>
      <c r="U123" s="89">
        <f t="shared" si="6"/>
        <v>1800000</v>
      </c>
      <c r="V123" s="87">
        <v>0</v>
      </c>
      <c r="W123" s="88">
        <v>0</v>
      </c>
      <c r="X123" s="88">
        <v>0</v>
      </c>
      <c r="Y123" s="88">
        <v>0</v>
      </c>
      <c r="Z123" s="88">
        <v>0</v>
      </c>
      <c r="AA123" s="88">
        <v>2400</v>
      </c>
      <c r="AB123" s="88">
        <v>234000</v>
      </c>
      <c r="AC123" s="88">
        <v>0</v>
      </c>
      <c r="AD123" s="88">
        <f t="shared" si="7"/>
        <v>236400</v>
      </c>
      <c r="AE123" s="89">
        <f t="shared" si="8"/>
        <v>1563600</v>
      </c>
      <c r="AF123" s="87">
        <v>0</v>
      </c>
      <c r="AG123" s="90" t="s">
        <v>121</v>
      </c>
      <c r="AH123" s="91">
        <v>214810100066960</v>
      </c>
      <c r="AI123" s="90" t="s">
        <v>122</v>
      </c>
    </row>
    <row r="124" spans="2:35" ht="15.75" customHeight="1">
      <c r="B124" s="83">
        <f t="shared" si="9"/>
        <v>110</v>
      </c>
      <c r="C124" s="84" t="s">
        <v>397</v>
      </c>
      <c r="D124" s="82" t="s">
        <v>398</v>
      </c>
      <c r="E124" s="85">
        <v>375258481807</v>
      </c>
      <c r="F124" s="86">
        <v>30039</v>
      </c>
      <c r="G124" s="84" t="s">
        <v>110</v>
      </c>
      <c r="H124" s="87" t="s">
        <v>111</v>
      </c>
      <c r="I124" s="84" t="s">
        <v>143</v>
      </c>
      <c r="J124" s="84" t="s">
        <v>380</v>
      </c>
      <c r="K124" s="86">
        <v>41290</v>
      </c>
      <c r="L124" s="87" t="s">
        <v>96</v>
      </c>
      <c r="M124" s="87" t="s">
        <v>114</v>
      </c>
      <c r="N124" s="88">
        <v>380000</v>
      </c>
      <c r="O124" s="88">
        <v>0</v>
      </c>
      <c r="P124" s="88">
        <v>0</v>
      </c>
      <c r="Q124" s="88">
        <v>0</v>
      </c>
      <c r="R124" s="88">
        <v>845000</v>
      </c>
      <c r="S124" s="88">
        <f t="shared" si="5"/>
        <v>1225000</v>
      </c>
      <c r="T124" s="87">
        <v>0</v>
      </c>
      <c r="U124" s="89">
        <f t="shared" si="6"/>
        <v>1225000</v>
      </c>
      <c r="V124" s="87">
        <v>0</v>
      </c>
      <c r="W124" s="88">
        <v>0</v>
      </c>
      <c r="X124" s="88">
        <v>0</v>
      </c>
      <c r="Y124" s="88">
        <v>0</v>
      </c>
      <c r="Z124" s="88">
        <v>0</v>
      </c>
      <c r="AA124" s="88">
        <v>2400</v>
      </c>
      <c r="AB124" s="88">
        <v>89700</v>
      </c>
      <c r="AC124" s="88">
        <v>0</v>
      </c>
      <c r="AD124" s="88">
        <f t="shared" si="7"/>
        <v>92100</v>
      </c>
      <c r="AE124" s="89">
        <f t="shared" si="8"/>
        <v>1132900</v>
      </c>
      <c r="AF124" s="87">
        <v>0</v>
      </c>
      <c r="AG124" s="90" t="s">
        <v>121</v>
      </c>
      <c r="AH124" s="91">
        <v>610002010009650</v>
      </c>
      <c r="AI124" s="90" t="s">
        <v>140</v>
      </c>
    </row>
    <row r="125" spans="2:35" ht="15.75" customHeight="1">
      <c r="B125" s="83">
        <f t="shared" si="9"/>
        <v>111</v>
      </c>
      <c r="C125" s="84" t="s">
        <v>399</v>
      </c>
      <c r="D125" s="82" t="s">
        <v>400</v>
      </c>
      <c r="E125" s="85">
        <v>765348972820</v>
      </c>
      <c r="F125" s="86">
        <v>30244</v>
      </c>
      <c r="G125" s="84" t="s">
        <v>110</v>
      </c>
      <c r="H125" s="87" t="s">
        <v>111</v>
      </c>
      <c r="I125" s="84" t="s">
        <v>163</v>
      </c>
      <c r="J125" s="84" t="s">
        <v>380</v>
      </c>
      <c r="K125" s="86">
        <v>41290</v>
      </c>
      <c r="L125" s="87" t="s">
        <v>96</v>
      </c>
      <c r="M125" s="87" t="s">
        <v>114</v>
      </c>
      <c r="N125" s="88">
        <v>478621</v>
      </c>
      <c r="O125" s="88">
        <v>0</v>
      </c>
      <c r="P125" s="88">
        <v>0</v>
      </c>
      <c r="Q125" s="88">
        <v>0</v>
      </c>
      <c r="R125" s="88">
        <v>837586</v>
      </c>
      <c r="S125" s="88">
        <f t="shared" si="5"/>
        <v>1316207</v>
      </c>
      <c r="T125" s="87">
        <v>0</v>
      </c>
      <c r="U125" s="89">
        <f t="shared" si="6"/>
        <v>1316207</v>
      </c>
      <c r="V125" s="87">
        <v>0</v>
      </c>
      <c r="W125" s="88">
        <v>0</v>
      </c>
      <c r="X125" s="88">
        <v>0</v>
      </c>
      <c r="Y125" s="88">
        <v>0</v>
      </c>
      <c r="Z125" s="88">
        <v>0</v>
      </c>
      <c r="AA125" s="88">
        <v>2400</v>
      </c>
      <c r="AB125" s="88">
        <v>107371.056</v>
      </c>
      <c r="AC125" s="88">
        <v>0</v>
      </c>
      <c r="AD125" s="88">
        <f t="shared" si="7"/>
        <v>109771.056</v>
      </c>
      <c r="AE125" s="89">
        <f t="shared" si="8"/>
        <v>1206435.9439999999</v>
      </c>
      <c r="AF125" s="87">
        <v>0</v>
      </c>
      <c r="AG125" s="90" t="s">
        <v>121</v>
      </c>
      <c r="AH125" s="91">
        <v>610002010008934</v>
      </c>
      <c r="AI125" s="90" t="s">
        <v>140</v>
      </c>
    </row>
    <row r="126" spans="2:35" ht="15.75" customHeight="1">
      <c r="B126" s="83">
        <f t="shared" si="9"/>
        <v>112</v>
      </c>
      <c r="C126" s="84" t="s">
        <v>401</v>
      </c>
      <c r="D126" s="82" t="s">
        <v>402</v>
      </c>
      <c r="E126" s="85">
        <v>276467312965</v>
      </c>
      <c r="F126" s="86">
        <v>25663</v>
      </c>
      <c r="G126" s="84" t="s">
        <v>110</v>
      </c>
      <c r="H126" s="87" t="s">
        <v>111</v>
      </c>
      <c r="I126" s="84" t="s">
        <v>143</v>
      </c>
      <c r="J126" s="84" t="s">
        <v>380</v>
      </c>
      <c r="K126" s="86">
        <v>41244</v>
      </c>
      <c r="L126" s="87" t="s">
        <v>96</v>
      </c>
      <c r="M126" s="87" t="s">
        <v>114</v>
      </c>
      <c r="N126" s="88">
        <v>600000</v>
      </c>
      <c r="O126" s="88">
        <v>0</v>
      </c>
      <c r="P126" s="88">
        <v>0</v>
      </c>
      <c r="Q126" s="88">
        <v>0</v>
      </c>
      <c r="R126" s="88">
        <v>1200000</v>
      </c>
      <c r="S126" s="88">
        <f t="shared" si="5"/>
        <v>1800000</v>
      </c>
      <c r="T126" s="87">
        <v>0</v>
      </c>
      <c r="U126" s="89">
        <f t="shared" si="6"/>
        <v>1800000</v>
      </c>
      <c r="V126" s="87">
        <v>0</v>
      </c>
      <c r="W126" s="88">
        <v>0</v>
      </c>
      <c r="X126" s="88">
        <v>0</v>
      </c>
      <c r="Y126" s="88">
        <v>0</v>
      </c>
      <c r="Z126" s="88">
        <v>0</v>
      </c>
      <c r="AA126" s="88">
        <v>2400</v>
      </c>
      <c r="AB126" s="88">
        <v>234000</v>
      </c>
      <c r="AC126" s="88">
        <v>0</v>
      </c>
      <c r="AD126" s="88">
        <f t="shared" si="7"/>
        <v>236400</v>
      </c>
      <c r="AE126" s="89">
        <f t="shared" si="8"/>
        <v>1563600</v>
      </c>
      <c r="AF126" s="87">
        <v>0</v>
      </c>
      <c r="AG126" s="90" t="s">
        <v>121</v>
      </c>
      <c r="AH126" s="91">
        <v>214810100066924</v>
      </c>
      <c r="AI126" s="90" t="s">
        <v>122</v>
      </c>
    </row>
    <row r="127" spans="2:35" ht="15.75" customHeight="1">
      <c r="B127" s="83">
        <f t="shared" si="9"/>
        <v>113</v>
      </c>
      <c r="C127" s="84" t="s">
        <v>403</v>
      </c>
      <c r="D127" s="82" t="s">
        <v>404</v>
      </c>
      <c r="E127" s="85">
        <v>679142685440</v>
      </c>
      <c r="F127" s="86">
        <v>24443</v>
      </c>
      <c r="G127" s="84" t="s">
        <v>110</v>
      </c>
      <c r="H127" s="87" t="s">
        <v>111</v>
      </c>
      <c r="I127" s="84" t="s">
        <v>143</v>
      </c>
      <c r="J127" s="84" t="s">
        <v>380</v>
      </c>
      <c r="K127" s="86">
        <v>41244</v>
      </c>
      <c r="L127" s="87" t="s">
        <v>96</v>
      </c>
      <c r="M127" s="87" t="s">
        <v>114</v>
      </c>
      <c r="N127" s="88">
        <v>600000</v>
      </c>
      <c r="O127" s="88">
        <v>0</v>
      </c>
      <c r="P127" s="88">
        <v>0</v>
      </c>
      <c r="Q127" s="88">
        <v>0</v>
      </c>
      <c r="R127" s="88">
        <v>1200000</v>
      </c>
      <c r="S127" s="88">
        <f t="shared" si="5"/>
        <v>1800000</v>
      </c>
      <c r="T127" s="87">
        <v>0</v>
      </c>
      <c r="U127" s="89">
        <f t="shared" si="6"/>
        <v>1800000</v>
      </c>
      <c r="V127" s="87">
        <v>0</v>
      </c>
      <c r="W127" s="88">
        <v>0</v>
      </c>
      <c r="X127" s="88">
        <v>0</v>
      </c>
      <c r="Y127" s="88">
        <v>0</v>
      </c>
      <c r="Z127" s="88">
        <v>0</v>
      </c>
      <c r="AA127" s="88">
        <v>2400</v>
      </c>
      <c r="AB127" s="88">
        <v>234000</v>
      </c>
      <c r="AC127" s="88">
        <v>0</v>
      </c>
      <c r="AD127" s="88">
        <f t="shared" si="7"/>
        <v>236400</v>
      </c>
      <c r="AE127" s="89">
        <f t="shared" si="8"/>
        <v>1563600</v>
      </c>
      <c r="AF127" s="87">
        <v>0</v>
      </c>
      <c r="AG127" s="90" t="s">
        <v>121</v>
      </c>
      <c r="AH127" s="91">
        <v>214810100067084</v>
      </c>
      <c r="AI127" s="90" t="s">
        <v>122</v>
      </c>
    </row>
    <row r="128" spans="2:35" ht="15.75" customHeight="1">
      <c r="B128" s="83">
        <f t="shared" si="9"/>
        <v>114</v>
      </c>
      <c r="C128" s="84" t="s">
        <v>405</v>
      </c>
      <c r="D128" s="82" t="s">
        <v>406</v>
      </c>
      <c r="E128" s="85">
        <v>799228035591</v>
      </c>
      <c r="F128" s="86">
        <v>28859</v>
      </c>
      <c r="G128" s="84" t="s">
        <v>110</v>
      </c>
      <c r="H128" s="87" t="s">
        <v>111</v>
      </c>
      <c r="I128" s="84" t="s">
        <v>143</v>
      </c>
      <c r="J128" s="84" t="s">
        <v>380</v>
      </c>
      <c r="K128" s="86">
        <v>41244</v>
      </c>
      <c r="L128" s="87" t="s">
        <v>96</v>
      </c>
      <c r="M128" s="87" t="s">
        <v>114</v>
      </c>
      <c r="N128" s="88">
        <v>600000</v>
      </c>
      <c r="O128" s="88">
        <v>0</v>
      </c>
      <c r="P128" s="88">
        <v>0</v>
      </c>
      <c r="Q128" s="88">
        <v>0</v>
      </c>
      <c r="R128" s="88">
        <v>1200000</v>
      </c>
      <c r="S128" s="88">
        <f t="shared" si="5"/>
        <v>1800000</v>
      </c>
      <c r="T128" s="87">
        <v>0</v>
      </c>
      <c r="U128" s="89">
        <f t="shared" si="6"/>
        <v>1800000</v>
      </c>
      <c r="V128" s="87">
        <v>0</v>
      </c>
      <c r="W128" s="88">
        <v>0</v>
      </c>
      <c r="X128" s="88">
        <v>0</v>
      </c>
      <c r="Y128" s="88">
        <v>0</v>
      </c>
      <c r="Z128" s="88">
        <v>0</v>
      </c>
      <c r="AA128" s="88">
        <v>2400</v>
      </c>
      <c r="AB128" s="88">
        <v>234000</v>
      </c>
      <c r="AC128" s="88">
        <v>0</v>
      </c>
      <c r="AD128" s="88">
        <f t="shared" si="7"/>
        <v>236400</v>
      </c>
      <c r="AE128" s="89">
        <f t="shared" si="8"/>
        <v>1563600</v>
      </c>
      <c r="AF128" s="87">
        <v>0</v>
      </c>
      <c r="AG128" s="90" t="s">
        <v>121</v>
      </c>
      <c r="AH128" s="91">
        <v>214810100066854</v>
      </c>
      <c r="AI128" s="90" t="s">
        <v>122</v>
      </c>
    </row>
    <row r="129" spans="2:35" ht="15.75" customHeight="1">
      <c r="B129" s="83">
        <f t="shared" si="9"/>
        <v>115</v>
      </c>
      <c r="C129" s="84" t="s">
        <v>407</v>
      </c>
      <c r="D129" s="82" t="s">
        <v>408</v>
      </c>
      <c r="E129" s="85">
        <v>988424965287</v>
      </c>
      <c r="F129" s="86">
        <v>29498</v>
      </c>
      <c r="G129" s="84" t="s">
        <v>110</v>
      </c>
      <c r="H129" s="87" t="s">
        <v>111</v>
      </c>
      <c r="I129" s="84" t="s">
        <v>112</v>
      </c>
      <c r="J129" s="84" t="s">
        <v>380</v>
      </c>
      <c r="K129" s="86">
        <v>41244</v>
      </c>
      <c r="L129" s="87" t="s">
        <v>96</v>
      </c>
      <c r="M129" s="87" t="s">
        <v>114</v>
      </c>
      <c r="N129" s="88">
        <v>480000</v>
      </c>
      <c r="O129" s="88">
        <v>0</v>
      </c>
      <c r="P129" s="88">
        <v>0</v>
      </c>
      <c r="Q129" s="88">
        <v>0</v>
      </c>
      <c r="R129" s="88">
        <v>960000</v>
      </c>
      <c r="S129" s="88">
        <f t="shared" si="5"/>
        <v>1440000</v>
      </c>
      <c r="T129" s="87">
        <v>0</v>
      </c>
      <c r="U129" s="89">
        <f t="shared" si="6"/>
        <v>1440000</v>
      </c>
      <c r="V129" s="87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2400</v>
      </c>
      <c r="AB129" s="88">
        <v>133120</v>
      </c>
      <c r="AC129" s="88">
        <v>0</v>
      </c>
      <c r="AD129" s="88">
        <f t="shared" si="7"/>
        <v>135520</v>
      </c>
      <c r="AE129" s="89">
        <f t="shared" si="8"/>
        <v>1304480</v>
      </c>
      <c r="AF129" s="87">
        <v>0</v>
      </c>
      <c r="AG129" s="90" t="s">
        <v>121</v>
      </c>
      <c r="AH129" s="91">
        <v>214810100066933</v>
      </c>
      <c r="AI129" s="90" t="s">
        <v>122</v>
      </c>
    </row>
    <row r="130" spans="2:35" ht="15.75" customHeight="1">
      <c r="B130" s="83">
        <f t="shared" si="9"/>
        <v>116</v>
      </c>
      <c r="C130" s="84" t="s">
        <v>409</v>
      </c>
      <c r="D130" s="82" t="s">
        <v>410</v>
      </c>
      <c r="E130" s="85">
        <v>240628169985</v>
      </c>
      <c r="F130" s="86">
        <v>26884</v>
      </c>
      <c r="G130" s="84" t="s">
        <v>119</v>
      </c>
      <c r="H130" s="87" t="s">
        <v>111</v>
      </c>
      <c r="I130" s="84" t="s">
        <v>120</v>
      </c>
      <c r="J130" s="84" t="s">
        <v>380</v>
      </c>
      <c r="K130" s="86">
        <v>41244</v>
      </c>
      <c r="L130" s="87" t="s">
        <v>96</v>
      </c>
      <c r="M130" s="87" t="s">
        <v>114</v>
      </c>
      <c r="N130" s="88">
        <v>582000</v>
      </c>
      <c r="O130" s="88">
        <v>0</v>
      </c>
      <c r="P130" s="88">
        <v>0</v>
      </c>
      <c r="Q130" s="88">
        <v>0</v>
      </c>
      <c r="R130" s="88">
        <v>18000</v>
      </c>
      <c r="S130" s="88">
        <f t="shared" si="5"/>
        <v>600000</v>
      </c>
      <c r="T130" s="87">
        <v>0</v>
      </c>
      <c r="U130" s="89">
        <f t="shared" si="6"/>
        <v>600000</v>
      </c>
      <c r="V130" s="87">
        <v>0</v>
      </c>
      <c r="W130" s="88">
        <v>0</v>
      </c>
      <c r="X130" s="88">
        <v>0</v>
      </c>
      <c r="Y130" s="88">
        <v>0</v>
      </c>
      <c r="Z130" s="88">
        <v>0</v>
      </c>
      <c r="AA130" s="88">
        <v>2400</v>
      </c>
      <c r="AB130" s="88">
        <v>0</v>
      </c>
      <c r="AC130" s="88">
        <v>0</v>
      </c>
      <c r="AD130" s="88">
        <f t="shared" si="7"/>
        <v>2400</v>
      </c>
      <c r="AE130" s="89">
        <f t="shared" si="8"/>
        <v>597600</v>
      </c>
      <c r="AF130" s="87">
        <v>0</v>
      </c>
      <c r="AG130" s="90" t="s">
        <v>411</v>
      </c>
      <c r="AH130" s="91">
        <v>5121000020497</v>
      </c>
      <c r="AI130" s="90" t="s">
        <v>412</v>
      </c>
    </row>
    <row r="131" spans="2:35" ht="15.75" customHeight="1">
      <c r="B131" s="83">
        <f t="shared" si="9"/>
        <v>117</v>
      </c>
      <c r="C131" s="84" t="s">
        <v>413</v>
      </c>
      <c r="D131" s="82" t="s">
        <v>414</v>
      </c>
      <c r="E131" s="85">
        <v>676893416594</v>
      </c>
      <c r="F131" s="86">
        <v>19987</v>
      </c>
      <c r="G131" s="84" t="s">
        <v>119</v>
      </c>
      <c r="H131" s="87" t="s">
        <v>111</v>
      </c>
      <c r="I131" s="84" t="s">
        <v>125</v>
      </c>
      <c r="J131" s="84" t="s">
        <v>380</v>
      </c>
      <c r="K131" s="86">
        <v>41334</v>
      </c>
      <c r="L131" s="87" t="s">
        <v>96</v>
      </c>
      <c r="M131" s="87" t="s">
        <v>114</v>
      </c>
      <c r="N131" s="88">
        <v>600000</v>
      </c>
      <c r="O131" s="88">
        <v>0</v>
      </c>
      <c r="P131" s="88">
        <v>0</v>
      </c>
      <c r="Q131" s="88">
        <v>0</v>
      </c>
      <c r="R131" s="88">
        <v>1200000</v>
      </c>
      <c r="S131" s="88">
        <f t="shared" si="5"/>
        <v>1800000</v>
      </c>
      <c r="T131" s="87">
        <v>0</v>
      </c>
      <c r="U131" s="89">
        <f t="shared" si="6"/>
        <v>1800000</v>
      </c>
      <c r="V131" s="87">
        <v>0</v>
      </c>
      <c r="W131" s="88">
        <v>0</v>
      </c>
      <c r="X131" s="88">
        <v>0</v>
      </c>
      <c r="Y131" s="88">
        <v>0</v>
      </c>
      <c r="Z131" s="88">
        <v>0</v>
      </c>
      <c r="AA131" s="88">
        <v>2400</v>
      </c>
      <c r="AB131" s="88">
        <v>234000</v>
      </c>
      <c r="AC131" s="88">
        <v>0</v>
      </c>
      <c r="AD131" s="88">
        <f t="shared" si="7"/>
        <v>236400</v>
      </c>
      <c r="AE131" s="89">
        <f t="shared" si="8"/>
        <v>1563600</v>
      </c>
      <c r="AF131" s="87">
        <v>0</v>
      </c>
      <c r="AG131" s="90" t="s">
        <v>121</v>
      </c>
      <c r="AH131" s="91">
        <v>214810100066872</v>
      </c>
      <c r="AI131" s="90" t="s">
        <v>122</v>
      </c>
    </row>
    <row r="132" spans="2:35" ht="15.75" customHeight="1">
      <c r="B132" s="83">
        <f t="shared" si="9"/>
        <v>118</v>
      </c>
      <c r="C132" s="84" t="s">
        <v>415</v>
      </c>
      <c r="D132" s="82" t="s">
        <v>416</v>
      </c>
      <c r="E132" s="85">
        <v>807673768389</v>
      </c>
      <c r="F132" s="86">
        <v>29017</v>
      </c>
      <c r="G132" s="84" t="s">
        <v>119</v>
      </c>
      <c r="H132" s="87" t="s">
        <v>111</v>
      </c>
      <c r="I132" s="84" t="s">
        <v>120</v>
      </c>
      <c r="J132" s="84" t="s">
        <v>380</v>
      </c>
      <c r="K132" s="86">
        <v>41404</v>
      </c>
      <c r="L132" s="87" t="s">
        <v>96</v>
      </c>
      <c r="M132" s="87" t="s">
        <v>114</v>
      </c>
      <c r="N132" s="88">
        <v>490000</v>
      </c>
      <c r="O132" s="88">
        <v>0</v>
      </c>
      <c r="P132" s="88">
        <v>0</v>
      </c>
      <c r="Q132" s="88">
        <v>0</v>
      </c>
      <c r="R132" s="88">
        <v>1360000</v>
      </c>
      <c r="S132" s="88">
        <f t="shared" si="5"/>
        <v>1850000</v>
      </c>
      <c r="T132" s="87">
        <v>0</v>
      </c>
      <c r="U132" s="89">
        <f t="shared" si="6"/>
        <v>1850000</v>
      </c>
      <c r="V132" s="87">
        <v>0</v>
      </c>
      <c r="W132" s="88">
        <v>0</v>
      </c>
      <c r="X132" s="88">
        <v>0</v>
      </c>
      <c r="Y132" s="88">
        <v>0</v>
      </c>
      <c r="Z132" s="88">
        <v>0</v>
      </c>
      <c r="AA132" s="88">
        <v>2400</v>
      </c>
      <c r="AB132" s="88">
        <v>255964.79999999999</v>
      </c>
      <c r="AC132" s="88">
        <v>824.5</v>
      </c>
      <c r="AD132" s="88">
        <f t="shared" si="7"/>
        <v>259189.3</v>
      </c>
      <c r="AE132" s="89">
        <f t="shared" si="8"/>
        <v>1590810.7</v>
      </c>
      <c r="AF132" s="87">
        <v>0</v>
      </c>
      <c r="AG132" s="90" t="s">
        <v>121</v>
      </c>
      <c r="AH132" s="91">
        <v>610002010008817</v>
      </c>
      <c r="AI132" s="90" t="s">
        <v>140</v>
      </c>
    </row>
    <row r="133" spans="2:35" ht="15.75" customHeight="1">
      <c r="B133" s="83">
        <f t="shared" si="9"/>
        <v>119</v>
      </c>
      <c r="C133" s="84" t="s">
        <v>417</v>
      </c>
      <c r="D133" s="82" t="s">
        <v>418</v>
      </c>
      <c r="E133" s="85">
        <v>255447647358</v>
      </c>
      <c r="F133" s="86">
        <v>26437</v>
      </c>
      <c r="G133" s="84" t="s">
        <v>110</v>
      </c>
      <c r="H133" s="87" t="s">
        <v>111</v>
      </c>
      <c r="I133" s="84" t="s">
        <v>200</v>
      </c>
      <c r="J133" s="84" t="s">
        <v>380</v>
      </c>
      <c r="K133" s="86">
        <v>41334</v>
      </c>
      <c r="L133" s="87" t="s">
        <v>96</v>
      </c>
      <c r="M133" s="87" t="s">
        <v>114</v>
      </c>
      <c r="N133" s="88">
        <v>600000</v>
      </c>
      <c r="O133" s="88">
        <v>0</v>
      </c>
      <c r="P133" s="88">
        <v>0</v>
      </c>
      <c r="Q133" s="88">
        <v>0</v>
      </c>
      <c r="R133" s="88">
        <v>525000</v>
      </c>
      <c r="S133" s="88">
        <f t="shared" si="5"/>
        <v>1125000</v>
      </c>
      <c r="T133" s="87">
        <v>0</v>
      </c>
      <c r="U133" s="89">
        <f t="shared" si="6"/>
        <v>1125000</v>
      </c>
      <c r="V133" s="87">
        <v>0</v>
      </c>
      <c r="W133" s="88">
        <v>0</v>
      </c>
      <c r="X133" s="88">
        <v>0</v>
      </c>
      <c r="Y133" s="88">
        <v>0</v>
      </c>
      <c r="Z133" s="88">
        <v>0</v>
      </c>
      <c r="AA133" s="88">
        <v>2400</v>
      </c>
      <c r="AB133" s="88">
        <v>74100</v>
      </c>
      <c r="AC133" s="88">
        <v>0</v>
      </c>
      <c r="AD133" s="88">
        <f t="shared" si="7"/>
        <v>76500</v>
      </c>
      <c r="AE133" s="89">
        <f t="shared" si="8"/>
        <v>1048500</v>
      </c>
      <c r="AF133" s="87">
        <v>0</v>
      </c>
      <c r="AG133" s="90" t="s">
        <v>180</v>
      </c>
      <c r="AH133" s="91">
        <v>62173997844</v>
      </c>
      <c r="AI133" s="90" t="s">
        <v>419</v>
      </c>
    </row>
    <row r="134" spans="2:35" ht="15.75" customHeight="1">
      <c r="B134" s="83">
        <f t="shared" si="9"/>
        <v>120</v>
      </c>
      <c r="C134" s="84" t="s">
        <v>420</v>
      </c>
      <c r="D134" s="82" t="s">
        <v>421</v>
      </c>
      <c r="E134" s="85">
        <v>730314773783</v>
      </c>
      <c r="F134" s="86">
        <v>29875</v>
      </c>
      <c r="G134" s="84" t="s">
        <v>119</v>
      </c>
      <c r="H134" s="87" t="s">
        <v>111</v>
      </c>
      <c r="I134" s="84" t="s">
        <v>120</v>
      </c>
      <c r="J134" s="84" t="s">
        <v>380</v>
      </c>
      <c r="K134" s="86">
        <v>41815</v>
      </c>
      <c r="L134" s="87" t="s">
        <v>96</v>
      </c>
      <c r="M134" s="87" t="s">
        <v>114</v>
      </c>
      <c r="N134" s="88">
        <v>600000</v>
      </c>
      <c r="O134" s="88">
        <v>0</v>
      </c>
      <c r="P134" s="88">
        <v>0</v>
      </c>
      <c r="Q134" s="88">
        <v>0</v>
      </c>
      <c r="R134" s="88">
        <v>1200000</v>
      </c>
      <c r="S134" s="88">
        <f t="shared" si="5"/>
        <v>1800000</v>
      </c>
      <c r="T134" s="87">
        <v>0</v>
      </c>
      <c r="U134" s="89">
        <f t="shared" si="6"/>
        <v>1800000</v>
      </c>
      <c r="V134" s="87">
        <v>0</v>
      </c>
      <c r="W134" s="88">
        <v>0</v>
      </c>
      <c r="X134" s="88">
        <v>0</v>
      </c>
      <c r="Y134" s="88">
        <v>0</v>
      </c>
      <c r="Z134" s="88">
        <v>0</v>
      </c>
      <c r="AA134" s="88">
        <v>2400</v>
      </c>
      <c r="AB134" s="88">
        <v>234000</v>
      </c>
      <c r="AC134" s="88">
        <v>0</v>
      </c>
      <c r="AD134" s="88">
        <f t="shared" si="7"/>
        <v>236400</v>
      </c>
      <c r="AE134" s="89">
        <f t="shared" si="8"/>
        <v>1563600</v>
      </c>
      <c r="AF134" s="87">
        <v>0</v>
      </c>
      <c r="AG134" s="90" t="s">
        <v>121</v>
      </c>
      <c r="AH134" s="91">
        <v>214810100076453</v>
      </c>
      <c r="AI134" s="90" t="s">
        <v>122</v>
      </c>
    </row>
    <row r="135" spans="2:35" ht="15.75" customHeight="1">
      <c r="B135" s="83">
        <f t="shared" si="9"/>
        <v>121</v>
      </c>
      <c r="C135" s="84" t="s">
        <v>422</v>
      </c>
      <c r="D135" s="82" t="s">
        <v>423</v>
      </c>
      <c r="E135" s="85">
        <v>647561586141</v>
      </c>
      <c r="F135" s="86">
        <v>31333</v>
      </c>
      <c r="G135" s="84" t="s">
        <v>110</v>
      </c>
      <c r="H135" s="87" t="s">
        <v>111</v>
      </c>
      <c r="I135" s="84" t="s">
        <v>163</v>
      </c>
      <c r="J135" s="84" t="s">
        <v>380</v>
      </c>
      <c r="K135" s="86">
        <v>41820</v>
      </c>
      <c r="L135" s="87" t="s">
        <v>96</v>
      </c>
      <c r="M135" s="87" t="s">
        <v>114</v>
      </c>
      <c r="N135" s="88">
        <v>466879</v>
      </c>
      <c r="O135" s="88">
        <v>0</v>
      </c>
      <c r="P135" s="88">
        <v>0</v>
      </c>
      <c r="Q135" s="88">
        <v>0</v>
      </c>
      <c r="R135" s="88">
        <v>700318</v>
      </c>
      <c r="S135" s="88">
        <f t="shared" si="5"/>
        <v>1167197</v>
      </c>
      <c r="T135" s="87">
        <v>0</v>
      </c>
      <c r="U135" s="89">
        <f t="shared" si="6"/>
        <v>1167197</v>
      </c>
      <c r="V135" s="87">
        <v>0</v>
      </c>
      <c r="W135" s="88">
        <v>0</v>
      </c>
      <c r="X135" s="88">
        <v>0</v>
      </c>
      <c r="Y135" s="88">
        <v>0</v>
      </c>
      <c r="Z135" s="88">
        <v>0</v>
      </c>
      <c r="AA135" s="88">
        <v>2400</v>
      </c>
      <c r="AB135" s="88">
        <v>80682.732000000004</v>
      </c>
      <c r="AC135" s="88">
        <v>0</v>
      </c>
      <c r="AD135" s="88">
        <f t="shared" si="7"/>
        <v>83082.732000000004</v>
      </c>
      <c r="AE135" s="89">
        <f t="shared" si="8"/>
        <v>1084114.2679999999</v>
      </c>
      <c r="AF135" s="87">
        <v>0</v>
      </c>
      <c r="AG135" s="90" t="s">
        <v>121</v>
      </c>
      <c r="AH135" s="91">
        <v>610002010010985</v>
      </c>
      <c r="AI135" s="90" t="s">
        <v>140</v>
      </c>
    </row>
    <row r="136" spans="2:35" ht="15.75" customHeight="1">
      <c r="B136" s="83">
        <f t="shared" si="9"/>
        <v>122</v>
      </c>
      <c r="C136" s="84" t="s">
        <v>424</v>
      </c>
      <c r="D136" s="82" t="s">
        <v>425</v>
      </c>
      <c r="E136" s="85">
        <v>331187976065</v>
      </c>
      <c r="F136" s="86">
        <v>30804</v>
      </c>
      <c r="G136" s="84" t="s">
        <v>110</v>
      </c>
      <c r="H136" s="87" t="s">
        <v>111</v>
      </c>
      <c r="I136" s="84" t="s">
        <v>222</v>
      </c>
      <c r="J136" s="84" t="s">
        <v>380</v>
      </c>
      <c r="K136" s="86">
        <v>41883</v>
      </c>
      <c r="L136" s="87" t="s">
        <v>96</v>
      </c>
      <c r="M136" s="87" t="s">
        <v>114</v>
      </c>
      <c r="N136" s="88">
        <v>600000</v>
      </c>
      <c r="O136" s="88">
        <v>0</v>
      </c>
      <c r="P136" s="88">
        <v>0</v>
      </c>
      <c r="Q136" s="88">
        <v>0</v>
      </c>
      <c r="R136" s="88">
        <v>1200000</v>
      </c>
      <c r="S136" s="88">
        <f t="shared" si="5"/>
        <v>1800000</v>
      </c>
      <c r="T136" s="87">
        <v>0</v>
      </c>
      <c r="U136" s="89">
        <f t="shared" si="6"/>
        <v>1800000</v>
      </c>
      <c r="V136" s="87">
        <v>0</v>
      </c>
      <c r="W136" s="88">
        <v>0</v>
      </c>
      <c r="X136" s="88">
        <v>0</v>
      </c>
      <c r="Y136" s="88">
        <v>0</v>
      </c>
      <c r="Z136" s="88">
        <v>0</v>
      </c>
      <c r="AA136" s="88">
        <v>2400</v>
      </c>
      <c r="AB136" s="88">
        <v>234000</v>
      </c>
      <c r="AC136" s="88">
        <v>0</v>
      </c>
      <c r="AD136" s="88">
        <f t="shared" si="7"/>
        <v>236400</v>
      </c>
      <c r="AE136" s="89">
        <f t="shared" si="8"/>
        <v>1563600</v>
      </c>
      <c r="AF136" s="87">
        <v>0</v>
      </c>
      <c r="AG136" s="90" t="s">
        <v>121</v>
      </c>
      <c r="AH136" s="91">
        <v>214810100066784</v>
      </c>
      <c r="AI136" s="90" t="s">
        <v>122</v>
      </c>
    </row>
    <row r="137" spans="2:35" ht="15.75" customHeight="1">
      <c r="B137" s="83">
        <f t="shared" si="9"/>
        <v>123</v>
      </c>
      <c r="C137" s="84" t="s">
        <v>426</v>
      </c>
      <c r="D137" s="82" t="s">
        <v>427</v>
      </c>
      <c r="E137" s="85">
        <v>597647309984</v>
      </c>
      <c r="F137" s="86">
        <v>27912</v>
      </c>
      <c r="G137" s="84" t="s">
        <v>110</v>
      </c>
      <c r="H137" s="87" t="s">
        <v>111</v>
      </c>
      <c r="I137" s="84" t="s">
        <v>143</v>
      </c>
      <c r="J137" s="84" t="s">
        <v>380</v>
      </c>
      <c r="K137" s="86">
        <v>41883</v>
      </c>
      <c r="L137" s="87" t="s">
        <v>96</v>
      </c>
      <c r="M137" s="87" t="s">
        <v>114</v>
      </c>
      <c r="N137" s="88">
        <v>600000</v>
      </c>
      <c r="O137" s="88">
        <v>0</v>
      </c>
      <c r="P137" s="88">
        <v>0</v>
      </c>
      <c r="Q137" s="88">
        <v>0</v>
      </c>
      <c r="R137" s="88">
        <v>625000</v>
      </c>
      <c r="S137" s="88">
        <f t="shared" si="5"/>
        <v>1225000</v>
      </c>
      <c r="T137" s="87">
        <v>0</v>
      </c>
      <c r="U137" s="89">
        <f t="shared" si="6"/>
        <v>1225000</v>
      </c>
      <c r="V137" s="87">
        <v>0</v>
      </c>
      <c r="W137" s="88">
        <v>0</v>
      </c>
      <c r="X137" s="88">
        <v>0</v>
      </c>
      <c r="Y137" s="88">
        <v>0</v>
      </c>
      <c r="Z137" s="88">
        <v>0</v>
      </c>
      <c r="AA137" s="88">
        <v>2400</v>
      </c>
      <c r="AB137" s="88">
        <v>89700</v>
      </c>
      <c r="AC137" s="88">
        <v>2428</v>
      </c>
      <c r="AD137" s="88">
        <f t="shared" si="7"/>
        <v>94528</v>
      </c>
      <c r="AE137" s="89">
        <f t="shared" si="8"/>
        <v>1130472</v>
      </c>
      <c r="AF137" s="87">
        <v>0</v>
      </c>
      <c r="AG137" s="90" t="s">
        <v>121</v>
      </c>
      <c r="AH137" s="91">
        <v>610002010010903</v>
      </c>
      <c r="AI137" s="90" t="s">
        <v>140</v>
      </c>
    </row>
    <row r="138" spans="2:35" ht="15.75" customHeight="1">
      <c r="B138" s="83">
        <f t="shared" si="9"/>
        <v>124</v>
      </c>
      <c r="C138" s="84" t="s">
        <v>428</v>
      </c>
      <c r="D138" s="82" t="s">
        <v>429</v>
      </c>
      <c r="E138" s="85">
        <v>529023235537</v>
      </c>
      <c r="F138" s="86">
        <v>30353</v>
      </c>
      <c r="G138" s="84" t="s">
        <v>430</v>
      </c>
      <c r="H138" s="87" t="s">
        <v>111</v>
      </c>
      <c r="I138" s="84" t="s">
        <v>128</v>
      </c>
      <c r="J138" s="84" t="s">
        <v>380</v>
      </c>
      <c r="K138" s="86">
        <v>42037</v>
      </c>
      <c r="L138" s="87" t="s">
        <v>96</v>
      </c>
      <c r="M138" s="87" t="s">
        <v>114</v>
      </c>
      <c r="N138" s="88">
        <v>379032</v>
      </c>
      <c r="O138" s="88">
        <v>0</v>
      </c>
      <c r="P138" s="88">
        <v>0</v>
      </c>
      <c r="Q138" s="88">
        <v>0</v>
      </c>
      <c r="R138" s="88">
        <v>977420</v>
      </c>
      <c r="S138" s="88">
        <f t="shared" si="5"/>
        <v>1356452</v>
      </c>
      <c r="T138" s="87">
        <v>0</v>
      </c>
      <c r="U138" s="89">
        <f t="shared" si="6"/>
        <v>1356452</v>
      </c>
      <c r="V138" s="87">
        <v>0</v>
      </c>
      <c r="W138" s="88">
        <v>0</v>
      </c>
      <c r="X138" s="88">
        <v>0</v>
      </c>
      <c r="Y138" s="88">
        <v>0</v>
      </c>
      <c r="Z138" s="88">
        <v>0</v>
      </c>
      <c r="AA138" s="88">
        <v>2400</v>
      </c>
      <c r="AB138" s="88">
        <v>115742.016</v>
      </c>
      <c r="AC138" s="88">
        <v>0</v>
      </c>
      <c r="AD138" s="88">
        <f t="shared" si="7"/>
        <v>118142.016</v>
      </c>
      <c r="AE138" s="89">
        <f t="shared" si="8"/>
        <v>1238309.9839999999</v>
      </c>
      <c r="AF138" s="87">
        <v>0</v>
      </c>
      <c r="AG138" s="90" t="s">
        <v>121</v>
      </c>
      <c r="AH138" s="91">
        <v>610002010011106</v>
      </c>
      <c r="AI138" s="90" t="s">
        <v>140</v>
      </c>
    </row>
    <row r="139" spans="2:35" ht="15.75" customHeight="1">
      <c r="B139" s="83">
        <f t="shared" si="9"/>
        <v>125</v>
      </c>
      <c r="C139" s="84" t="s">
        <v>431</v>
      </c>
      <c r="D139" s="82" t="s">
        <v>432</v>
      </c>
      <c r="E139" s="85">
        <v>453926560543</v>
      </c>
      <c r="F139" s="86">
        <v>31963</v>
      </c>
      <c r="G139" s="84" t="s">
        <v>110</v>
      </c>
      <c r="H139" s="87" t="s">
        <v>111</v>
      </c>
      <c r="I139" s="84" t="s">
        <v>177</v>
      </c>
      <c r="J139" s="84" t="s">
        <v>380</v>
      </c>
      <c r="K139" s="86">
        <v>42311</v>
      </c>
      <c r="L139" s="87" t="s">
        <v>96</v>
      </c>
      <c r="M139" s="87" t="s">
        <v>114</v>
      </c>
      <c r="N139" s="88">
        <v>378966</v>
      </c>
      <c r="O139" s="88">
        <v>0</v>
      </c>
      <c r="P139" s="88">
        <v>0</v>
      </c>
      <c r="Q139" s="88">
        <v>0</v>
      </c>
      <c r="R139" s="88">
        <v>842586</v>
      </c>
      <c r="S139" s="88">
        <f t="shared" si="5"/>
        <v>1221552</v>
      </c>
      <c r="T139" s="87">
        <v>0</v>
      </c>
      <c r="U139" s="89">
        <f t="shared" si="6"/>
        <v>1221552</v>
      </c>
      <c r="V139" s="87">
        <v>0</v>
      </c>
      <c r="W139" s="88">
        <v>0</v>
      </c>
      <c r="X139" s="88">
        <v>0</v>
      </c>
      <c r="Y139" s="88">
        <v>0</v>
      </c>
      <c r="Z139" s="88">
        <v>0</v>
      </c>
      <c r="AA139" s="88">
        <v>2400</v>
      </c>
      <c r="AB139" s="88">
        <v>89162.111999999994</v>
      </c>
      <c r="AC139" s="88">
        <v>0</v>
      </c>
      <c r="AD139" s="88">
        <f t="shared" si="7"/>
        <v>91562.111999999994</v>
      </c>
      <c r="AE139" s="89">
        <f t="shared" si="8"/>
        <v>1129989.888</v>
      </c>
      <c r="AF139" s="87">
        <v>0</v>
      </c>
      <c r="AG139" s="90" t="s">
        <v>121</v>
      </c>
      <c r="AH139" s="91">
        <v>610002010011697</v>
      </c>
      <c r="AI139" s="90" t="s">
        <v>140</v>
      </c>
    </row>
    <row r="140" spans="2:35" ht="15.75" customHeight="1">
      <c r="B140" s="83">
        <f t="shared" si="9"/>
        <v>126</v>
      </c>
      <c r="C140" s="84" t="s">
        <v>433</v>
      </c>
      <c r="D140" s="82" t="s">
        <v>434</v>
      </c>
      <c r="E140" s="85">
        <v>415019732548</v>
      </c>
      <c r="F140" s="86">
        <v>29857</v>
      </c>
      <c r="G140" s="84" t="s">
        <v>119</v>
      </c>
      <c r="H140" s="87" t="s">
        <v>111</v>
      </c>
      <c r="I140" s="84" t="s">
        <v>120</v>
      </c>
      <c r="J140" s="84" t="s">
        <v>380</v>
      </c>
      <c r="K140" s="86">
        <v>42492</v>
      </c>
      <c r="L140" s="87" t="s">
        <v>96</v>
      </c>
      <c r="M140" s="87" t="s">
        <v>114</v>
      </c>
      <c r="N140" s="88">
        <v>480000</v>
      </c>
      <c r="O140" s="88">
        <v>0</v>
      </c>
      <c r="P140" s="88">
        <v>0</v>
      </c>
      <c r="Q140" s="88">
        <v>0</v>
      </c>
      <c r="R140" s="88">
        <v>745000</v>
      </c>
      <c r="S140" s="88">
        <f t="shared" si="5"/>
        <v>1225000</v>
      </c>
      <c r="T140" s="87">
        <v>0</v>
      </c>
      <c r="U140" s="89">
        <f t="shared" si="6"/>
        <v>1225000</v>
      </c>
      <c r="V140" s="87">
        <v>0</v>
      </c>
      <c r="W140" s="88">
        <v>0</v>
      </c>
      <c r="X140" s="88">
        <v>0</v>
      </c>
      <c r="Y140" s="88">
        <v>0</v>
      </c>
      <c r="Z140" s="88">
        <v>0</v>
      </c>
      <c r="AA140" s="88">
        <v>2400</v>
      </c>
      <c r="AB140" s="88">
        <v>89700</v>
      </c>
      <c r="AC140" s="88">
        <v>0</v>
      </c>
      <c r="AD140" s="88">
        <f t="shared" si="7"/>
        <v>92100</v>
      </c>
      <c r="AE140" s="89">
        <f t="shared" si="8"/>
        <v>1132900</v>
      </c>
      <c r="AF140" s="87">
        <v>0</v>
      </c>
      <c r="AG140" s="90" t="s">
        <v>121</v>
      </c>
      <c r="AH140" s="91">
        <v>610002010011832</v>
      </c>
      <c r="AI140" s="90" t="s">
        <v>140</v>
      </c>
    </row>
    <row r="141" spans="2:35" ht="15.75" customHeight="1">
      <c r="B141" s="83">
        <f t="shared" si="9"/>
        <v>127</v>
      </c>
      <c r="C141" s="84" t="s">
        <v>435</v>
      </c>
      <c r="D141" s="82" t="s">
        <v>436</v>
      </c>
      <c r="E141" s="85">
        <v>847417393115</v>
      </c>
      <c r="F141" s="86">
        <v>20737</v>
      </c>
      <c r="G141" s="84" t="s">
        <v>119</v>
      </c>
      <c r="H141" s="87" t="s">
        <v>111</v>
      </c>
      <c r="I141" s="84" t="s">
        <v>154</v>
      </c>
      <c r="J141" s="84" t="s">
        <v>380</v>
      </c>
      <c r="K141" s="86">
        <v>42491</v>
      </c>
      <c r="L141" s="87" t="s">
        <v>96</v>
      </c>
      <c r="M141" s="87" t="s">
        <v>114</v>
      </c>
      <c r="N141" s="88">
        <v>600000</v>
      </c>
      <c r="O141" s="88">
        <v>0</v>
      </c>
      <c r="P141" s="88">
        <v>0</v>
      </c>
      <c r="Q141" s="88">
        <v>0</v>
      </c>
      <c r="R141" s="88">
        <v>1200000</v>
      </c>
      <c r="S141" s="88">
        <f t="shared" si="5"/>
        <v>1800000</v>
      </c>
      <c r="T141" s="87">
        <v>0</v>
      </c>
      <c r="U141" s="89">
        <f t="shared" si="6"/>
        <v>1800000</v>
      </c>
      <c r="V141" s="87">
        <v>0</v>
      </c>
      <c r="W141" s="88">
        <v>0</v>
      </c>
      <c r="X141" s="88">
        <v>0</v>
      </c>
      <c r="Y141" s="88">
        <v>0</v>
      </c>
      <c r="Z141" s="88">
        <v>0</v>
      </c>
      <c r="AA141" s="88">
        <v>2400</v>
      </c>
      <c r="AB141" s="88">
        <v>234000</v>
      </c>
      <c r="AC141" s="88">
        <v>0</v>
      </c>
      <c r="AD141" s="88">
        <f t="shared" si="7"/>
        <v>236400</v>
      </c>
      <c r="AE141" s="89">
        <f t="shared" si="8"/>
        <v>1563600</v>
      </c>
      <c r="AF141" s="87">
        <v>0</v>
      </c>
      <c r="AG141" s="90" t="s">
        <v>121</v>
      </c>
      <c r="AH141" s="91">
        <v>214810100067154</v>
      </c>
      <c r="AI141" s="90" t="s">
        <v>122</v>
      </c>
    </row>
    <row r="142" spans="2:35" ht="15.75" customHeight="1">
      <c r="B142" s="83">
        <f t="shared" si="9"/>
        <v>128</v>
      </c>
      <c r="C142" s="84" t="s">
        <v>437</v>
      </c>
      <c r="D142" s="82" t="s">
        <v>438</v>
      </c>
      <c r="E142" s="85">
        <v>362729168099</v>
      </c>
      <c r="F142" s="86">
        <v>22463</v>
      </c>
      <c r="G142" s="84" t="s">
        <v>110</v>
      </c>
      <c r="H142" s="87" t="s">
        <v>111</v>
      </c>
      <c r="I142" s="84" t="s">
        <v>200</v>
      </c>
      <c r="J142" s="84" t="s">
        <v>380</v>
      </c>
      <c r="K142" s="86">
        <v>42491</v>
      </c>
      <c r="L142" s="87" t="s">
        <v>96</v>
      </c>
      <c r="M142" s="87" t="s">
        <v>114</v>
      </c>
      <c r="N142" s="88">
        <v>600000</v>
      </c>
      <c r="O142" s="88">
        <v>0</v>
      </c>
      <c r="P142" s="88">
        <v>0</v>
      </c>
      <c r="Q142" s="88">
        <v>0</v>
      </c>
      <c r="R142" s="88">
        <v>1200000</v>
      </c>
      <c r="S142" s="88">
        <f t="shared" si="5"/>
        <v>1800000</v>
      </c>
      <c r="T142" s="87">
        <v>0</v>
      </c>
      <c r="U142" s="89">
        <f t="shared" si="6"/>
        <v>1800000</v>
      </c>
      <c r="V142" s="87">
        <v>0</v>
      </c>
      <c r="W142" s="88">
        <v>0</v>
      </c>
      <c r="X142" s="88">
        <v>0</v>
      </c>
      <c r="Y142" s="88">
        <v>0</v>
      </c>
      <c r="Z142" s="88">
        <v>0</v>
      </c>
      <c r="AA142" s="88">
        <v>2400</v>
      </c>
      <c r="AB142" s="88">
        <v>234000</v>
      </c>
      <c r="AC142" s="88">
        <v>0</v>
      </c>
      <c r="AD142" s="88">
        <f t="shared" si="7"/>
        <v>236400</v>
      </c>
      <c r="AE142" s="89">
        <f t="shared" si="8"/>
        <v>1563600</v>
      </c>
      <c r="AF142" s="87">
        <v>0</v>
      </c>
      <c r="AG142" s="90" t="s">
        <v>121</v>
      </c>
      <c r="AH142" s="91">
        <v>214810100066988</v>
      </c>
      <c r="AI142" s="90" t="s">
        <v>122</v>
      </c>
    </row>
    <row r="143" spans="2:35" ht="15.75" customHeight="1">
      <c r="B143" s="83">
        <f t="shared" si="9"/>
        <v>129</v>
      </c>
      <c r="C143" s="84" t="s">
        <v>439</v>
      </c>
      <c r="D143" s="82" t="s">
        <v>440</v>
      </c>
      <c r="E143" s="85">
        <v>549674073100</v>
      </c>
      <c r="F143" s="86">
        <v>21330</v>
      </c>
      <c r="G143" s="84" t="s">
        <v>119</v>
      </c>
      <c r="H143" s="87" t="s">
        <v>111</v>
      </c>
      <c r="I143" s="84" t="s">
        <v>125</v>
      </c>
      <c r="J143" s="84" t="s">
        <v>380</v>
      </c>
      <c r="K143" s="86">
        <v>42555</v>
      </c>
      <c r="L143" s="87" t="s">
        <v>96</v>
      </c>
      <c r="M143" s="87" t="s">
        <v>114</v>
      </c>
      <c r="N143" s="88">
        <v>437904</v>
      </c>
      <c r="O143" s="88">
        <v>0</v>
      </c>
      <c r="P143" s="88">
        <v>0</v>
      </c>
      <c r="Q143" s="88">
        <v>0</v>
      </c>
      <c r="R143" s="88">
        <v>744435</v>
      </c>
      <c r="S143" s="88">
        <f t="shared" si="5"/>
        <v>1182339</v>
      </c>
      <c r="T143" s="87">
        <v>0</v>
      </c>
      <c r="U143" s="89">
        <f t="shared" si="6"/>
        <v>1182339</v>
      </c>
      <c r="V143" s="87">
        <v>0</v>
      </c>
      <c r="W143" s="88">
        <v>0</v>
      </c>
      <c r="X143" s="88">
        <v>0</v>
      </c>
      <c r="Y143" s="88">
        <v>0</v>
      </c>
      <c r="Z143" s="88">
        <v>0</v>
      </c>
      <c r="AA143" s="88">
        <v>2000</v>
      </c>
      <c r="AB143" s="88">
        <v>109923</v>
      </c>
      <c r="AC143" s="88">
        <v>11018.5</v>
      </c>
      <c r="AD143" s="88">
        <f t="shared" si="7"/>
        <v>122941.5</v>
      </c>
      <c r="AE143" s="89">
        <f t="shared" si="8"/>
        <v>1059397.5</v>
      </c>
      <c r="AF143" s="87">
        <v>0</v>
      </c>
      <c r="AG143" s="90" t="s">
        <v>121</v>
      </c>
      <c r="AH143" s="91">
        <v>610002010012233</v>
      </c>
      <c r="AI143" s="90" t="s">
        <v>140</v>
      </c>
    </row>
    <row r="144" spans="2:35" ht="15.75" customHeight="1">
      <c r="B144" s="83">
        <f t="shared" si="9"/>
        <v>130</v>
      </c>
      <c r="C144" s="84" t="s">
        <v>441</v>
      </c>
      <c r="D144" s="82" t="s">
        <v>442</v>
      </c>
      <c r="E144" s="85">
        <v>952857896261</v>
      </c>
      <c r="F144" s="86">
        <v>21308</v>
      </c>
      <c r="G144" s="84" t="s">
        <v>119</v>
      </c>
      <c r="H144" s="87" t="s">
        <v>111</v>
      </c>
      <c r="I144" s="84" t="s">
        <v>128</v>
      </c>
      <c r="J144" s="84" t="s">
        <v>380</v>
      </c>
      <c r="K144" s="86">
        <v>42552</v>
      </c>
      <c r="L144" s="87" t="s">
        <v>96</v>
      </c>
      <c r="M144" s="87" t="s">
        <v>114</v>
      </c>
      <c r="N144" s="88">
        <v>600000</v>
      </c>
      <c r="O144" s="88">
        <v>0</v>
      </c>
      <c r="P144" s="88">
        <v>0</v>
      </c>
      <c r="Q144" s="88">
        <v>0</v>
      </c>
      <c r="R144" s="88">
        <v>1200000</v>
      </c>
      <c r="S144" s="88">
        <f t="shared" ref="S144:S291" si="10">SUM(N144:R144)</f>
        <v>1800000</v>
      </c>
      <c r="T144" s="87">
        <v>0</v>
      </c>
      <c r="U144" s="89">
        <f t="shared" ref="U144:U291" si="11">S144+T144</f>
        <v>1800000</v>
      </c>
      <c r="V144" s="87">
        <v>0</v>
      </c>
      <c r="W144" s="88">
        <v>0</v>
      </c>
      <c r="X144" s="88">
        <v>0</v>
      </c>
      <c r="Y144" s="88">
        <v>0</v>
      </c>
      <c r="Z144" s="88">
        <v>0</v>
      </c>
      <c r="AA144" s="88">
        <v>2400</v>
      </c>
      <c r="AB144" s="88">
        <v>234000</v>
      </c>
      <c r="AC144" s="88">
        <v>0</v>
      </c>
      <c r="AD144" s="88">
        <f t="shared" ref="AD144:AD207" si="12">W144+Y144+AA144+AB144+AC144</f>
        <v>236400</v>
      </c>
      <c r="AE144" s="89">
        <f t="shared" ref="AE144:AE291" si="13">U144-AD144</f>
        <v>1563600</v>
      </c>
      <c r="AF144" s="87">
        <v>0</v>
      </c>
      <c r="AG144" s="90" t="s">
        <v>121</v>
      </c>
      <c r="AH144" s="91">
        <v>214810100068922</v>
      </c>
      <c r="AI144" s="90" t="s">
        <v>122</v>
      </c>
    </row>
    <row r="145" spans="2:35" ht="15.75" customHeight="1">
      <c r="B145" s="83">
        <f t="shared" ref="B145:B208" si="14">B144+1</f>
        <v>131</v>
      </c>
      <c r="C145" s="84" t="s">
        <v>443</v>
      </c>
      <c r="D145" s="82" t="s">
        <v>444</v>
      </c>
      <c r="E145" s="85">
        <v>212187556318</v>
      </c>
      <c r="F145" s="86">
        <v>29930</v>
      </c>
      <c r="G145" s="84" t="s">
        <v>110</v>
      </c>
      <c r="H145" s="87" t="s">
        <v>111</v>
      </c>
      <c r="I145" s="84" t="s">
        <v>163</v>
      </c>
      <c r="J145" s="84" t="s">
        <v>380</v>
      </c>
      <c r="K145" s="86">
        <v>42590</v>
      </c>
      <c r="L145" s="87" t="s">
        <v>96</v>
      </c>
      <c r="M145" s="87" t="s">
        <v>114</v>
      </c>
      <c r="N145" s="88">
        <v>357998</v>
      </c>
      <c r="O145" s="88">
        <v>0</v>
      </c>
      <c r="P145" s="88">
        <v>0</v>
      </c>
      <c r="Q145" s="88">
        <v>0</v>
      </c>
      <c r="R145" s="88">
        <v>835328</v>
      </c>
      <c r="S145" s="88">
        <f t="shared" si="10"/>
        <v>1193326</v>
      </c>
      <c r="T145" s="87">
        <v>0</v>
      </c>
      <c r="U145" s="89">
        <f t="shared" si="11"/>
        <v>1193326</v>
      </c>
      <c r="V145" s="87">
        <v>0</v>
      </c>
      <c r="W145" s="88">
        <v>0</v>
      </c>
      <c r="X145" s="88">
        <v>0</v>
      </c>
      <c r="Y145" s="88">
        <v>0</v>
      </c>
      <c r="Z145" s="88">
        <v>0</v>
      </c>
      <c r="AA145" s="88">
        <v>2400</v>
      </c>
      <c r="AB145" s="88">
        <v>84758.856</v>
      </c>
      <c r="AC145" s="88">
        <v>0</v>
      </c>
      <c r="AD145" s="88">
        <f t="shared" si="12"/>
        <v>87158.856</v>
      </c>
      <c r="AE145" s="89">
        <f t="shared" si="13"/>
        <v>1106167.1440000001</v>
      </c>
      <c r="AF145" s="87">
        <v>0</v>
      </c>
      <c r="AG145" s="90" t="s">
        <v>121</v>
      </c>
      <c r="AH145" s="91">
        <v>610002010012255</v>
      </c>
      <c r="AI145" s="90" t="s">
        <v>140</v>
      </c>
    </row>
    <row r="146" spans="2:35" ht="15.75" customHeight="1">
      <c r="B146" s="83">
        <f t="shared" si="14"/>
        <v>132</v>
      </c>
      <c r="C146" s="84" t="s">
        <v>445</v>
      </c>
      <c r="D146" s="82" t="s">
        <v>446</v>
      </c>
      <c r="E146" s="85">
        <v>756541521551</v>
      </c>
      <c r="F146" s="86">
        <v>30183</v>
      </c>
      <c r="G146" s="84" t="s">
        <v>430</v>
      </c>
      <c r="H146" s="87" t="s">
        <v>111</v>
      </c>
      <c r="I146" s="84" t="s">
        <v>387</v>
      </c>
      <c r="J146" s="84" t="s">
        <v>380</v>
      </c>
      <c r="K146" s="86">
        <v>42738</v>
      </c>
      <c r="L146" s="87" t="s">
        <v>96</v>
      </c>
      <c r="M146" s="87" t="s">
        <v>114</v>
      </c>
      <c r="N146" s="88">
        <v>370000</v>
      </c>
      <c r="O146" s="88">
        <v>0</v>
      </c>
      <c r="P146" s="88">
        <v>0</v>
      </c>
      <c r="Q146" s="88">
        <v>0</v>
      </c>
      <c r="R146" s="88">
        <v>610000</v>
      </c>
      <c r="S146" s="88">
        <f t="shared" si="10"/>
        <v>980000</v>
      </c>
      <c r="T146" s="87">
        <v>0</v>
      </c>
      <c r="U146" s="89">
        <f t="shared" si="11"/>
        <v>980000</v>
      </c>
      <c r="V146" s="87">
        <v>0</v>
      </c>
      <c r="W146" s="88">
        <v>0</v>
      </c>
      <c r="X146" s="88">
        <v>0</v>
      </c>
      <c r="Y146" s="88">
        <v>0</v>
      </c>
      <c r="Z146" s="88">
        <v>0</v>
      </c>
      <c r="AA146" s="88">
        <v>2400</v>
      </c>
      <c r="AB146" s="88">
        <v>56160</v>
      </c>
      <c r="AC146" s="88">
        <v>21934.5</v>
      </c>
      <c r="AD146" s="88">
        <f t="shared" si="12"/>
        <v>80494.5</v>
      </c>
      <c r="AE146" s="89">
        <f t="shared" si="13"/>
        <v>899505.5</v>
      </c>
      <c r="AF146" s="87">
        <v>0</v>
      </c>
      <c r="AG146" s="90" t="s">
        <v>121</v>
      </c>
      <c r="AH146" s="91">
        <v>610002010009243</v>
      </c>
      <c r="AI146" s="90" t="s">
        <v>140</v>
      </c>
    </row>
    <row r="147" spans="2:35" ht="15.75" customHeight="1">
      <c r="B147" s="83">
        <f t="shared" si="14"/>
        <v>133</v>
      </c>
      <c r="C147" s="84" t="s">
        <v>447</v>
      </c>
      <c r="D147" s="82" t="s">
        <v>448</v>
      </c>
      <c r="E147" s="85">
        <v>744150471975</v>
      </c>
      <c r="F147" s="86">
        <v>27272</v>
      </c>
      <c r="G147" s="84" t="s">
        <v>146</v>
      </c>
      <c r="H147" s="87" t="s">
        <v>111</v>
      </c>
      <c r="I147" s="84" t="s">
        <v>112</v>
      </c>
      <c r="J147" s="84" t="s">
        <v>380</v>
      </c>
      <c r="K147" s="86">
        <v>42856</v>
      </c>
      <c r="L147" s="87" t="s">
        <v>96</v>
      </c>
      <c r="M147" s="87" t="s">
        <v>114</v>
      </c>
      <c r="N147" s="88">
        <v>562299</v>
      </c>
      <c r="O147" s="88">
        <v>0</v>
      </c>
      <c r="P147" s="88">
        <v>0</v>
      </c>
      <c r="Q147" s="88">
        <v>0</v>
      </c>
      <c r="R147" s="88">
        <v>2540354</v>
      </c>
      <c r="S147" s="88">
        <f t="shared" si="10"/>
        <v>3102653</v>
      </c>
      <c r="T147" s="87">
        <v>0</v>
      </c>
      <c r="U147" s="89">
        <f t="shared" si="11"/>
        <v>3102653</v>
      </c>
      <c r="V147" s="87">
        <v>0</v>
      </c>
      <c r="W147" s="88">
        <v>0</v>
      </c>
      <c r="X147" s="88">
        <v>0</v>
      </c>
      <c r="Y147" s="88">
        <v>0</v>
      </c>
      <c r="Z147" s="88">
        <v>0</v>
      </c>
      <c r="AA147" s="88">
        <v>2400</v>
      </c>
      <c r="AB147" s="88">
        <v>640427.73600000003</v>
      </c>
      <c r="AC147" s="88">
        <v>0</v>
      </c>
      <c r="AD147" s="88">
        <f t="shared" si="12"/>
        <v>642827.73600000003</v>
      </c>
      <c r="AE147" s="89">
        <f t="shared" si="13"/>
        <v>2459825.264</v>
      </c>
      <c r="AF147" s="87">
        <v>0</v>
      </c>
      <c r="AG147" s="90" t="s">
        <v>121</v>
      </c>
      <c r="AH147" s="91">
        <v>328002011009107</v>
      </c>
      <c r="AI147" s="90" t="s">
        <v>174</v>
      </c>
    </row>
    <row r="148" spans="2:35" ht="15.75" customHeight="1">
      <c r="B148" s="83">
        <f t="shared" si="14"/>
        <v>134</v>
      </c>
      <c r="C148" s="84" t="s">
        <v>449</v>
      </c>
      <c r="D148" s="82" t="s">
        <v>450</v>
      </c>
      <c r="E148" s="85">
        <v>916447927691</v>
      </c>
      <c r="F148" s="86">
        <v>30592</v>
      </c>
      <c r="G148" s="84" t="s">
        <v>119</v>
      </c>
      <c r="H148" s="87" t="s">
        <v>111</v>
      </c>
      <c r="I148" s="84" t="s">
        <v>128</v>
      </c>
      <c r="J148" s="84" t="s">
        <v>380</v>
      </c>
      <c r="K148" s="86">
        <v>43070</v>
      </c>
      <c r="L148" s="87" t="s">
        <v>96</v>
      </c>
      <c r="M148" s="87" t="s">
        <v>114</v>
      </c>
      <c r="N148" s="88">
        <v>480000</v>
      </c>
      <c r="O148" s="88">
        <v>0</v>
      </c>
      <c r="P148" s="88">
        <v>0</v>
      </c>
      <c r="Q148" s="88">
        <v>0</v>
      </c>
      <c r="R148" s="88">
        <v>960000</v>
      </c>
      <c r="S148" s="88">
        <f t="shared" si="10"/>
        <v>1440000</v>
      </c>
      <c r="T148" s="87">
        <v>0</v>
      </c>
      <c r="U148" s="89">
        <f t="shared" si="11"/>
        <v>1440000</v>
      </c>
      <c r="V148" s="87">
        <v>0</v>
      </c>
      <c r="W148" s="88">
        <v>0</v>
      </c>
      <c r="X148" s="88">
        <v>0</v>
      </c>
      <c r="Y148" s="88">
        <v>0</v>
      </c>
      <c r="Z148" s="88">
        <v>0</v>
      </c>
      <c r="AA148" s="88">
        <v>2400</v>
      </c>
      <c r="AB148" s="88">
        <v>133120</v>
      </c>
      <c r="AC148" s="88">
        <v>0</v>
      </c>
      <c r="AD148" s="88">
        <f t="shared" si="12"/>
        <v>135520</v>
      </c>
      <c r="AE148" s="89">
        <f t="shared" si="13"/>
        <v>1304480</v>
      </c>
      <c r="AF148" s="87">
        <v>0</v>
      </c>
      <c r="AG148" s="90" t="s">
        <v>121</v>
      </c>
      <c r="AH148" s="91">
        <v>214810100066739</v>
      </c>
      <c r="AI148" s="90" t="s">
        <v>122</v>
      </c>
    </row>
    <row r="149" spans="2:35" ht="15.75" customHeight="1">
      <c r="B149" s="83">
        <f t="shared" si="14"/>
        <v>135</v>
      </c>
      <c r="C149" s="84" t="s">
        <v>451</v>
      </c>
      <c r="D149" s="82" t="s">
        <v>452</v>
      </c>
      <c r="E149" s="85">
        <v>846749048468</v>
      </c>
      <c r="F149" s="86">
        <v>26066</v>
      </c>
      <c r="G149" s="84" t="s">
        <v>119</v>
      </c>
      <c r="H149" s="87" t="s">
        <v>111</v>
      </c>
      <c r="I149" s="84" t="s">
        <v>125</v>
      </c>
      <c r="J149" s="84" t="s">
        <v>380</v>
      </c>
      <c r="K149" s="86">
        <v>43070</v>
      </c>
      <c r="L149" s="87" t="s">
        <v>96</v>
      </c>
      <c r="M149" s="87" t="s">
        <v>114</v>
      </c>
      <c r="N149" s="88">
        <v>600000</v>
      </c>
      <c r="O149" s="88">
        <v>0</v>
      </c>
      <c r="P149" s="88">
        <v>0</v>
      </c>
      <c r="Q149" s="88">
        <v>0</v>
      </c>
      <c r="R149" s="88">
        <v>1200000</v>
      </c>
      <c r="S149" s="88">
        <f t="shared" si="10"/>
        <v>1800000</v>
      </c>
      <c r="T149" s="87">
        <v>0</v>
      </c>
      <c r="U149" s="89">
        <f t="shared" si="11"/>
        <v>1800000</v>
      </c>
      <c r="V149" s="87">
        <v>0</v>
      </c>
      <c r="W149" s="88">
        <v>0</v>
      </c>
      <c r="X149" s="88">
        <v>0</v>
      </c>
      <c r="Y149" s="88">
        <v>0</v>
      </c>
      <c r="Z149" s="88">
        <v>0</v>
      </c>
      <c r="AA149" s="88">
        <v>2400</v>
      </c>
      <c r="AB149" s="88">
        <v>234000</v>
      </c>
      <c r="AC149" s="88">
        <v>0</v>
      </c>
      <c r="AD149" s="88">
        <f t="shared" si="12"/>
        <v>236400</v>
      </c>
      <c r="AE149" s="89">
        <f t="shared" si="13"/>
        <v>1563600</v>
      </c>
      <c r="AF149" s="87">
        <v>0</v>
      </c>
      <c r="AG149" s="90" t="s">
        <v>121</v>
      </c>
      <c r="AH149" s="91">
        <v>214810100066757</v>
      </c>
      <c r="AI149" s="90" t="s">
        <v>122</v>
      </c>
    </row>
    <row r="150" spans="2:35" ht="15.75" customHeight="1">
      <c r="B150" s="83">
        <f t="shared" si="14"/>
        <v>136</v>
      </c>
      <c r="C150" s="84" t="s">
        <v>453</v>
      </c>
      <c r="D150" s="82" t="s">
        <v>454</v>
      </c>
      <c r="E150" s="85">
        <v>606710746948</v>
      </c>
      <c r="F150" s="86">
        <v>30083</v>
      </c>
      <c r="G150" s="84" t="s">
        <v>110</v>
      </c>
      <c r="H150" s="87" t="s">
        <v>111</v>
      </c>
      <c r="I150" s="84" t="s">
        <v>112</v>
      </c>
      <c r="J150" s="84" t="s">
        <v>380</v>
      </c>
      <c r="K150" s="86">
        <v>43070</v>
      </c>
      <c r="L150" s="87" t="s">
        <v>96</v>
      </c>
      <c r="M150" s="87" t="s">
        <v>114</v>
      </c>
      <c r="N150" s="88">
        <v>490000</v>
      </c>
      <c r="O150" s="88">
        <v>0</v>
      </c>
      <c r="P150" s="88">
        <v>0</v>
      </c>
      <c r="Q150" s="88">
        <v>0</v>
      </c>
      <c r="R150" s="88">
        <v>1040000</v>
      </c>
      <c r="S150" s="88">
        <f t="shared" si="10"/>
        <v>1530000</v>
      </c>
      <c r="T150" s="87">
        <v>0</v>
      </c>
      <c r="U150" s="89">
        <f t="shared" si="11"/>
        <v>1530000</v>
      </c>
      <c r="V150" s="87">
        <v>0</v>
      </c>
      <c r="W150" s="88">
        <v>0</v>
      </c>
      <c r="X150" s="88">
        <v>0</v>
      </c>
      <c r="Y150" s="88">
        <v>0</v>
      </c>
      <c r="Z150" s="88">
        <v>0</v>
      </c>
      <c r="AA150" s="88">
        <v>2400</v>
      </c>
      <c r="AB150" s="88">
        <v>151840</v>
      </c>
      <c r="AC150" s="88">
        <v>0</v>
      </c>
      <c r="AD150" s="88">
        <f t="shared" si="12"/>
        <v>154240</v>
      </c>
      <c r="AE150" s="89">
        <f t="shared" si="13"/>
        <v>1375760</v>
      </c>
      <c r="AF150" s="87">
        <v>0</v>
      </c>
      <c r="AG150" s="90" t="s">
        <v>121</v>
      </c>
      <c r="AH150" s="91">
        <v>214810100066845</v>
      </c>
      <c r="AI150" s="90" t="s">
        <v>122</v>
      </c>
    </row>
    <row r="151" spans="2:35" ht="15.75" customHeight="1">
      <c r="B151" s="83">
        <f t="shared" si="14"/>
        <v>137</v>
      </c>
      <c r="C151" s="84" t="s">
        <v>455</v>
      </c>
      <c r="D151" s="82" t="s">
        <v>456</v>
      </c>
      <c r="E151" s="85">
        <v>652273119722</v>
      </c>
      <c r="F151" s="86">
        <v>23666</v>
      </c>
      <c r="G151" s="84" t="s">
        <v>119</v>
      </c>
      <c r="H151" s="87" t="s">
        <v>111</v>
      </c>
      <c r="I151" s="84" t="s">
        <v>128</v>
      </c>
      <c r="J151" s="84" t="s">
        <v>380</v>
      </c>
      <c r="K151" s="86">
        <v>43070</v>
      </c>
      <c r="L151" s="87" t="s">
        <v>96</v>
      </c>
      <c r="M151" s="87" t="s">
        <v>114</v>
      </c>
      <c r="N151" s="88">
        <v>600000</v>
      </c>
      <c r="O151" s="88">
        <v>0</v>
      </c>
      <c r="P151" s="88">
        <v>0</v>
      </c>
      <c r="Q151" s="88">
        <v>0</v>
      </c>
      <c r="R151" s="88">
        <v>1200000</v>
      </c>
      <c r="S151" s="88">
        <f t="shared" si="10"/>
        <v>1800000</v>
      </c>
      <c r="T151" s="87">
        <v>0</v>
      </c>
      <c r="U151" s="89">
        <f t="shared" si="11"/>
        <v>1800000</v>
      </c>
      <c r="V151" s="87">
        <v>0</v>
      </c>
      <c r="W151" s="88">
        <v>0</v>
      </c>
      <c r="X151" s="88">
        <v>0</v>
      </c>
      <c r="Y151" s="88">
        <v>0</v>
      </c>
      <c r="Z151" s="88">
        <v>0</v>
      </c>
      <c r="AA151" s="88">
        <v>2400</v>
      </c>
      <c r="AB151" s="88">
        <v>234000</v>
      </c>
      <c r="AC151" s="88">
        <v>0</v>
      </c>
      <c r="AD151" s="88">
        <f t="shared" si="12"/>
        <v>236400</v>
      </c>
      <c r="AE151" s="89">
        <f t="shared" si="13"/>
        <v>1563600</v>
      </c>
      <c r="AF151" s="87">
        <v>0</v>
      </c>
      <c r="AG151" s="90" t="s">
        <v>121</v>
      </c>
      <c r="AH151" s="91">
        <v>214810100066890</v>
      </c>
      <c r="AI151" s="90" t="s">
        <v>122</v>
      </c>
    </row>
    <row r="152" spans="2:35" ht="15.75" customHeight="1">
      <c r="B152" s="83">
        <f t="shared" si="14"/>
        <v>138</v>
      </c>
      <c r="C152" s="84" t="s">
        <v>457</v>
      </c>
      <c r="D152" s="82" t="s">
        <v>458</v>
      </c>
      <c r="E152" s="85">
        <v>265858438650</v>
      </c>
      <c r="F152" s="86">
        <v>30545</v>
      </c>
      <c r="G152" s="84" t="s">
        <v>119</v>
      </c>
      <c r="H152" s="87" t="s">
        <v>111</v>
      </c>
      <c r="I152" s="84" t="s">
        <v>128</v>
      </c>
      <c r="J152" s="84" t="s">
        <v>380</v>
      </c>
      <c r="K152" s="86">
        <v>43070</v>
      </c>
      <c r="L152" s="87" t="s">
        <v>96</v>
      </c>
      <c r="M152" s="87" t="s">
        <v>114</v>
      </c>
      <c r="N152" s="88">
        <v>480000</v>
      </c>
      <c r="O152" s="88">
        <v>0</v>
      </c>
      <c r="P152" s="88">
        <v>0</v>
      </c>
      <c r="Q152" s="88">
        <v>0</v>
      </c>
      <c r="R152" s="88">
        <v>960000</v>
      </c>
      <c r="S152" s="88">
        <f t="shared" si="10"/>
        <v>1440000</v>
      </c>
      <c r="T152" s="87">
        <v>0</v>
      </c>
      <c r="U152" s="89">
        <f t="shared" si="11"/>
        <v>1440000</v>
      </c>
      <c r="V152" s="87">
        <v>0</v>
      </c>
      <c r="W152" s="88">
        <v>0</v>
      </c>
      <c r="X152" s="88">
        <v>0</v>
      </c>
      <c r="Y152" s="88">
        <v>0</v>
      </c>
      <c r="Z152" s="88">
        <v>0</v>
      </c>
      <c r="AA152" s="88">
        <v>2400</v>
      </c>
      <c r="AB152" s="88">
        <v>133120</v>
      </c>
      <c r="AC152" s="88">
        <v>0</v>
      </c>
      <c r="AD152" s="88">
        <f t="shared" si="12"/>
        <v>135520</v>
      </c>
      <c r="AE152" s="89">
        <f t="shared" si="13"/>
        <v>1304480</v>
      </c>
      <c r="AF152" s="87">
        <v>0</v>
      </c>
      <c r="AG152" s="90" t="s">
        <v>121</v>
      </c>
      <c r="AH152" s="91">
        <v>214810100066906</v>
      </c>
      <c r="AI152" s="90" t="s">
        <v>122</v>
      </c>
    </row>
    <row r="153" spans="2:35" ht="15.75" customHeight="1">
      <c r="B153" s="83">
        <f t="shared" si="14"/>
        <v>139</v>
      </c>
      <c r="C153" s="84" t="s">
        <v>459</v>
      </c>
      <c r="D153" s="82" t="s">
        <v>460</v>
      </c>
      <c r="E153" s="85">
        <v>365975757554</v>
      </c>
      <c r="F153" s="86">
        <v>27974</v>
      </c>
      <c r="G153" s="84" t="s">
        <v>119</v>
      </c>
      <c r="H153" s="87" t="s">
        <v>111</v>
      </c>
      <c r="I153" s="84" t="s">
        <v>128</v>
      </c>
      <c r="J153" s="84" t="s">
        <v>380</v>
      </c>
      <c r="K153" s="86">
        <v>43070</v>
      </c>
      <c r="L153" s="87" t="s">
        <v>96</v>
      </c>
      <c r="M153" s="87" t="s">
        <v>114</v>
      </c>
      <c r="N153" s="88">
        <v>600000</v>
      </c>
      <c r="O153" s="88">
        <v>0</v>
      </c>
      <c r="P153" s="88">
        <v>0</v>
      </c>
      <c r="Q153" s="88">
        <v>0</v>
      </c>
      <c r="R153" s="88">
        <v>1200000</v>
      </c>
      <c r="S153" s="88">
        <f t="shared" si="10"/>
        <v>1800000</v>
      </c>
      <c r="T153" s="87">
        <v>0</v>
      </c>
      <c r="U153" s="89">
        <f t="shared" si="11"/>
        <v>1800000</v>
      </c>
      <c r="V153" s="87">
        <v>0</v>
      </c>
      <c r="W153" s="88">
        <v>0</v>
      </c>
      <c r="X153" s="88">
        <v>0</v>
      </c>
      <c r="Y153" s="88">
        <v>0</v>
      </c>
      <c r="Z153" s="88">
        <v>0</v>
      </c>
      <c r="AA153" s="88">
        <v>2400</v>
      </c>
      <c r="AB153" s="88">
        <v>234000</v>
      </c>
      <c r="AC153" s="88">
        <v>0</v>
      </c>
      <c r="AD153" s="88">
        <f t="shared" si="12"/>
        <v>236400</v>
      </c>
      <c r="AE153" s="89">
        <f t="shared" si="13"/>
        <v>1563600</v>
      </c>
      <c r="AF153" s="87">
        <v>0</v>
      </c>
      <c r="AG153" s="90" t="s">
        <v>121</v>
      </c>
      <c r="AH153" s="91">
        <v>214810100066915</v>
      </c>
      <c r="AI153" s="90" t="s">
        <v>122</v>
      </c>
    </row>
    <row r="154" spans="2:35" ht="15.75" customHeight="1">
      <c r="B154" s="83">
        <f t="shared" si="14"/>
        <v>140</v>
      </c>
      <c r="C154" s="84" t="s">
        <v>461</v>
      </c>
      <c r="D154" s="82" t="s">
        <v>462</v>
      </c>
      <c r="E154" s="85">
        <v>991997854120</v>
      </c>
      <c r="F154" s="86">
        <v>23898</v>
      </c>
      <c r="G154" s="84" t="s">
        <v>110</v>
      </c>
      <c r="H154" s="87" t="s">
        <v>111</v>
      </c>
      <c r="I154" s="84" t="s">
        <v>112</v>
      </c>
      <c r="J154" s="84" t="s">
        <v>380</v>
      </c>
      <c r="K154" s="86">
        <v>43070</v>
      </c>
      <c r="L154" s="87" t="s">
        <v>96</v>
      </c>
      <c r="M154" s="87" t="s">
        <v>114</v>
      </c>
      <c r="N154" s="88">
        <v>600000</v>
      </c>
      <c r="O154" s="88">
        <v>0</v>
      </c>
      <c r="P154" s="88">
        <v>0</v>
      </c>
      <c r="Q154" s="88">
        <v>0</v>
      </c>
      <c r="R154" s="88">
        <v>1200000</v>
      </c>
      <c r="S154" s="88">
        <f t="shared" si="10"/>
        <v>1800000</v>
      </c>
      <c r="T154" s="87">
        <v>0</v>
      </c>
      <c r="U154" s="89">
        <f t="shared" si="11"/>
        <v>1800000</v>
      </c>
      <c r="V154" s="87">
        <v>0</v>
      </c>
      <c r="W154" s="88">
        <v>0</v>
      </c>
      <c r="X154" s="88">
        <v>0</v>
      </c>
      <c r="Y154" s="88">
        <v>0</v>
      </c>
      <c r="Z154" s="88">
        <v>0</v>
      </c>
      <c r="AA154" s="88">
        <v>2400</v>
      </c>
      <c r="AB154" s="88">
        <v>234000</v>
      </c>
      <c r="AC154" s="88">
        <v>0</v>
      </c>
      <c r="AD154" s="88">
        <f t="shared" si="12"/>
        <v>236400</v>
      </c>
      <c r="AE154" s="89">
        <f t="shared" si="13"/>
        <v>1563600</v>
      </c>
      <c r="AF154" s="87">
        <v>0</v>
      </c>
      <c r="AG154" s="90" t="s">
        <v>121</v>
      </c>
      <c r="AH154" s="91">
        <v>214810100067039</v>
      </c>
      <c r="AI154" s="90" t="s">
        <v>122</v>
      </c>
    </row>
    <row r="155" spans="2:35" ht="15.75" customHeight="1">
      <c r="B155" s="83">
        <f t="shared" si="14"/>
        <v>141</v>
      </c>
      <c r="C155" s="84" t="s">
        <v>463</v>
      </c>
      <c r="D155" s="82" t="s">
        <v>464</v>
      </c>
      <c r="E155" s="85">
        <v>307936629795</v>
      </c>
      <c r="F155" s="86">
        <v>26769</v>
      </c>
      <c r="G155" s="84" t="s">
        <v>119</v>
      </c>
      <c r="H155" s="87" t="s">
        <v>111</v>
      </c>
      <c r="I155" s="84" t="s">
        <v>128</v>
      </c>
      <c r="J155" s="84" t="s">
        <v>380</v>
      </c>
      <c r="K155" s="86">
        <v>43070</v>
      </c>
      <c r="L155" s="87" t="s">
        <v>96</v>
      </c>
      <c r="M155" s="87" t="s">
        <v>114</v>
      </c>
      <c r="N155" s="88">
        <v>600000</v>
      </c>
      <c r="O155" s="88">
        <v>0</v>
      </c>
      <c r="P155" s="88">
        <v>0</v>
      </c>
      <c r="Q155" s="88">
        <v>0</v>
      </c>
      <c r="R155" s="88">
        <v>1200000</v>
      </c>
      <c r="S155" s="88">
        <f t="shared" si="10"/>
        <v>1800000</v>
      </c>
      <c r="T155" s="87">
        <v>0</v>
      </c>
      <c r="U155" s="89">
        <f t="shared" si="11"/>
        <v>1800000</v>
      </c>
      <c r="V155" s="87">
        <v>0</v>
      </c>
      <c r="W155" s="88">
        <v>0</v>
      </c>
      <c r="X155" s="88">
        <v>0</v>
      </c>
      <c r="Y155" s="88">
        <v>0</v>
      </c>
      <c r="Z155" s="88">
        <v>0</v>
      </c>
      <c r="AA155" s="88">
        <v>2400</v>
      </c>
      <c r="AB155" s="88">
        <v>234000</v>
      </c>
      <c r="AC155" s="88">
        <v>0</v>
      </c>
      <c r="AD155" s="88">
        <f t="shared" si="12"/>
        <v>236400</v>
      </c>
      <c r="AE155" s="89">
        <f t="shared" si="13"/>
        <v>1563600</v>
      </c>
      <c r="AF155" s="87">
        <v>0</v>
      </c>
      <c r="AG155" s="90" t="s">
        <v>121</v>
      </c>
      <c r="AH155" s="91">
        <v>214810100068269</v>
      </c>
      <c r="AI155" s="90" t="s">
        <v>122</v>
      </c>
    </row>
    <row r="156" spans="2:35" ht="15.75" customHeight="1">
      <c r="B156" s="83">
        <f t="shared" si="14"/>
        <v>142</v>
      </c>
      <c r="C156" s="84" t="s">
        <v>465</v>
      </c>
      <c r="D156" s="82" t="s">
        <v>466</v>
      </c>
      <c r="E156" s="85">
        <v>231644543066</v>
      </c>
      <c r="F156" s="86">
        <v>30105</v>
      </c>
      <c r="G156" s="84" t="s">
        <v>110</v>
      </c>
      <c r="H156" s="87" t="s">
        <v>111</v>
      </c>
      <c r="I156" s="84" t="s">
        <v>163</v>
      </c>
      <c r="J156" s="84" t="s">
        <v>380</v>
      </c>
      <c r="K156" s="86">
        <v>43070</v>
      </c>
      <c r="L156" s="87" t="s">
        <v>96</v>
      </c>
      <c r="M156" s="87" t="s">
        <v>114</v>
      </c>
      <c r="N156" s="88">
        <v>600000</v>
      </c>
      <c r="O156" s="88">
        <v>0</v>
      </c>
      <c r="P156" s="88">
        <v>0</v>
      </c>
      <c r="Q156" s="88">
        <v>0</v>
      </c>
      <c r="R156" s="88">
        <v>1200000</v>
      </c>
      <c r="S156" s="88">
        <f t="shared" si="10"/>
        <v>1800000</v>
      </c>
      <c r="T156" s="87">
        <v>0</v>
      </c>
      <c r="U156" s="89">
        <f t="shared" si="11"/>
        <v>1800000</v>
      </c>
      <c r="V156" s="87">
        <v>0</v>
      </c>
      <c r="W156" s="88">
        <v>0</v>
      </c>
      <c r="X156" s="88">
        <v>0</v>
      </c>
      <c r="Y156" s="88">
        <v>0</v>
      </c>
      <c r="Z156" s="88">
        <v>0</v>
      </c>
      <c r="AA156" s="88">
        <v>2400</v>
      </c>
      <c r="AB156" s="88">
        <v>234000</v>
      </c>
      <c r="AC156" s="88">
        <v>0</v>
      </c>
      <c r="AD156" s="88">
        <f t="shared" si="12"/>
        <v>236400</v>
      </c>
      <c r="AE156" s="89">
        <f t="shared" si="13"/>
        <v>1563600</v>
      </c>
      <c r="AF156" s="87">
        <v>0</v>
      </c>
      <c r="AG156" s="90" t="s">
        <v>121</v>
      </c>
      <c r="AH156" s="91">
        <v>214810100066818</v>
      </c>
      <c r="AI156" s="90" t="s">
        <v>122</v>
      </c>
    </row>
    <row r="157" spans="2:35" ht="15.75" customHeight="1">
      <c r="B157" s="83">
        <f t="shared" si="14"/>
        <v>143</v>
      </c>
      <c r="C157" s="84" t="s">
        <v>467</v>
      </c>
      <c r="D157" s="82" t="s">
        <v>468</v>
      </c>
      <c r="E157" s="85">
        <v>942271408772</v>
      </c>
      <c r="F157" s="86">
        <v>28990</v>
      </c>
      <c r="G157" s="84" t="s">
        <v>110</v>
      </c>
      <c r="H157" s="87" t="s">
        <v>111</v>
      </c>
      <c r="I157" s="84" t="s">
        <v>112</v>
      </c>
      <c r="J157" s="84" t="s">
        <v>380</v>
      </c>
      <c r="K157" s="86">
        <v>43070</v>
      </c>
      <c r="L157" s="87" t="s">
        <v>96</v>
      </c>
      <c r="M157" s="87" t="s">
        <v>114</v>
      </c>
      <c r="N157" s="88">
        <v>600000</v>
      </c>
      <c r="O157" s="88">
        <v>0</v>
      </c>
      <c r="P157" s="88">
        <v>0</v>
      </c>
      <c r="Q157" s="88">
        <v>0</v>
      </c>
      <c r="R157" s="88">
        <v>1200000</v>
      </c>
      <c r="S157" s="88">
        <f t="shared" si="10"/>
        <v>1800000</v>
      </c>
      <c r="T157" s="87">
        <v>0</v>
      </c>
      <c r="U157" s="89">
        <f t="shared" si="11"/>
        <v>1800000</v>
      </c>
      <c r="V157" s="87">
        <v>0</v>
      </c>
      <c r="W157" s="88">
        <v>0</v>
      </c>
      <c r="X157" s="88">
        <v>0</v>
      </c>
      <c r="Y157" s="88">
        <v>0</v>
      </c>
      <c r="Z157" s="88">
        <v>0</v>
      </c>
      <c r="AA157" s="88">
        <v>2400</v>
      </c>
      <c r="AB157" s="88">
        <v>234000</v>
      </c>
      <c r="AC157" s="88">
        <v>0</v>
      </c>
      <c r="AD157" s="88">
        <f t="shared" si="12"/>
        <v>236400</v>
      </c>
      <c r="AE157" s="89">
        <f t="shared" si="13"/>
        <v>1563600</v>
      </c>
      <c r="AF157" s="87">
        <v>0</v>
      </c>
      <c r="AG157" s="90" t="s">
        <v>121</v>
      </c>
      <c r="AH157" s="91">
        <v>214810100066942</v>
      </c>
      <c r="AI157" s="90" t="s">
        <v>122</v>
      </c>
    </row>
    <row r="158" spans="2:35" ht="15.75" customHeight="1">
      <c r="B158" s="83">
        <f t="shared" si="14"/>
        <v>144</v>
      </c>
      <c r="C158" s="84" t="s">
        <v>469</v>
      </c>
      <c r="D158" s="82" t="s">
        <v>470</v>
      </c>
      <c r="E158" s="85">
        <v>313202314520</v>
      </c>
      <c r="F158" s="86">
        <v>23225</v>
      </c>
      <c r="G158" s="84" t="s">
        <v>119</v>
      </c>
      <c r="H158" s="87" t="s">
        <v>111</v>
      </c>
      <c r="I158" s="84" t="s">
        <v>125</v>
      </c>
      <c r="J158" s="84" t="s">
        <v>380</v>
      </c>
      <c r="K158" s="86">
        <v>43070</v>
      </c>
      <c r="L158" s="87" t="s">
        <v>96</v>
      </c>
      <c r="M158" s="87" t="s">
        <v>114</v>
      </c>
      <c r="N158" s="88">
        <v>480000</v>
      </c>
      <c r="O158" s="88">
        <v>0</v>
      </c>
      <c r="P158" s="88">
        <v>0</v>
      </c>
      <c r="Q158" s="88">
        <v>0</v>
      </c>
      <c r="R158" s="88">
        <v>960000</v>
      </c>
      <c r="S158" s="88">
        <f t="shared" si="10"/>
        <v>1440000</v>
      </c>
      <c r="T158" s="87">
        <v>0</v>
      </c>
      <c r="U158" s="89">
        <f t="shared" si="11"/>
        <v>1440000</v>
      </c>
      <c r="V158" s="87">
        <v>0</v>
      </c>
      <c r="W158" s="88">
        <v>0</v>
      </c>
      <c r="X158" s="88">
        <v>0</v>
      </c>
      <c r="Y158" s="88">
        <v>0</v>
      </c>
      <c r="Z158" s="88">
        <v>0</v>
      </c>
      <c r="AA158" s="88">
        <v>2400</v>
      </c>
      <c r="AB158" s="88">
        <v>133120</v>
      </c>
      <c r="AC158" s="88">
        <v>0</v>
      </c>
      <c r="AD158" s="88">
        <f t="shared" si="12"/>
        <v>135520</v>
      </c>
      <c r="AE158" s="89">
        <f t="shared" si="13"/>
        <v>1304480</v>
      </c>
      <c r="AF158" s="87">
        <v>0</v>
      </c>
      <c r="AG158" s="90" t="s">
        <v>121</v>
      </c>
      <c r="AH158" s="91">
        <v>214810100067020</v>
      </c>
      <c r="AI158" s="90" t="s">
        <v>122</v>
      </c>
    </row>
    <row r="159" spans="2:35" ht="15.75" customHeight="1">
      <c r="B159" s="83">
        <f t="shared" si="14"/>
        <v>145</v>
      </c>
      <c r="C159" s="84" t="s">
        <v>471</v>
      </c>
      <c r="D159" s="82" t="s">
        <v>472</v>
      </c>
      <c r="E159" s="85">
        <v>298313647990</v>
      </c>
      <c r="F159" s="86">
        <v>24061</v>
      </c>
      <c r="G159" s="84" t="s">
        <v>119</v>
      </c>
      <c r="H159" s="87" t="s">
        <v>111</v>
      </c>
      <c r="I159" s="84" t="s">
        <v>125</v>
      </c>
      <c r="J159" s="84" t="s">
        <v>380</v>
      </c>
      <c r="K159" s="86">
        <v>43070</v>
      </c>
      <c r="L159" s="87" t="s">
        <v>96</v>
      </c>
      <c r="M159" s="87" t="s">
        <v>114</v>
      </c>
      <c r="N159" s="88">
        <v>480000</v>
      </c>
      <c r="O159" s="88">
        <v>0</v>
      </c>
      <c r="P159" s="88">
        <v>0</v>
      </c>
      <c r="Q159" s="88">
        <v>0</v>
      </c>
      <c r="R159" s="88">
        <v>960000</v>
      </c>
      <c r="S159" s="88">
        <f t="shared" si="10"/>
        <v>1440000</v>
      </c>
      <c r="T159" s="87">
        <v>0</v>
      </c>
      <c r="U159" s="89">
        <f t="shared" si="11"/>
        <v>1440000</v>
      </c>
      <c r="V159" s="87">
        <v>0</v>
      </c>
      <c r="W159" s="88">
        <v>0</v>
      </c>
      <c r="X159" s="88">
        <v>0</v>
      </c>
      <c r="Y159" s="88">
        <v>0</v>
      </c>
      <c r="Z159" s="88">
        <v>0</v>
      </c>
      <c r="AA159" s="88">
        <v>2400</v>
      </c>
      <c r="AB159" s="88">
        <v>133120</v>
      </c>
      <c r="AC159" s="88">
        <v>0</v>
      </c>
      <c r="AD159" s="88">
        <f t="shared" si="12"/>
        <v>135520</v>
      </c>
      <c r="AE159" s="89">
        <f t="shared" si="13"/>
        <v>1304480</v>
      </c>
      <c r="AF159" s="87">
        <v>0</v>
      </c>
      <c r="AG159" s="90" t="s">
        <v>121</v>
      </c>
      <c r="AH159" s="91">
        <v>214810100067118</v>
      </c>
      <c r="AI159" s="90" t="s">
        <v>122</v>
      </c>
    </row>
    <row r="160" spans="2:35" ht="15.75" customHeight="1">
      <c r="B160" s="83">
        <f t="shared" si="14"/>
        <v>146</v>
      </c>
      <c r="C160" s="84" t="s">
        <v>473</v>
      </c>
      <c r="D160" s="82" t="s">
        <v>474</v>
      </c>
      <c r="E160" s="85">
        <v>850808487010</v>
      </c>
      <c r="F160" s="86">
        <v>23459</v>
      </c>
      <c r="G160" s="84" t="s">
        <v>110</v>
      </c>
      <c r="H160" s="87" t="s">
        <v>111</v>
      </c>
      <c r="I160" s="84" t="s">
        <v>143</v>
      </c>
      <c r="J160" s="84" t="s">
        <v>380</v>
      </c>
      <c r="K160" s="86">
        <v>43070</v>
      </c>
      <c r="L160" s="87" t="s">
        <v>96</v>
      </c>
      <c r="M160" s="87" t="s">
        <v>114</v>
      </c>
      <c r="N160" s="88">
        <v>600000</v>
      </c>
      <c r="O160" s="88">
        <v>0</v>
      </c>
      <c r="P160" s="88">
        <v>0</v>
      </c>
      <c r="Q160" s="88">
        <v>0</v>
      </c>
      <c r="R160" s="88">
        <v>1200000</v>
      </c>
      <c r="S160" s="88">
        <f t="shared" si="10"/>
        <v>1800000</v>
      </c>
      <c r="T160" s="87">
        <v>0</v>
      </c>
      <c r="U160" s="89">
        <f t="shared" si="11"/>
        <v>1800000</v>
      </c>
      <c r="V160" s="87">
        <v>0</v>
      </c>
      <c r="W160" s="88">
        <v>0</v>
      </c>
      <c r="X160" s="88">
        <v>0</v>
      </c>
      <c r="Y160" s="88">
        <v>0</v>
      </c>
      <c r="Z160" s="88">
        <v>0</v>
      </c>
      <c r="AA160" s="88">
        <v>2400</v>
      </c>
      <c r="AB160" s="88">
        <v>234000</v>
      </c>
      <c r="AC160" s="88">
        <v>0</v>
      </c>
      <c r="AD160" s="88">
        <f t="shared" si="12"/>
        <v>236400</v>
      </c>
      <c r="AE160" s="89">
        <f t="shared" si="13"/>
        <v>1563600</v>
      </c>
      <c r="AF160" s="87">
        <v>0</v>
      </c>
      <c r="AG160" s="90" t="s">
        <v>121</v>
      </c>
      <c r="AH160" s="91">
        <v>214810100068047</v>
      </c>
      <c r="AI160" s="90" t="s">
        <v>122</v>
      </c>
    </row>
    <row r="161" spans="2:35" ht="15.75" customHeight="1">
      <c r="B161" s="83">
        <f t="shared" si="14"/>
        <v>147</v>
      </c>
      <c r="C161" s="84" t="s">
        <v>475</v>
      </c>
      <c r="D161" s="82" t="s">
        <v>476</v>
      </c>
      <c r="E161" s="85">
        <v>894756979302</v>
      </c>
      <c r="F161" s="86">
        <v>31961</v>
      </c>
      <c r="G161" s="84" t="s">
        <v>110</v>
      </c>
      <c r="H161" s="87" t="s">
        <v>111</v>
      </c>
      <c r="I161" s="84" t="s">
        <v>200</v>
      </c>
      <c r="J161" s="84" t="s">
        <v>380</v>
      </c>
      <c r="K161" s="86">
        <v>43256</v>
      </c>
      <c r="L161" s="87" t="s">
        <v>96</v>
      </c>
      <c r="M161" s="87" t="s">
        <v>114</v>
      </c>
      <c r="N161" s="88">
        <v>538387</v>
      </c>
      <c r="O161" s="88">
        <v>0</v>
      </c>
      <c r="P161" s="88">
        <v>0</v>
      </c>
      <c r="Q161" s="88">
        <v>0</v>
      </c>
      <c r="R161" s="88">
        <v>2183548</v>
      </c>
      <c r="S161" s="88">
        <f t="shared" si="10"/>
        <v>2721935</v>
      </c>
      <c r="T161" s="87">
        <v>0</v>
      </c>
      <c r="U161" s="89">
        <f t="shared" si="11"/>
        <v>2721935</v>
      </c>
      <c r="V161" s="87">
        <v>0</v>
      </c>
      <c r="W161" s="88">
        <v>0</v>
      </c>
      <c r="X161" s="88">
        <v>0</v>
      </c>
      <c r="Y161" s="88">
        <v>0</v>
      </c>
      <c r="Z161" s="88">
        <v>0</v>
      </c>
      <c r="AA161" s="88">
        <v>2400</v>
      </c>
      <c r="AB161" s="88">
        <v>521643.72</v>
      </c>
      <c r="AC161" s="88">
        <v>0</v>
      </c>
      <c r="AD161" s="88">
        <f t="shared" si="12"/>
        <v>524043.72</v>
      </c>
      <c r="AE161" s="89">
        <f t="shared" si="13"/>
        <v>2197891.2800000003</v>
      </c>
      <c r="AF161" s="87">
        <v>0</v>
      </c>
      <c r="AG161" s="90" t="s">
        <v>121</v>
      </c>
      <c r="AH161" s="91">
        <v>610002010013728</v>
      </c>
      <c r="AI161" s="90" t="s">
        <v>140</v>
      </c>
    </row>
    <row r="162" spans="2:35" ht="15.75" customHeight="1">
      <c r="B162" s="83">
        <f t="shared" si="14"/>
        <v>148</v>
      </c>
      <c r="C162" s="84" t="s">
        <v>477</v>
      </c>
      <c r="D162" s="82" t="s">
        <v>478</v>
      </c>
      <c r="E162" s="85">
        <v>915539334869</v>
      </c>
      <c r="F162" s="86">
        <v>21592</v>
      </c>
      <c r="G162" s="84" t="s">
        <v>110</v>
      </c>
      <c r="H162" s="87" t="s">
        <v>111</v>
      </c>
      <c r="I162" s="84" t="s">
        <v>163</v>
      </c>
      <c r="J162" s="84" t="s">
        <v>380</v>
      </c>
      <c r="K162" s="86">
        <v>43252</v>
      </c>
      <c r="L162" s="87" t="s">
        <v>96</v>
      </c>
      <c r="M162" s="87" t="s">
        <v>114</v>
      </c>
      <c r="N162" s="88">
        <v>600000</v>
      </c>
      <c r="O162" s="88">
        <v>0</v>
      </c>
      <c r="P162" s="88">
        <v>0</v>
      </c>
      <c r="Q162" s="88">
        <v>0</v>
      </c>
      <c r="R162" s="88">
        <v>1200000</v>
      </c>
      <c r="S162" s="88">
        <f t="shared" si="10"/>
        <v>1800000</v>
      </c>
      <c r="T162" s="87">
        <v>0</v>
      </c>
      <c r="U162" s="89">
        <f t="shared" si="11"/>
        <v>1800000</v>
      </c>
      <c r="V162" s="87">
        <v>0</v>
      </c>
      <c r="W162" s="88">
        <v>0</v>
      </c>
      <c r="X162" s="88">
        <v>0</v>
      </c>
      <c r="Y162" s="88">
        <v>0</v>
      </c>
      <c r="Z162" s="88">
        <v>0</v>
      </c>
      <c r="AA162" s="88">
        <v>2400</v>
      </c>
      <c r="AB162" s="88">
        <v>234000</v>
      </c>
      <c r="AC162" s="88">
        <v>0</v>
      </c>
      <c r="AD162" s="88">
        <f t="shared" si="12"/>
        <v>236400</v>
      </c>
      <c r="AE162" s="89">
        <f t="shared" si="13"/>
        <v>1563600</v>
      </c>
      <c r="AF162" s="87">
        <v>0</v>
      </c>
      <c r="AG162" s="90" t="s">
        <v>121</v>
      </c>
      <c r="AH162" s="91">
        <v>214810100070112</v>
      </c>
      <c r="AI162" s="90" t="s">
        <v>122</v>
      </c>
    </row>
    <row r="163" spans="2:35" ht="15.75" customHeight="1">
      <c r="B163" s="83">
        <f t="shared" si="14"/>
        <v>149</v>
      </c>
      <c r="C163" s="84" t="s">
        <v>479</v>
      </c>
      <c r="D163" s="82" t="s">
        <v>480</v>
      </c>
      <c r="E163" s="85">
        <v>865520931319</v>
      </c>
      <c r="F163" s="86">
        <v>20276</v>
      </c>
      <c r="G163" s="84" t="s">
        <v>110</v>
      </c>
      <c r="H163" s="87" t="s">
        <v>111</v>
      </c>
      <c r="I163" s="84" t="s">
        <v>163</v>
      </c>
      <c r="J163" s="84" t="s">
        <v>380</v>
      </c>
      <c r="K163" s="86">
        <v>43252</v>
      </c>
      <c r="L163" s="87" t="s">
        <v>96</v>
      </c>
      <c r="M163" s="87" t="s">
        <v>114</v>
      </c>
      <c r="N163" s="88">
        <v>600000</v>
      </c>
      <c r="O163" s="88">
        <v>0</v>
      </c>
      <c r="P163" s="88">
        <v>0</v>
      </c>
      <c r="Q163" s="88">
        <v>0</v>
      </c>
      <c r="R163" s="88">
        <v>1200000</v>
      </c>
      <c r="S163" s="88">
        <f t="shared" si="10"/>
        <v>1800000</v>
      </c>
      <c r="T163" s="87">
        <v>0</v>
      </c>
      <c r="U163" s="89">
        <f t="shared" si="11"/>
        <v>1800000</v>
      </c>
      <c r="V163" s="87">
        <v>0</v>
      </c>
      <c r="W163" s="88">
        <v>0</v>
      </c>
      <c r="X163" s="88">
        <v>0</v>
      </c>
      <c r="Y163" s="88">
        <v>0</v>
      </c>
      <c r="Z163" s="88">
        <v>0</v>
      </c>
      <c r="AA163" s="88">
        <v>2400</v>
      </c>
      <c r="AB163" s="88">
        <v>234000</v>
      </c>
      <c r="AC163" s="88">
        <v>0</v>
      </c>
      <c r="AD163" s="88">
        <f t="shared" si="12"/>
        <v>236400</v>
      </c>
      <c r="AE163" s="89">
        <f t="shared" si="13"/>
        <v>1563600</v>
      </c>
      <c r="AF163" s="87">
        <v>0</v>
      </c>
      <c r="AG163" s="90" t="s">
        <v>121</v>
      </c>
      <c r="AH163" s="91">
        <v>214810100070699</v>
      </c>
      <c r="AI163" s="90" t="s">
        <v>122</v>
      </c>
    </row>
    <row r="164" spans="2:35" ht="15.75" customHeight="1">
      <c r="B164" s="83">
        <f t="shared" si="14"/>
        <v>150</v>
      </c>
      <c r="C164" s="84" t="s">
        <v>481</v>
      </c>
      <c r="D164" s="82" t="s">
        <v>482</v>
      </c>
      <c r="E164" s="85">
        <v>246273644795</v>
      </c>
      <c r="F164" s="86">
        <v>21788</v>
      </c>
      <c r="G164" s="84" t="s">
        <v>110</v>
      </c>
      <c r="H164" s="87" t="s">
        <v>111</v>
      </c>
      <c r="I164" s="84" t="s">
        <v>112</v>
      </c>
      <c r="J164" s="84" t="s">
        <v>380</v>
      </c>
      <c r="K164" s="86">
        <v>43252</v>
      </c>
      <c r="L164" s="87" t="s">
        <v>96</v>
      </c>
      <c r="M164" s="87" t="s">
        <v>114</v>
      </c>
      <c r="N164" s="88">
        <v>600000</v>
      </c>
      <c r="O164" s="88">
        <v>0</v>
      </c>
      <c r="P164" s="88">
        <v>0</v>
      </c>
      <c r="Q164" s="88">
        <v>0</v>
      </c>
      <c r="R164" s="88">
        <v>1200000</v>
      </c>
      <c r="S164" s="88">
        <f t="shared" si="10"/>
        <v>1800000</v>
      </c>
      <c r="T164" s="87">
        <v>0</v>
      </c>
      <c r="U164" s="89">
        <f t="shared" si="11"/>
        <v>1800000</v>
      </c>
      <c r="V164" s="87">
        <v>0</v>
      </c>
      <c r="W164" s="88">
        <v>0</v>
      </c>
      <c r="X164" s="88">
        <v>0</v>
      </c>
      <c r="Y164" s="88">
        <v>0</v>
      </c>
      <c r="Z164" s="88">
        <v>0</v>
      </c>
      <c r="AA164" s="88">
        <v>2400</v>
      </c>
      <c r="AB164" s="88">
        <v>234000</v>
      </c>
      <c r="AC164" s="88">
        <v>0</v>
      </c>
      <c r="AD164" s="88">
        <f t="shared" si="12"/>
        <v>236400</v>
      </c>
      <c r="AE164" s="89">
        <f t="shared" si="13"/>
        <v>1563600</v>
      </c>
      <c r="AF164" s="87">
        <v>0</v>
      </c>
      <c r="AG164" s="90" t="s">
        <v>121</v>
      </c>
      <c r="AH164" s="91">
        <v>214810100070158</v>
      </c>
      <c r="AI164" s="90" t="s">
        <v>122</v>
      </c>
    </row>
    <row r="165" spans="2:35" ht="15.75" customHeight="1">
      <c r="B165" s="83">
        <f t="shared" si="14"/>
        <v>151</v>
      </c>
      <c r="C165" s="84" t="s">
        <v>483</v>
      </c>
      <c r="D165" s="82" t="s">
        <v>484</v>
      </c>
      <c r="E165" s="85">
        <v>842162183377</v>
      </c>
      <c r="F165" s="86">
        <v>27838</v>
      </c>
      <c r="G165" s="84" t="s">
        <v>110</v>
      </c>
      <c r="H165" s="87" t="s">
        <v>111</v>
      </c>
      <c r="I165" s="84" t="s">
        <v>163</v>
      </c>
      <c r="J165" s="84" t="s">
        <v>380</v>
      </c>
      <c r="K165" s="86">
        <v>43282</v>
      </c>
      <c r="L165" s="87" t="s">
        <v>96</v>
      </c>
      <c r="M165" s="87" t="s">
        <v>114</v>
      </c>
      <c r="N165" s="88">
        <v>200000</v>
      </c>
      <c r="O165" s="88">
        <v>0</v>
      </c>
      <c r="P165" s="88">
        <v>0</v>
      </c>
      <c r="Q165" s="88">
        <v>0</v>
      </c>
      <c r="R165" s="88">
        <v>400000</v>
      </c>
      <c r="S165" s="88">
        <f t="shared" si="10"/>
        <v>600000</v>
      </c>
      <c r="T165" s="87">
        <v>0</v>
      </c>
      <c r="U165" s="89">
        <f t="shared" si="11"/>
        <v>600000</v>
      </c>
      <c r="V165" s="87">
        <v>0</v>
      </c>
      <c r="W165" s="88">
        <v>0</v>
      </c>
      <c r="X165" s="88">
        <v>0</v>
      </c>
      <c r="Y165" s="88">
        <v>0</v>
      </c>
      <c r="Z165" s="88">
        <v>0</v>
      </c>
      <c r="AA165" s="88">
        <v>1000</v>
      </c>
      <c r="AB165" s="88">
        <v>60786</v>
      </c>
      <c r="AC165" s="88">
        <v>0</v>
      </c>
      <c r="AD165" s="88">
        <f t="shared" si="12"/>
        <v>61786</v>
      </c>
      <c r="AE165" s="89">
        <f t="shared" si="13"/>
        <v>538214</v>
      </c>
      <c r="AF165" s="87">
        <v>0</v>
      </c>
      <c r="AG165" s="90" t="s">
        <v>121</v>
      </c>
      <c r="AH165" s="91">
        <v>214810100071555</v>
      </c>
      <c r="AI165" s="90" t="s">
        <v>122</v>
      </c>
    </row>
    <row r="166" spans="2:35" ht="15.75" customHeight="1">
      <c r="B166" s="83">
        <f t="shared" si="14"/>
        <v>152</v>
      </c>
      <c r="C166" s="84" t="s">
        <v>485</v>
      </c>
      <c r="D166" s="82" t="s">
        <v>486</v>
      </c>
      <c r="E166" s="85">
        <v>710990408344</v>
      </c>
      <c r="F166" s="86">
        <v>29097</v>
      </c>
      <c r="G166" s="84" t="s">
        <v>119</v>
      </c>
      <c r="H166" s="87" t="s">
        <v>111</v>
      </c>
      <c r="I166" s="84" t="s">
        <v>120</v>
      </c>
      <c r="J166" s="84" t="s">
        <v>380</v>
      </c>
      <c r="K166" s="86">
        <v>43466</v>
      </c>
      <c r="L166" s="87" t="s">
        <v>96</v>
      </c>
      <c r="M166" s="87" t="s">
        <v>114</v>
      </c>
      <c r="N166" s="88">
        <v>480000</v>
      </c>
      <c r="O166" s="88">
        <v>0</v>
      </c>
      <c r="P166" s="88">
        <v>0</v>
      </c>
      <c r="Q166" s="88">
        <v>0</v>
      </c>
      <c r="R166" s="88">
        <v>960000</v>
      </c>
      <c r="S166" s="88">
        <f t="shared" si="10"/>
        <v>1440000</v>
      </c>
      <c r="T166" s="87">
        <v>0</v>
      </c>
      <c r="U166" s="89">
        <f t="shared" si="11"/>
        <v>1440000</v>
      </c>
      <c r="V166" s="87">
        <v>0</v>
      </c>
      <c r="W166" s="88">
        <v>0</v>
      </c>
      <c r="X166" s="88">
        <v>0</v>
      </c>
      <c r="Y166" s="88">
        <v>0</v>
      </c>
      <c r="Z166" s="88">
        <v>0</v>
      </c>
      <c r="AA166" s="88">
        <v>2400</v>
      </c>
      <c r="AB166" s="88">
        <v>133120</v>
      </c>
      <c r="AC166" s="88">
        <v>0</v>
      </c>
      <c r="AD166" s="88">
        <f t="shared" si="12"/>
        <v>135520</v>
      </c>
      <c r="AE166" s="89">
        <f t="shared" si="13"/>
        <v>1304480</v>
      </c>
      <c r="AF166" s="87">
        <v>0</v>
      </c>
      <c r="AG166" s="90" t="s">
        <v>121</v>
      </c>
      <c r="AH166" s="91">
        <v>214810100075913</v>
      </c>
      <c r="AI166" s="90" t="s">
        <v>122</v>
      </c>
    </row>
    <row r="167" spans="2:35" ht="15.75" customHeight="1">
      <c r="B167" s="83">
        <f t="shared" si="14"/>
        <v>153</v>
      </c>
      <c r="C167" s="84" t="s">
        <v>487</v>
      </c>
      <c r="D167" s="82" t="s">
        <v>488</v>
      </c>
      <c r="E167" s="85">
        <v>348389822132</v>
      </c>
      <c r="F167" s="86">
        <v>30460</v>
      </c>
      <c r="G167" s="84" t="s">
        <v>119</v>
      </c>
      <c r="H167" s="87" t="s">
        <v>111</v>
      </c>
      <c r="I167" s="84" t="s">
        <v>125</v>
      </c>
      <c r="J167" s="84" t="s">
        <v>380</v>
      </c>
      <c r="K167" s="86">
        <v>43556</v>
      </c>
      <c r="L167" s="87" t="s">
        <v>96</v>
      </c>
      <c r="M167" s="87" t="s">
        <v>114</v>
      </c>
      <c r="N167" s="88">
        <v>365000</v>
      </c>
      <c r="O167" s="88">
        <v>0</v>
      </c>
      <c r="P167" s="88">
        <v>0</v>
      </c>
      <c r="Q167" s="88">
        <v>0</v>
      </c>
      <c r="R167" s="88">
        <v>828333</v>
      </c>
      <c r="S167" s="88">
        <f t="shared" si="10"/>
        <v>1193333</v>
      </c>
      <c r="T167" s="87">
        <v>0</v>
      </c>
      <c r="U167" s="89">
        <f t="shared" si="11"/>
        <v>1193333</v>
      </c>
      <c r="V167" s="87">
        <v>0</v>
      </c>
      <c r="W167" s="88">
        <v>0</v>
      </c>
      <c r="X167" s="88">
        <v>0</v>
      </c>
      <c r="Y167" s="88">
        <v>0</v>
      </c>
      <c r="Z167" s="88">
        <v>0</v>
      </c>
      <c r="AA167" s="88">
        <v>2400</v>
      </c>
      <c r="AB167" s="88">
        <v>84759.948000000004</v>
      </c>
      <c r="AC167" s="88">
        <v>2600</v>
      </c>
      <c r="AD167" s="88">
        <f t="shared" si="12"/>
        <v>89759.948000000004</v>
      </c>
      <c r="AE167" s="89">
        <f t="shared" si="13"/>
        <v>1103573.0519999999</v>
      </c>
      <c r="AF167" s="87">
        <v>0</v>
      </c>
      <c r="AG167" s="90" t="s">
        <v>121</v>
      </c>
      <c r="AH167" s="91">
        <v>104810100173570</v>
      </c>
      <c r="AI167" s="90" t="s">
        <v>193</v>
      </c>
    </row>
    <row r="168" spans="2:35" ht="15.75" customHeight="1">
      <c r="B168" s="83">
        <f t="shared" si="14"/>
        <v>154</v>
      </c>
      <c r="C168" s="84" t="s">
        <v>489</v>
      </c>
      <c r="D168" s="82" t="s">
        <v>490</v>
      </c>
      <c r="E168" s="85">
        <v>637958209739</v>
      </c>
      <c r="F168" s="86">
        <v>31285</v>
      </c>
      <c r="G168" s="84" t="s">
        <v>119</v>
      </c>
      <c r="H168" s="87" t="s">
        <v>111</v>
      </c>
      <c r="I168" s="84" t="s">
        <v>128</v>
      </c>
      <c r="J168" s="84" t="s">
        <v>380</v>
      </c>
      <c r="K168" s="86">
        <v>43741</v>
      </c>
      <c r="L168" s="87" t="s">
        <v>96</v>
      </c>
      <c r="M168" s="87" t="s">
        <v>114</v>
      </c>
      <c r="N168" s="88">
        <v>370000</v>
      </c>
      <c r="O168" s="88">
        <v>0</v>
      </c>
      <c r="P168" s="88">
        <v>0</v>
      </c>
      <c r="Q168" s="88">
        <v>0</v>
      </c>
      <c r="R168" s="88">
        <v>1090000</v>
      </c>
      <c r="S168" s="88">
        <f t="shared" si="10"/>
        <v>1460000</v>
      </c>
      <c r="T168" s="87">
        <v>0</v>
      </c>
      <c r="U168" s="89">
        <f t="shared" si="11"/>
        <v>1460000</v>
      </c>
      <c r="V168" s="87">
        <v>0</v>
      </c>
      <c r="W168" s="88">
        <v>0</v>
      </c>
      <c r="X168" s="88">
        <v>0</v>
      </c>
      <c r="Y168" s="88">
        <v>0</v>
      </c>
      <c r="Z168" s="88">
        <v>0</v>
      </c>
      <c r="AA168" s="88">
        <v>2400</v>
      </c>
      <c r="AB168" s="88">
        <v>137280</v>
      </c>
      <c r="AC168" s="88">
        <v>0</v>
      </c>
      <c r="AD168" s="88">
        <f t="shared" si="12"/>
        <v>139680</v>
      </c>
      <c r="AE168" s="89">
        <f t="shared" si="13"/>
        <v>1320320</v>
      </c>
      <c r="AF168" s="87">
        <v>0</v>
      </c>
      <c r="AG168" s="90" t="s">
        <v>121</v>
      </c>
      <c r="AH168" s="91">
        <v>610002010003884</v>
      </c>
      <c r="AI168" s="90" t="s">
        <v>140</v>
      </c>
    </row>
    <row r="169" spans="2:35" ht="15.75" customHeight="1">
      <c r="B169" s="83">
        <f t="shared" si="14"/>
        <v>155</v>
      </c>
      <c r="C169" s="84" t="s">
        <v>491</v>
      </c>
      <c r="D169" s="82" t="s">
        <v>492</v>
      </c>
      <c r="E169" s="85">
        <v>743812842560</v>
      </c>
      <c r="F169" s="86">
        <v>29884</v>
      </c>
      <c r="G169" s="84" t="s">
        <v>110</v>
      </c>
      <c r="H169" s="87" t="s">
        <v>111</v>
      </c>
      <c r="I169" s="84" t="s">
        <v>200</v>
      </c>
      <c r="J169" s="84" t="s">
        <v>380</v>
      </c>
      <c r="K169" s="86">
        <v>44228</v>
      </c>
      <c r="L169" s="87" t="s">
        <v>96</v>
      </c>
      <c r="M169" s="87" t="s">
        <v>114</v>
      </c>
      <c r="N169" s="88">
        <v>480000</v>
      </c>
      <c r="O169" s="88">
        <v>0</v>
      </c>
      <c r="P169" s="88">
        <v>0</v>
      </c>
      <c r="Q169" s="88">
        <v>0</v>
      </c>
      <c r="R169" s="88">
        <v>960000</v>
      </c>
      <c r="S169" s="88">
        <f t="shared" si="10"/>
        <v>1440000</v>
      </c>
      <c r="T169" s="87">
        <v>0</v>
      </c>
      <c r="U169" s="89">
        <f t="shared" si="11"/>
        <v>1440000</v>
      </c>
      <c r="V169" s="87">
        <v>0</v>
      </c>
      <c r="W169" s="88">
        <v>0</v>
      </c>
      <c r="X169" s="88">
        <v>0</v>
      </c>
      <c r="Y169" s="88">
        <v>0</v>
      </c>
      <c r="Z169" s="88">
        <v>0</v>
      </c>
      <c r="AA169" s="88">
        <v>2400</v>
      </c>
      <c r="AB169" s="88">
        <v>133120</v>
      </c>
      <c r="AC169" s="88">
        <v>0</v>
      </c>
      <c r="AD169" s="88">
        <f t="shared" si="12"/>
        <v>135520</v>
      </c>
      <c r="AE169" s="89">
        <f t="shared" si="13"/>
        <v>1304480</v>
      </c>
      <c r="AF169" s="87">
        <v>0</v>
      </c>
      <c r="AG169" s="90" t="s">
        <v>121</v>
      </c>
      <c r="AH169" s="91">
        <v>104810100162769</v>
      </c>
      <c r="AI169" s="90" t="s">
        <v>193</v>
      </c>
    </row>
    <row r="170" spans="2:35" ht="15.75" customHeight="1">
      <c r="B170" s="83">
        <f t="shared" si="14"/>
        <v>156</v>
      </c>
      <c r="C170" s="84" t="s">
        <v>493</v>
      </c>
      <c r="D170" s="82" t="s">
        <v>494</v>
      </c>
      <c r="E170" s="85">
        <v>424774990658</v>
      </c>
      <c r="F170" s="86">
        <v>27122</v>
      </c>
      <c r="G170" s="84" t="s">
        <v>110</v>
      </c>
      <c r="H170" s="87" t="s">
        <v>111</v>
      </c>
      <c r="I170" s="84" t="s">
        <v>387</v>
      </c>
      <c r="J170" s="84" t="s">
        <v>495</v>
      </c>
      <c r="K170" s="86">
        <v>37711</v>
      </c>
      <c r="L170" s="87" t="s">
        <v>96</v>
      </c>
      <c r="M170" s="87" t="s">
        <v>114</v>
      </c>
      <c r="N170" s="88">
        <v>600000</v>
      </c>
      <c r="O170" s="88">
        <v>0</v>
      </c>
      <c r="P170" s="88">
        <v>0</v>
      </c>
      <c r="Q170" s="88">
        <v>0</v>
      </c>
      <c r="R170" s="88">
        <v>1250000</v>
      </c>
      <c r="S170" s="88">
        <f t="shared" si="10"/>
        <v>1850000</v>
      </c>
      <c r="T170" s="87">
        <v>0</v>
      </c>
      <c r="U170" s="89">
        <f t="shared" si="11"/>
        <v>1850000</v>
      </c>
      <c r="V170" s="87">
        <v>0</v>
      </c>
      <c r="W170" s="88">
        <v>0</v>
      </c>
      <c r="X170" s="88">
        <v>0</v>
      </c>
      <c r="Y170" s="88">
        <v>0</v>
      </c>
      <c r="Z170" s="88">
        <v>0</v>
      </c>
      <c r="AA170" s="88">
        <v>2400</v>
      </c>
      <c r="AB170" s="88">
        <v>258960</v>
      </c>
      <c r="AC170" s="88">
        <v>5846.5</v>
      </c>
      <c r="AD170" s="88">
        <f t="shared" si="12"/>
        <v>267206.5</v>
      </c>
      <c r="AE170" s="89">
        <f t="shared" si="13"/>
        <v>1582793.5</v>
      </c>
      <c r="AF170" s="87">
        <v>0</v>
      </c>
      <c r="AG170" s="90" t="s">
        <v>121</v>
      </c>
      <c r="AH170" s="91">
        <v>328002011000593</v>
      </c>
      <c r="AI170" s="90" t="s">
        <v>174</v>
      </c>
    </row>
    <row r="171" spans="2:35" ht="15.75" customHeight="1">
      <c r="B171" s="83">
        <f t="shared" si="14"/>
        <v>157</v>
      </c>
      <c r="C171" s="84" t="s">
        <v>496</v>
      </c>
      <c r="D171" s="82" t="s">
        <v>497</v>
      </c>
      <c r="E171" s="85">
        <v>925380621867</v>
      </c>
      <c r="F171" s="86">
        <v>29207</v>
      </c>
      <c r="G171" s="84" t="s">
        <v>498</v>
      </c>
      <c r="H171" s="87" t="s">
        <v>111</v>
      </c>
      <c r="I171" s="84" t="s">
        <v>143</v>
      </c>
      <c r="J171" s="84" t="s">
        <v>499</v>
      </c>
      <c r="K171" s="86">
        <v>41632</v>
      </c>
      <c r="L171" s="87" t="s">
        <v>96</v>
      </c>
      <c r="M171" s="87" t="s">
        <v>114</v>
      </c>
      <c r="N171" s="88">
        <v>300000</v>
      </c>
      <c r="O171" s="88">
        <v>0</v>
      </c>
      <c r="P171" s="88">
        <v>0</v>
      </c>
      <c r="Q171" s="88">
        <v>0</v>
      </c>
      <c r="R171" s="88">
        <v>420000</v>
      </c>
      <c r="S171" s="88">
        <f t="shared" si="10"/>
        <v>720000</v>
      </c>
      <c r="T171" s="87">
        <v>0</v>
      </c>
      <c r="U171" s="89">
        <f t="shared" si="11"/>
        <v>720000</v>
      </c>
      <c r="V171" s="87">
        <v>0</v>
      </c>
      <c r="W171" s="88">
        <v>0</v>
      </c>
      <c r="X171" s="88">
        <v>0</v>
      </c>
      <c r="Y171" s="88">
        <v>0</v>
      </c>
      <c r="Z171" s="88">
        <v>0</v>
      </c>
      <c r="AA171" s="88">
        <v>2400</v>
      </c>
      <c r="AB171" s="88">
        <v>0</v>
      </c>
      <c r="AC171" s="88">
        <v>0</v>
      </c>
      <c r="AD171" s="88">
        <f t="shared" si="12"/>
        <v>2400</v>
      </c>
      <c r="AE171" s="89">
        <f t="shared" si="13"/>
        <v>717600</v>
      </c>
      <c r="AF171" s="87">
        <v>0</v>
      </c>
      <c r="AG171" s="90" t="s">
        <v>121</v>
      </c>
      <c r="AH171" s="91">
        <v>610002010009681</v>
      </c>
      <c r="AI171" s="90" t="s">
        <v>140</v>
      </c>
    </row>
    <row r="172" spans="2:35" ht="15.75" customHeight="1">
      <c r="B172" s="83">
        <f t="shared" si="14"/>
        <v>158</v>
      </c>
      <c r="C172" s="84" t="s">
        <v>500</v>
      </c>
      <c r="D172" s="82" t="s">
        <v>501</v>
      </c>
      <c r="E172" s="85">
        <v>676274895071</v>
      </c>
      <c r="F172" s="86">
        <v>30469</v>
      </c>
      <c r="G172" s="84" t="s">
        <v>502</v>
      </c>
      <c r="H172" s="87" t="s">
        <v>111</v>
      </c>
      <c r="I172" s="84" t="s">
        <v>200</v>
      </c>
      <c r="J172" s="84" t="s">
        <v>499</v>
      </c>
      <c r="K172" s="86">
        <v>43405</v>
      </c>
      <c r="L172" s="87" t="s">
        <v>96</v>
      </c>
      <c r="M172" s="87" t="s">
        <v>114</v>
      </c>
      <c r="N172" s="88">
        <v>355000</v>
      </c>
      <c r="O172" s="88">
        <v>0</v>
      </c>
      <c r="P172" s="88">
        <v>0</v>
      </c>
      <c r="Q172" s="88">
        <v>0</v>
      </c>
      <c r="R172" s="88">
        <v>565000</v>
      </c>
      <c r="S172" s="88">
        <f t="shared" si="10"/>
        <v>920000</v>
      </c>
      <c r="T172" s="87">
        <v>0</v>
      </c>
      <c r="U172" s="89">
        <f t="shared" si="11"/>
        <v>920000</v>
      </c>
      <c r="V172" s="87">
        <v>0</v>
      </c>
      <c r="W172" s="88">
        <v>0</v>
      </c>
      <c r="X172" s="88">
        <v>0</v>
      </c>
      <c r="Y172" s="88">
        <v>0</v>
      </c>
      <c r="Z172" s="88">
        <v>0</v>
      </c>
      <c r="AA172" s="88">
        <v>2400</v>
      </c>
      <c r="AB172" s="88">
        <v>43680</v>
      </c>
      <c r="AC172" s="88">
        <v>0</v>
      </c>
      <c r="AD172" s="88">
        <f t="shared" si="12"/>
        <v>46080</v>
      </c>
      <c r="AE172" s="89">
        <f t="shared" si="13"/>
        <v>873920</v>
      </c>
      <c r="AF172" s="87">
        <v>0</v>
      </c>
      <c r="AG172" s="90" t="s">
        <v>121</v>
      </c>
      <c r="AH172" s="91">
        <v>610002010008112</v>
      </c>
      <c r="AI172" s="90" t="s">
        <v>140</v>
      </c>
    </row>
    <row r="173" spans="2:35" ht="15.75" customHeight="1">
      <c r="B173" s="83">
        <f t="shared" si="14"/>
        <v>159</v>
      </c>
      <c r="C173" s="84" t="s">
        <v>503</v>
      </c>
      <c r="D173" s="82" t="s">
        <v>504</v>
      </c>
      <c r="E173" s="85">
        <v>405927997607</v>
      </c>
      <c r="F173" s="86">
        <v>31268</v>
      </c>
      <c r="G173" s="84" t="s">
        <v>505</v>
      </c>
      <c r="H173" s="87" t="s">
        <v>111</v>
      </c>
      <c r="I173" s="84" t="s">
        <v>132</v>
      </c>
      <c r="J173" s="84" t="s">
        <v>499</v>
      </c>
      <c r="K173" s="86">
        <v>44711</v>
      </c>
      <c r="L173" s="87" t="s">
        <v>96</v>
      </c>
      <c r="M173" s="87" t="s">
        <v>114</v>
      </c>
      <c r="N173" s="88">
        <v>238710</v>
      </c>
      <c r="O173" s="88">
        <v>0</v>
      </c>
      <c r="P173" s="88">
        <v>0</v>
      </c>
      <c r="Q173" s="88">
        <v>0</v>
      </c>
      <c r="R173" s="88">
        <v>119354</v>
      </c>
      <c r="S173" s="88">
        <f t="shared" si="10"/>
        <v>358064</v>
      </c>
      <c r="T173" s="87">
        <v>0</v>
      </c>
      <c r="U173" s="89">
        <f t="shared" si="11"/>
        <v>358064</v>
      </c>
      <c r="V173" s="87">
        <v>0</v>
      </c>
      <c r="W173" s="88">
        <v>0</v>
      </c>
      <c r="X173" s="88">
        <v>0</v>
      </c>
      <c r="Y173" s="88">
        <v>0</v>
      </c>
      <c r="Z173" s="88">
        <v>0</v>
      </c>
      <c r="AA173" s="88">
        <v>2400</v>
      </c>
      <c r="AB173" s="88">
        <v>0</v>
      </c>
      <c r="AC173" s="88">
        <v>0</v>
      </c>
      <c r="AD173" s="88">
        <f t="shared" si="12"/>
        <v>2400</v>
      </c>
      <c r="AE173" s="89">
        <f t="shared" si="13"/>
        <v>355664</v>
      </c>
      <c r="AF173" s="87">
        <v>0</v>
      </c>
      <c r="AG173" s="90" t="s">
        <v>121</v>
      </c>
      <c r="AH173" s="91">
        <v>328002011021806</v>
      </c>
      <c r="AI173" s="90" t="s">
        <v>174</v>
      </c>
    </row>
    <row r="174" spans="2:35" ht="15.75" customHeight="1">
      <c r="B174" s="83">
        <f t="shared" si="14"/>
        <v>160</v>
      </c>
      <c r="C174" s="84" t="s">
        <v>506</v>
      </c>
      <c r="D174" s="82" t="s">
        <v>507</v>
      </c>
      <c r="E174" s="85">
        <v>963110380481</v>
      </c>
      <c r="F174" s="86">
        <v>34024</v>
      </c>
      <c r="G174" s="84" t="s">
        <v>110</v>
      </c>
      <c r="H174" s="87" t="s">
        <v>111</v>
      </c>
      <c r="I174" s="84" t="s">
        <v>200</v>
      </c>
      <c r="J174" s="84" t="s">
        <v>499</v>
      </c>
      <c r="K174" s="86">
        <v>44743</v>
      </c>
      <c r="L174" s="87" t="s">
        <v>96</v>
      </c>
      <c r="M174" s="87" t="s">
        <v>114</v>
      </c>
      <c r="N174" s="88">
        <v>360000</v>
      </c>
      <c r="O174" s="88">
        <v>0</v>
      </c>
      <c r="P174" s="88">
        <v>0</v>
      </c>
      <c r="Q174" s="88">
        <v>0</v>
      </c>
      <c r="R174" s="88">
        <v>540000</v>
      </c>
      <c r="S174" s="88">
        <f t="shared" si="10"/>
        <v>900000</v>
      </c>
      <c r="T174" s="87">
        <v>0</v>
      </c>
      <c r="U174" s="89">
        <f t="shared" si="11"/>
        <v>900000</v>
      </c>
      <c r="V174" s="87">
        <v>0</v>
      </c>
      <c r="W174" s="88">
        <v>0</v>
      </c>
      <c r="X174" s="88">
        <v>0</v>
      </c>
      <c r="Y174" s="88">
        <v>0</v>
      </c>
      <c r="Z174" s="88">
        <v>0</v>
      </c>
      <c r="AA174" s="88">
        <v>2400</v>
      </c>
      <c r="AB174" s="88">
        <v>41600</v>
      </c>
      <c r="AC174" s="88">
        <v>0</v>
      </c>
      <c r="AD174" s="88">
        <f t="shared" si="12"/>
        <v>44000</v>
      </c>
      <c r="AE174" s="89">
        <f t="shared" si="13"/>
        <v>856000</v>
      </c>
      <c r="AF174" s="87">
        <v>0</v>
      </c>
      <c r="AG174" s="90" t="s">
        <v>121</v>
      </c>
      <c r="AH174" s="91">
        <v>214812010000801</v>
      </c>
      <c r="AI174" s="90" t="s">
        <v>122</v>
      </c>
    </row>
    <row r="175" spans="2:35" ht="15.75" customHeight="1">
      <c r="B175" s="83">
        <f t="shared" si="14"/>
        <v>161</v>
      </c>
      <c r="C175" s="84" t="s">
        <v>508</v>
      </c>
      <c r="D175" s="82" t="s">
        <v>509</v>
      </c>
      <c r="E175" s="85">
        <v>866366750774</v>
      </c>
      <c r="F175" s="86">
        <v>30757</v>
      </c>
      <c r="G175" s="84" t="s">
        <v>110</v>
      </c>
      <c r="H175" s="87" t="s">
        <v>111</v>
      </c>
      <c r="I175" s="84" t="s">
        <v>143</v>
      </c>
      <c r="J175" s="84" t="s">
        <v>499</v>
      </c>
      <c r="K175" s="86">
        <v>44774</v>
      </c>
      <c r="L175" s="87" t="s">
        <v>96</v>
      </c>
      <c r="M175" s="87" t="s">
        <v>114</v>
      </c>
      <c r="N175" s="88">
        <v>100000</v>
      </c>
      <c r="O175" s="88">
        <v>0</v>
      </c>
      <c r="P175" s="88">
        <v>0</v>
      </c>
      <c r="Q175" s="88">
        <v>0</v>
      </c>
      <c r="R175" s="88">
        <v>140000</v>
      </c>
      <c r="S175" s="88">
        <f t="shared" si="10"/>
        <v>240000</v>
      </c>
      <c r="T175" s="87">
        <v>0</v>
      </c>
      <c r="U175" s="89">
        <f t="shared" si="11"/>
        <v>240000</v>
      </c>
      <c r="V175" s="87">
        <v>0</v>
      </c>
      <c r="W175" s="88">
        <v>0</v>
      </c>
      <c r="X175" s="88">
        <v>0</v>
      </c>
      <c r="Y175" s="88">
        <v>0</v>
      </c>
      <c r="Z175" s="88">
        <v>0</v>
      </c>
      <c r="AA175" s="88">
        <v>800</v>
      </c>
      <c r="AB175" s="88">
        <v>0</v>
      </c>
      <c r="AC175" s="88">
        <v>0</v>
      </c>
      <c r="AD175" s="88">
        <f t="shared" si="12"/>
        <v>800</v>
      </c>
      <c r="AE175" s="89">
        <f t="shared" si="13"/>
        <v>239200</v>
      </c>
      <c r="AF175" s="87">
        <v>0</v>
      </c>
      <c r="AG175" s="90" t="s">
        <v>121</v>
      </c>
      <c r="AH175" s="91">
        <v>214810100082302</v>
      </c>
      <c r="AI175" s="90" t="s">
        <v>122</v>
      </c>
    </row>
    <row r="176" spans="2:35" ht="15.75" customHeight="1">
      <c r="B176" s="83">
        <f t="shared" si="14"/>
        <v>162</v>
      </c>
      <c r="C176" s="84" t="s">
        <v>510</v>
      </c>
      <c r="D176" s="82" t="s">
        <v>511</v>
      </c>
      <c r="E176" s="85">
        <v>932659461039</v>
      </c>
      <c r="F176" s="86">
        <v>33469</v>
      </c>
      <c r="G176" s="84" t="s">
        <v>110</v>
      </c>
      <c r="H176" s="87" t="s">
        <v>111</v>
      </c>
      <c r="I176" s="84" t="s">
        <v>177</v>
      </c>
      <c r="J176" s="84" t="s">
        <v>499</v>
      </c>
      <c r="K176" s="86">
        <v>44774</v>
      </c>
      <c r="L176" s="87" t="s">
        <v>96</v>
      </c>
      <c r="M176" s="87" t="s">
        <v>114</v>
      </c>
      <c r="N176" s="88">
        <v>100000</v>
      </c>
      <c r="O176" s="88">
        <v>0</v>
      </c>
      <c r="P176" s="88">
        <v>0</v>
      </c>
      <c r="Q176" s="88">
        <v>0</v>
      </c>
      <c r="R176" s="88">
        <v>140000</v>
      </c>
      <c r="S176" s="88">
        <f t="shared" si="10"/>
        <v>240000</v>
      </c>
      <c r="T176" s="87">
        <v>0</v>
      </c>
      <c r="U176" s="89">
        <f t="shared" si="11"/>
        <v>240000</v>
      </c>
      <c r="V176" s="87">
        <v>0</v>
      </c>
      <c r="W176" s="88">
        <v>0</v>
      </c>
      <c r="X176" s="88">
        <v>0</v>
      </c>
      <c r="Y176" s="88">
        <v>0</v>
      </c>
      <c r="Z176" s="88">
        <v>0</v>
      </c>
      <c r="AA176" s="88">
        <v>800</v>
      </c>
      <c r="AB176" s="88">
        <v>0</v>
      </c>
      <c r="AC176" s="88">
        <v>0</v>
      </c>
      <c r="AD176" s="88">
        <f t="shared" si="12"/>
        <v>800</v>
      </c>
      <c r="AE176" s="89">
        <f t="shared" si="13"/>
        <v>239200</v>
      </c>
      <c r="AF176" s="87">
        <v>0</v>
      </c>
      <c r="AG176" s="90" t="s">
        <v>121</v>
      </c>
      <c r="AH176" s="91">
        <v>214810100079858</v>
      </c>
      <c r="AI176" s="90" t="s">
        <v>122</v>
      </c>
    </row>
    <row r="177" spans="2:35" ht="15.75" customHeight="1">
      <c r="B177" s="83">
        <f t="shared" si="14"/>
        <v>163</v>
      </c>
      <c r="C177" s="84" t="s">
        <v>512</v>
      </c>
      <c r="D177" s="82" t="s">
        <v>513</v>
      </c>
      <c r="E177" s="85">
        <v>619245790084</v>
      </c>
      <c r="F177" s="86">
        <v>34295</v>
      </c>
      <c r="G177" s="84" t="s">
        <v>110</v>
      </c>
      <c r="H177" s="87" t="s">
        <v>111</v>
      </c>
      <c r="I177" s="84" t="s">
        <v>143</v>
      </c>
      <c r="J177" s="84" t="s">
        <v>499</v>
      </c>
      <c r="K177" s="86">
        <v>44774</v>
      </c>
      <c r="L177" s="87" t="s">
        <v>96</v>
      </c>
      <c r="M177" s="87" t="s">
        <v>114</v>
      </c>
      <c r="N177" s="88">
        <v>100000</v>
      </c>
      <c r="O177" s="88">
        <v>0</v>
      </c>
      <c r="P177" s="88">
        <v>0</v>
      </c>
      <c r="Q177" s="88">
        <v>0</v>
      </c>
      <c r="R177" s="88">
        <v>140000</v>
      </c>
      <c r="S177" s="88">
        <f t="shared" si="10"/>
        <v>240000</v>
      </c>
      <c r="T177" s="87">
        <v>0</v>
      </c>
      <c r="U177" s="89">
        <f t="shared" si="11"/>
        <v>240000</v>
      </c>
      <c r="V177" s="87">
        <v>0</v>
      </c>
      <c r="W177" s="88">
        <v>0</v>
      </c>
      <c r="X177" s="88">
        <v>0</v>
      </c>
      <c r="Y177" s="88">
        <v>0</v>
      </c>
      <c r="Z177" s="88">
        <v>0</v>
      </c>
      <c r="AA177" s="88">
        <v>800</v>
      </c>
      <c r="AB177" s="88">
        <v>0</v>
      </c>
      <c r="AC177" s="88">
        <v>0</v>
      </c>
      <c r="AD177" s="88">
        <f t="shared" si="12"/>
        <v>800</v>
      </c>
      <c r="AE177" s="89">
        <f t="shared" si="13"/>
        <v>239200</v>
      </c>
      <c r="AF177" s="87">
        <v>0</v>
      </c>
      <c r="AG177" s="90" t="s">
        <v>121</v>
      </c>
      <c r="AH177" s="91">
        <v>214810100083444</v>
      </c>
      <c r="AI177" s="90" t="s">
        <v>122</v>
      </c>
    </row>
    <row r="178" spans="2:35" ht="15.75" customHeight="1">
      <c r="B178" s="83">
        <f t="shared" si="14"/>
        <v>164</v>
      </c>
      <c r="C178" s="84" t="s">
        <v>514</v>
      </c>
      <c r="D178" s="82" t="s">
        <v>515</v>
      </c>
      <c r="E178" s="85">
        <v>405483886715</v>
      </c>
      <c r="F178" s="86">
        <v>34473</v>
      </c>
      <c r="G178" s="84" t="s">
        <v>110</v>
      </c>
      <c r="H178" s="87" t="s">
        <v>111</v>
      </c>
      <c r="I178" s="84" t="s">
        <v>143</v>
      </c>
      <c r="J178" s="84" t="s">
        <v>499</v>
      </c>
      <c r="K178" s="86">
        <v>44774</v>
      </c>
      <c r="L178" s="87" t="s">
        <v>96</v>
      </c>
      <c r="M178" s="87" t="s">
        <v>114</v>
      </c>
      <c r="N178" s="88">
        <v>100000</v>
      </c>
      <c r="O178" s="88">
        <v>0</v>
      </c>
      <c r="P178" s="88">
        <v>0</v>
      </c>
      <c r="Q178" s="88">
        <v>0</v>
      </c>
      <c r="R178" s="88">
        <v>140000</v>
      </c>
      <c r="S178" s="88">
        <f t="shared" si="10"/>
        <v>240000</v>
      </c>
      <c r="T178" s="87">
        <v>0</v>
      </c>
      <c r="U178" s="89">
        <f t="shared" si="11"/>
        <v>240000</v>
      </c>
      <c r="V178" s="87">
        <v>0</v>
      </c>
      <c r="W178" s="88">
        <v>0</v>
      </c>
      <c r="X178" s="88">
        <v>0</v>
      </c>
      <c r="Y178" s="88">
        <v>0</v>
      </c>
      <c r="Z178" s="88">
        <v>0</v>
      </c>
      <c r="AA178" s="88">
        <v>800</v>
      </c>
      <c r="AB178" s="88">
        <v>0</v>
      </c>
      <c r="AC178" s="88">
        <v>0</v>
      </c>
      <c r="AD178" s="88">
        <f t="shared" si="12"/>
        <v>800</v>
      </c>
      <c r="AE178" s="89">
        <f t="shared" si="13"/>
        <v>239200</v>
      </c>
      <c r="AF178" s="87">
        <v>0</v>
      </c>
      <c r="AG178" s="90" t="s">
        <v>121</v>
      </c>
      <c r="AH178" s="91">
        <v>214810100082250</v>
      </c>
      <c r="AI178" s="90" t="s">
        <v>122</v>
      </c>
    </row>
    <row r="179" spans="2:35" ht="15.75" customHeight="1">
      <c r="B179" s="83">
        <f t="shared" si="14"/>
        <v>165</v>
      </c>
      <c r="C179" s="84" t="s">
        <v>516</v>
      </c>
      <c r="D179" s="82" t="s">
        <v>517</v>
      </c>
      <c r="E179" s="85">
        <v>212157415797</v>
      </c>
      <c r="F179" s="86">
        <v>34398</v>
      </c>
      <c r="G179" s="84" t="s">
        <v>110</v>
      </c>
      <c r="H179" s="87" t="s">
        <v>111</v>
      </c>
      <c r="I179" s="84" t="s">
        <v>143</v>
      </c>
      <c r="J179" s="84" t="s">
        <v>499</v>
      </c>
      <c r="K179" s="86">
        <v>44774</v>
      </c>
      <c r="L179" s="87" t="s">
        <v>96</v>
      </c>
      <c r="M179" s="87" t="s">
        <v>114</v>
      </c>
      <c r="N179" s="88">
        <v>100000</v>
      </c>
      <c r="O179" s="88">
        <v>0</v>
      </c>
      <c r="P179" s="88">
        <v>0</v>
      </c>
      <c r="Q179" s="88">
        <v>0</v>
      </c>
      <c r="R179" s="88">
        <v>140000</v>
      </c>
      <c r="S179" s="88">
        <f t="shared" si="10"/>
        <v>240000</v>
      </c>
      <c r="T179" s="87">
        <v>0</v>
      </c>
      <c r="U179" s="89">
        <f t="shared" si="11"/>
        <v>240000</v>
      </c>
      <c r="V179" s="87">
        <v>0</v>
      </c>
      <c r="W179" s="88">
        <v>0</v>
      </c>
      <c r="X179" s="88">
        <v>0</v>
      </c>
      <c r="Y179" s="88">
        <v>0</v>
      </c>
      <c r="Z179" s="88">
        <v>0</v>
      </c>
      <c r="AA179" s="88">
        <v>800</v>
      </c>
      <c r="AB179" s="88">
        <v>0</v>
      </c>
      <c r="AC179" s="88">
        <v>0</v>
      </c>
      <c r="AD179" s="88">
        <f t="shared" si="12"/>
        <v>800</v>
      </c>
      <c r="AE179" s="89">
        <f t="shared" si="13"/>
        <v>239200</v>
      </c>
      <c r="AF179" s="87">
        <v>0</v>
      </c>
      <c r="AG179" s="90" t="s">
        <v>121</v>
      </c>
      <c r="AH179" s="91">
        <v>214810100083480</v>
      </c>
      <c r="AI179" s="90" t="s">
        <v>122</v>
      </c>
    </row>
    <row r="180" spans="2:35" ht="15.75" customHeight="1">
      <c r="B180" s="83">
        <f t="shared" si="14"/>
        <v>166</v>
      </c>
      <c r="C180" s="84" t="s">
        <v>518</v>
      </c>
      <c r="D180" s="82" t="s">
        <v>519</v>
      </c>
      <c r="E180" s="85">
        <v>235107536979</v>
      </c>
      <c r="F180" s="86">
        <v>33321</v>
      </c>
      <c r="G180" s="84" t="s">
        <v>110</v>
      </c>
      <c r="H180" s="87" t="s">
        <v>111</v>
      </c>
      <c r="I180" s="84" t="s">
        <v>143</v>
      </c>
      <c r="J180" s="84" t="s">
        <v>499</v>
      </c>
      <c r="K180" s="86">
        <v>44774</v>
      </c>
      <c r="L180" s="87" t="s">
        <v>96</v>
      </c>
      <c r="M180" s="87" t="s">
        <v>114</v>
      </c>
      <c r="N180" s="88">
        <v>100000</v>
      </c>
      <c r="O180" s="88">
        <v>0</v>
      </c>
      <c r="P180" s="88">
        <v>0</v>
      </c>
      <c r="Q180" s="88">
        <v>0</v>
      </c>
      <c r="R180" s="88">
        <v>140000</v>
      </c>
      <c r="S180" s="88">
        <f t="shared" si="10"/>
        <v>240000</v>
      </c>
      <c r="T180" s="87">
        <v>0</v>
      </c>
      <c r="U180" s="89">
        <f t="shared" si="11"/>
        <v>240000</v>
      </c>
      <c r="V180" s="87">
        <v>0</v>
      </c>
      <c r="W180" s="88">
        <v>0</v>
      </c>
      <c r="X180" s="88">
        <v>0</v>
      </c>
      <c r="Y180" s="88">
        <v>0</v>
      </c>
      <c r="Z180" s="88">
        <v>0</v>
      </c>
      <c r="AA180" s="88">
        <v>800</v>
      </c>
      <c r="AB180" s="88">
        <v>0</v>
      </c>
      <c r="AC180" s="88">
        <v>0</v>
      </c>
      <c r="AD180" s="88">
        <f t="shared" si="12"/>
        <v>800</v>
      </c>
      <c r="AE180" s="89">
        <f t="shared" si="13"/>
        <v>239200</v>
      </c>
      <c r="AF180" s="87">
        <v>0</v>
      </c>
      <c r="AG180" s="90" t="s">
        <v>121</v>
      </c>
      <c r="AH180" s="91">
        <v>214810100082409</v>
      </c>
      <c r="AI180" s="90" t="s">
        <v>122</v>
      </c>
    </row>
    <row r="181" spans="2:35" ht="15.75" customHeight="1">
      <c r="B181" s="83">
        <f t="shared" si="14"/>
        <v>167</v>
      </c>
      <c r="C181" s="84" t="s">
        <v>520</v>
      </c>
      <c r="D181" s="82" t="s">
        <v>521</v>
      </c>
      <c r="E181" s="85">
        <v>488625850586</v>
      </c>
      <c r="F181" s="86">
        <v>32954</v>
      </c>
      <c r="G181" s="84" t="s">
        <v>110</v>
      </c>
      <c r="H181" s="87" t="s">
        <v>111</v>
      </c>
      <c r="I181" s="84" t="s">
        <v>143</v>
      </c>
      <c r="J181" s="84" t="s">
        <v>499</v>
      </c>
      <c r="K181" s="86">
        <v>44774</v>
      </c>
      <c r="L181" s="87" t="s">
        <v>96</v>
      </c>
      <c r="M181" s="87" t="s">
        <v>114</v>
      </c>
      <c r="N181" s="88">
        <v>100000</v>
      </c>
      <c r="O181" s="88">
        <v>0</v>
      </c>
      <c r="P181" s="88">
        <v>0</v>
      </c>
      <c r="Q181" s="88">
        <v>0</v>
      </c>
      <c r="R181" s="88">
        <v>140000</v>
      </c>
      <c r="S181" s="88">
        <f t="shared" si="10"/>
        <v>240000</v>
      </c>
      <c r="T181" s="87">
        <v>0</v>
      </c>
      <c r="U181" s="89">
        <f t="shared" si="11"/>
        <v>240000</v>
      </c>
      <c r="V181" s="87">
        <v>0</v>
      </c>
      <c r="W181" s="88">
        <v>0</v>
      </c>
      <c r="X181" s="88">
        <v>0</v>
      </c>
      <c r="Y181" s="88">
        <v>0</v>
      </c>
      <c r="Z181" s="88">
        <v>0</v>
      </c>
      <c r="AA181" s="88">
        <v>800</v>
      </c>
      <c r="AB181" s="88">
        <v>0</v>
      </c>
      <c r="AC181" s="88">
        <v>0</v>
      </c>
      <c r="AD181" s="88">
        <f t="shared" si="12"/>
        <v>800</v>
      </c>
      <c r="AE181" s="89">
        <f t="shared" si="13"/>
        <v>239200</v>
      </c>
      <c r="AF181" s="87">
        <v>0</v>
      </c>
      <c r="AG181" s="90" t="s">
        <v>121</v>
      </c>
      <c r="AH181" s="91">
        <v>214810100083417</v>
      </c>
      <c r="AI181" s="90" t="s">
        <v>122</v>
      </c>
    </row>
    <row r="182" spans="2:35" ht="15.75" customHeight="1">
      <c r="B182" s="83">
        <f t="shared" si="14"/>
        <v>168</v>
      </c>
      <c r="C182" s="84" t="s">
        <v>522</v>
      </c>
      <c r="D182" s="82" t="s">
        <v>523</v>
      </c>
      <c r="E182" s="85">
        <v>669208800110</v>
      </c>
      <c r="F182" s="86">
        <v>31795</v>
      </c>
      <c r="G182" s="84" t="s">
        <v>110</v>
      </c>
      <c r="H182" s="87" t="s">
        <v>111</v>
      </c>
      <c r="I182" s="84" t="s">
        <v>143</v>
      </c>
      <c r="J182" s="84" t="s">
        <v>499</v>
      </c>
      <c r="K182" s="86">
        <v>44774</v>
      </c>
      <c r="L182" s="87" t="s">
        <v>96</v>
      </c>
      <c r="M182" s="87" t="s">
        <v>114</v>
      </c>
      <c r="N182" s="88">
        <v>100000</v>
      </c>
      <c r="O182" s="88">
        <v>0</v>
      </c>
      <c r="P182" s="88">
        <v>0</v>
      </c>
      <c r="Q182" s="88">
        <v>0</v>
      </c>
      <c r="R182" s="88">
        <v>140000</v>
      </c>
      <c r="S182" s="88">
        <f t="shared" si="10"/>
        <v>240000</v>
      </c>
      <c r="T182" s="87">
        <v>0</v>
      </c>
      <c r="U182" s="89">
        <f t="shared" si="11"/>
        <v>240000</v>
      </c>
      <c r="V182" s="87">
        <v>0</v>
      </c>
      <c r="W182" s="88">
        <v>0</v>
      </c>
      <c r="X182" s="88">
        <v>0</v>
      </c>
      <c r="Y182" s="88">
        <v>0</v>
      </c>
      <c r="Z182" s="88">
        <v>0</v>
      </c>
      <c r="AA182" s="88">
        <v>800</v>
      </c>
      <c r="AB182" s="88">
        <v>0</v>
      </c>
      <c r="AC182" s="88">
        <v>0</v>
      </c>
      <c r="AD182" s="88">
        <f t="shared" si="12"/>
        <v>800</v>
      </c>
      <c r="AE182" s="89">
        <f t="shared" si="13"/>
        <v>239200</v>
      </c>
      <c r="AF182" s="87">
        <v>0</v>
      </c>
      <c r="AG182" s="90" t="s">
        <v>121</v>
      </c>
      <c r="AH182" s="91">
        <v>214810100083703</v>
      </c>
      <c r="AI182" s="90" t="s">
        <v>122</v>
      </c>
    </row>
    <row r="183" spans="2:35" ht="16.5" customHeight="1">
      <c r="B183" s="83">
        <f t="shared" si="14"/>
        <v>169</v>
      </c>
      <c r="C183" s="84" t="s">
        <v>524</v>
      </c>
      <c r="D183" s="82" t="s">
        <v>525</v>
      </c>
      <c r="E183" s="85">
        <v>985677537674</v>
      </c>
      <c r="F183" s="86">
        <v>34200</v>
      </c>
      <c r="G183" s="84" t="s">
        <v>110</v>
      </c>
      <c r="H183" s="87" t="s">
        <v>111</v>
      </c>
      <c r="I183" s="84" t="s">
        <v>143</v>
      </c>
      <c r="J183" s="84" t="s">
        <v>499</v>
      </c>
      <c r="K183" s="86">
        <v>44774</v>
      </c>
      <c r="L183" s="87" t="s">
        <v>96</v>
      </c>
      <c r="M183" s="87" t="s">
        <v>114</v>
      </c>
      <c r="N183" s="88">
        <v>100000</v>
      </c>
      <c r="O183" s="88">
        <v>0</v>
      </c>
      <c r="P183" s="88">
        <v>0</v>
      </c>
      <c r="Q183" s="88">
        <v>0</v>
      </c>
      <c r="R183" s="88">
        <v>140000</v>
      </c>
      <c r="S183" s="88">
        <f t="shared" si="10"/>
        <v>240000</v>
      </c>
      <c r="T183" s="87">
        <v>0</v>
      </c>
      <c r="U183" s="89">
        <f t="shared" si="11"/>
        <v>240000</v>
      </c>
      <c r="V183" s="87">
        <v>0</v>
      </c>
      <c r="W183" s="88">
        <v>0</v>
      </c>
      <c r="X183" s="88">
        <v>0</v>
      </c>
      <c r="Y183" s="88">
        <v>0</v>
      </c>
      <c r="Z183" s="88">
        <v>0</v>
      </c>
      <c r="AA183" s="88">
        <v>800</v>
      </c>
      <c r="AB183" s="88">
        <v>0</v>
      </c>
      <c r="AC183" s="88">
        <v>0</v>
      </c>
      <c r="AD183" s="88">
        <f t="shared" si="12"/>
        <v>800</v>
      </c>
      <c r="AE183" s="89">
        <f t="shared" si="13"/>
        <v>239200</v>
      </c>
      <c r="AF183" s="87">
        <v>0</v>
      </c>
      <c r="AG183" s="90" t="s">
        <v>121</v>
      </c>
      <c r="AH183" s="91">
        <v>214810100083879</v>
      </c>
      <c r="AI183" s="90" t="s">
        <v>122</v>
      </c>
    </row>
    <row r="184" spans="2:35" ht="16.5" customHeight="1">
      <c r="B184" s="83">
        <f t="shared" si="14"/>
        <v>170</v>
      </c>
      <c r="C184" s="84" t="s">
        <v>526</v>
      </c>
      <c r="D184" s="82" t="s">
        <v>527</v>
      </c>
      <c r="E184" s="85">
        <v>825097929497</v>
      </c>
      <c r="F184" s="86">
        <v>33104</v>
      </c>
      <c r="G184" s="84" t="s">
        <v>110</v>
      </c>
      <c r="H184" s="87" t="s">
        <v>111</v>
      </c>
      <c r="I184" s="84" t="s">
        <v>143</v>
      </c>
      <c r="J184" s="84" t="s">
        <v>499</v>
      </c>
      <c r="K184" s="86">
        <v>44774</v>
      </c>
      <c r="L184" s="87" t="s">
        <v>96</v>
      </c>
      <c r="M184" s="87" t="s">
        <v>114</v>
      </c>
      <c r="N184" s="88">
        <v>100000</v>
      </c>
      <c r="O184" s="88">
        <v>0</v>
      </c>
      <c r="P184" s="88">
        <v>0</v>
      </c>
      <c r="Q184" s="88">
        <v>0</v>
      </c>
      <c r="R184" s="88">
        <v>140000</v>
      </c>
      <c r="S184" s="88">
        <f t="shared" si="10"/>
        <v>240000</v>
      </c>
      <c r="T184" s="87">
        <v>0</v>
      </c>
      <c r="U184" s="89">
        <f t="shared" si="11"/>
        <v>240000</v>
      </c>
      <c r="V184" s="87">
        <v>0</v>
      </c>
      <c r="W184" s="88">
        <v>0</v>
      </c>
      <c r="X184" s="88">
        <v>0</v>
      </c>
      <c r="Y184" s="88">
        <v>0</v>
      </c>
      <c r="Z184" s="88">
        <v>0</v>
      </c>
      <c r="AA184" s="88">
        <v>800</v>
      </c>
      <c r="AB184" s="88">
        <v>0</v>
      </c>
      <c r="AC184" s="88">
        <v>0</v>
      </c>
      <c r="AD184" s="88">
        <f t="shared" si="12"/>
        <v>800</v>
      </c>
      <c r="AE184" s="89">
        <f t="shared" si="13"/>
        <v>239200</v>
      </c>
      <c r="AF184" s="87">
        <v>0</v>
      </c>
      <c r="AG184" s="90" t="s">
        <v>121</v>
      </c>
      <c r="AH184" s="91">
        <v>214810100083897</v>
      </c>
      <c r="AI184" s="90" t="s">
        <v>122</v>
      </c>
    </row>
    <row r="185" spans="2:35" ht="16.5" customHeight="1">
      <c r="B185" s="83">
        <f t="shared" si="14"/>
        <v>171</v>
      </c>
      <c r="C185" s="84" t="s">
        <v>528</v>
      </c>
      <c r="D185" s="82" t="s">
        <v>529</v>
      </c>
      <c r="E185" s="85">
        <v>813071454327</v>
      </c>
      <c r="F185" s="86">
        <v>31557</v>
      </c>
      <c r="G185" s="84" t="s">
        <v>110</v>
      </c>
      <c r="H185" s="87" t="s">
        <v>111</v>
      </c>
      <c r="I185" s="84" t="s">
        <v>143</v>
      </c>
      <c r="J185" s="84" t="s">
        <v>499</v>
      </c>
      <c r="K185" s="86">
        <v>44774</v>
      </c>
      <c r="L185" s="87" t="s">
        <v>96</v>
      </c>
      <c r="M185" s="87" t="s">
        <v>114</v>
      </c>
      <c r="N185" s="88">
        <v>100000</v>
      </c>
      <c r="O185" s="88">
        <v>0</v>
      </c>
      <c r="P185" s="88">
        <v>0</v>
      </c>
      <c r="Q185" s="88">
        <v>0</v>
      </c>
      <c r="R185" s="88">
        <v>140000</v>
      </c>
      <c r="S185" s="88">
        <f t="shared" si="10"/>
        <v>240000</v>
      </c>
      <c r="T185" s="87">
        <v>0</v>
      </c>
      <c r="U185" s="89">
        <f t="shared" si="11"/>
        <v>240000</v>
      </c>
      <c r="V185" s="87">
        <v>0</v>
      </c>
      <c r="W185" s="88">
        <v>0</v>
      </c>
      <c r="X185" s="88">
        <v>0</v>
      </c>
      <c r="Y185" s="88">
        <v>0</v>
      </c>
      <c r="Z185" s="88">
        <v>0</v>
      </c>
      <c r="AA185" s="88">
        <v>800</v>
      </c>
      <c r="AB185" s="88">
        <v>0</v>
      </c>
      <c r="AC185" s="88">
        <v>0</v>
      </c>
      <c r="AD185" s="88">
        <f t="shared" si="12"/>
        <v>800</v>
      </c>
      <c r="AE185" s="89">
        <f t="shared" si="13"/>
        <v>239200</v>
      </c>
      <c r="AF185" s="87">
        <v>0</v>
      </c>
      <c r="AG185" s="90" t="s">
        <v>121</v>
      </c>
      <c r="AH185" s="91">
        <v>122910100074808</v>
      </c>
      <c r="AI185" s="90" t="s">
        <v>530</v>
      </c>
    </row>
    <row r="186" spans="2:35" ht="16.5" customHeight="1">
      <c r="B186" s="83">
        <f t="shared" si="14"/>
        <v>172</v>
      </c>
      <c r="C186" s="84" t="s">
        <v>531</v>
      </c>
      <c r="D186" s="82" t="s">
        <v>532</v>
      </c>
      <c r="E186" s="85">
        <v>507795130739</v>
      </c>
      <c r="F186" s="86">
        <v>33673</v>
      </c>
      <c r="G186" s="84" t="s">
        <v>110</v>
      </c>
      <c r="H186" s="87" t="s">
        <v>111</v>
      </c>
      <c r="I186" s="84" t="s">
        <v>177</v>
      </c>
      <c r="J186" s="84" t="s">
        <v>499</v>
      </c>
      <c r="K186" s="86">
        <v>44774</v>
      </c>
      <c r="L186" s="87" t="s">
        <v>96</v>
      </c>
      <c r="M186" s="87" t="s">
        <v>114</v>
      </c>
      <c r="N186" s="88">
        <v>100000</v>
      </c>
      <c r="O186" s="88">
        <v>0</v>
      </c>
      <c r="P186" s="88">
        <v>0</v>
      </c>
      <c r="Q186" s="88">
        <v>0</v>
      </c>
      <c r="R186" s="88">
        <v>140000</v>
      </c>
      <c r="S186" s="88">
        <f t="shared" si="10"/>
        <v>240000</v>
      </c>
      <c r="T186" s="87">
        <v>0</v>
      </c>
      <c r="U186" s="89">
        <f t="shared" si="11"/>
        <v>240000</v>
      </c>
      <c r="V186" s="87">
        <v>0</v>
      </c>
      <c r="W186" s="88">
        <v>0</v>
      </c>
      <c r="X186" s="88">
        <v>0</v>
      </c>
      <c r="Y186" s="88">
        <v>0</v>
      </c>
      <c r="Z186" s="88">
        <v>0</v>
      </c>
      <c r="AA186" s="88">
        <v>800</v>
      </c>
      <c r="AB186" s="88">
        <v>0</v>
      </c>
      <c r="AC186" s="88">
        <v>0</v>
      </c>
      <c r="AD186" s="88">
        <f t="shared" si="12"/>
        <v>800</v>
      </c>
      <c r="AE186" s="89">
        <f t="shared" si="13"/>
        <v>239200</v>
      </c>
      <c r="AF186" s="87">
        <v>0</v>
      </c>
      <c r="AG186" s="90" t="s">
        <v>121</v>
      </c>
      <c r="AH186" s="91">
        <v>214810100081914</v>
      </c>
      <c r="AI186" s="90" t="s">
        <v>122</v>
      </c>
    </row>
    <row r="187" spans="2:35" ht="16.5" customHeight="1">
      <c r="B187" s="83">
        <f t="shared" si="14"/>
        <v>173</v>
      </c>
      <c r="C187" s="84" t="s">
        <v>533</v>
      </c>
      <c r="D187" s="82" t="s">
        <v>534</v>
      </c>
      <c r="E187" s="85">
        <v>844540072793</v>
      </c>
      <c r="F187" s="86">
        <v>31891</v>
      </c>
      <c r="G187" s="84" t="s">
        <v>110</v>
      </c>
      <c r="H187" s="87" t="s">
        <v>111</v>
      </c>
      <c r="I187" s="84" t="s">
        <v>177</v>
      </c>
      <c r="J187" s="84" t="s">
        <v>499</v>
      </c>
      <c r="K187" s="86">
        <v>44774</v>
      </c>
      <c r="L187" s="87" t="s">
        <v>96</v>
      </c>
      <c r="M187" s="87" t="s">
        <v>114</v>
      </c>
      <c r="N187" s="88">
        <v>100000</v>
      </c>
      <c r="O187" s="88">
        <v>0</v>
      </c>
      <c r="P187" s="88">
        <v>0</v>
      </c>
      <c r="Q187" s="88">
        <v>0</v>
      </c>
      <c r="R187" s="88">
        <v>140000</v>
      </c>
      <c r="S187" s="88">
        <f t="shared" si="10"/>
        <v>240000</v>
      </c>
      <c r="T187" s="87">
        <v>0</v>
      </c>
      <c r="U187" s="89">
        <f t="shared" si="11"/>
        <v>240000</v>
      </c>
      <c r="V187" s="87">
        <v>0</v>
      </c>
      <c r="W187" s="88">
        <v>0</v>
      </c>
      <c r="X187" s="88">
        <v>0</v>
      </c>
      <c r="Y187" s="88">
        <v>0</v>
      </c>
      <c r="Z187" s="88">
        <v>0</v>
      </c>
      <c r="AA187" s="88">
        <v>800</v>
      </c>
      <c r="AB187" s="88">
        <v>0</v>
      </c>
      <c r="AC187" s="88">
        <v>0</v>
      </c>
      <c r="AD187" s="88">
        <f t="shared" si="12"/>
        <v>800</v>
      </c>
      <c r="AE187" s="89">
        <f t="shared" si="13"/>
        <v>239200</v>
      </c>
      <c r="AF187" s="87">
        <v>0</v>
      </c>
      <c r="AG187" s="90" t="s">
        <v>121</v>
      </c>
      <c r="AH187" s="91">
        <v>214810100062423</v>
      </c>
      <c r="AI187" s="90" t="s">
        <v>122</v>
      </c>
    </row>
    <row r="188" spans="2:35" ht="16.5" customHeight="1">
      <c r="B188" s="83">
        <f t="shared" si="14"/>
        <v>174</v>
      </c>
      <c r="C188" s="84" t="s">
        <v>535</v>
      </c>
      <c r="D188" s="82" t="s">
        <v>536</v>
      </c>
      <c r="E188" s="85">
        <v>827431779305</v>
      </c>
      <c r="F188" s="86">
        <v>31332</v>
      </c>
      <c r="G188" s="84" t="s">
        <v>110</v>
      </c>
      <c r="H188" s="87" t="s">
        <v>111</v>
      </c>
      <c r="I188" s="84" t="s">
        <v>222</v>
      </c>
      <c r="J188" s="84" t="s">
        <v>499</v>
      </c>
      <c r="K188" s="86">
        <v>44774</v>
      </c>
      <c r="L188" s="87" t="s">
        <v>96</v>
      </c>
      <c r="M188" s="87" t="s">
        <v>114</v>
      </c>
      <c r="N188" s="88">
        <v>100000</v>
      </c>
      <c r="O188" s="88">
        <v>0</v>
      </c>
      <c r="P188" s="88">
        <v>0</v>
      </c>
      <c r="Q188" s="88">
        <v>0</v>
      </c>
      <c r="R188" s="88">
        <v>140000</v>
      </c>
      <c r="S188" s="88">
        <f t="shared" si="10"/>
        <v>240000</v>
      </c>
      <c r="T188" s="87">
        <v>0</v>
      </c>
      <c r="U188" s="89">
        <f t="shared" si="11"/>
        <v>240000</v>
      </c>
      <c r="V188" s="87">
        <v>0</v>
      </c>
      <c r="W188" s="88">
        <v>0</v>
      </c>
      <c r="X188" s="88">
        <v>0</v>
      </c>
      <c r="Y188" s="88">
        <v>0</v>
      </c>
      <c r="Z188" s="88">
        <v>0</v>
      </c>
      <c r="AA188" s="88">
        <v>800</v>
      </c>
      <c r="AB188" s="88">
        <v>0</v>
      </c>
      <c r="AC188" s="88">
        <v>0</v>
      </c>
      <c r="AD188" s="88">
        <f t="shared" si="12"/>
        <v>800</v>
      </c>
      <c r="AE188" s="89">
        <f t="shared" si="13"/>
        <v>239200</v>
      </c>
      <c r="AF188" s="87">
        <v>0</v>
      </c>
      <c r="AG188" s="90" t="s">
        <v>121</v>
      </c>
      <c r="AH188" s="91">
        <v>214810100079885</v>
      </c>
      <c r="AI188" s="90" t="s">
        <v>122</v>
      </c>
    </row>
    <row r="189" spans="2:35" ht="16.5" customHeight="1">
      <c r="B189" s="83">
        <f t="shared" si="14"/>
        <v>175</v>
      </c>
      <c r="C189" s="84" t="s">
        <v>537</v>
      </c>
      <c r="D189" s="82" t="s">
        <v>538</v>
      </c>
      <c r="E189" s="85">
        <v>382114343930</v>
      </c>
      <c r="F189" s="86">
        <v>34031</v>
      </c>
      <c r="G189" s="84" t="s">
        <v>119</v>
      </c>
      <c r="H189" s="87" t="s">
        <v>111</v>
      </c>
      <c r="I189" s="84" t="s">
        <v>147</v>
      </c>
      <c r="J189" s="84" t="s">
        <v>499</v>
      </c>
      <c r="K189" s="86">
        <v>44774</v>
      </c>
      <c r="L189" s="87" t="s">
        <v>96</v>
      </c>
      <c r="M189" s="87" t="s">
        <v>114</v>
      </c>
      <c r="N189" s="88">
        <v>100000</v>
      </c>
      <c r="O189" s="88">
        <v>0</v>
      </c>
      <c r="P189" s="88">
        <v>0</v>
      </c>
      <c r="Q189" s="88">
        <v>0</v>
      </c>
      <c r="R189" s="88">
        <v>140000</v>
      </c>
      <c r="S189" s="88">
        <f t="shared" si="10"/>
        <v>240000</v>
      </c>
      <c r="T189" s="87">
        <v>0</v>
      </c>
      <c r="U189" s="89">
        <f t="shared" si="11"/>
        <v>240000</v>
      </c>
      <c r="V189" s="87">
        <v>0</v>
      </c>
      <c r="W189" s="88">
        <v>0</v>
      </c>
      <c r="X189" s="88">
        <v>0</v>
      </c>
      <c r="Y189" s="88">
        <v>0</v>
      </c>
      <c r="Z189" s="88">
        <v>0</v>
      </c>
      <c r="AA189" s="88">
        <v>800</v>
      </c>
      <c r="AB189" s="88">
        <v>0</v>
      </c>
      <c r="AC189" s="88">
        <v>0</v>
      </c>
      <c r="AD189" s="88">
        <f t="shared" si="12"/>
        <v>800</v>
      </c>
      <c r="AE189" s="89">
        <f t="shared" si="13"/>
        <v>239200</v>
      </c>
      <c r="AF189" s="87">
        <v>0</v>
      </c>
      <c r="AG189" s="90" t="s">
        <v>121</v>
      </c>
      <c r="AH189" s="91">
        <v>214810100082117</v>
      </c>
      <c r="AI189" s="90" t="s">
        <v>122</v>
      </c>
    </row>
    <row r="190" spans="2:35" ht="16.5" customHeight="1">
      <c r="B190" s="83">
        <f t="shared" si="14"/>
        <v>176</v>
      </c>
      <c r="C190" s="84" t="s">
        <v>539</v>
      </c>
      <c r="D190" s="82" t="s">
        <v>540</v>
      </c>
      <c r="E190" s="85">
        <v>649913149795</v>
      </c>
      <c r="F190" s="86">
        <v>34916</v>
      </c>
      <c r="G190" s="84" t="s">
        <v>110</v>
      </c>
      <c r="H190" s="87" t="s">
        <v>111</v>
      </c>
      <c r="I190" s="84" t="s">
        <v>387</v>
      </c>
      <c r="J190" s="84" t="s">
        <v>499</v>
      </c>
      <c r="K190" s="86">
        <v>44774</v>
      </c>
      <c r="L190" s="87" t="s">
        <v>96</v>
      </c>
      <c r="M190" s="87" t="s">
        <v>114</v>
      </c>
      <c r="N190" s="88">
        <v>100000</v>
      </c>
      <c r="O190" s="88">
        <v>0</v>
      </c>
      <c r="P190" s="88">
        <v>0</v>
      </c>
      <c r="Q190" s="88">
        <v>0</v>
      </c>
      <c r="R190" s="88">
        <v>140000</v>
      </c>
      <c r="S190" s="88">
        <f t="shared" si="10"/>
        <v>240000</v>
      </c>
      <c r="T190" s="87">
        <v>0</v>
      </c>
      <c r="U190" s="89">
        <f t="shared" si="11"/>
        <v>240000</v>
      </c>
      <c r="V190" s="87">
        <v>0</v>
      </c>
      <c r="W190" s="88">
        <v>0</v>
      </c>
      <c r="X190" s="88">
        <v>0</v>
      </c>
      <c r="Y190" s="88">
        <v>0</v>
      </c>
      <c r="Z190" s="88">
        <v>0</v>
      </c>
      <c r="AA190" s="88">
        <v>800</v>
      </c>
      <c r="AB190" s="88">
        <v>0</v>
      </c>
      <c r="AC190" s="88">
        <v>0</v>
      </c>
      <c r="AD190" s="88">
        <f t="shared" si="12"/>
        <v>800</v>
      </c>
      <c r="AE190" s="89">
        <f t="shared" si="13"/>
        <v>239200</v>
      </c>
      <c r="AF190" s="87">
        <v>0</v>
      </c>
      <c r="AG190" s="90" t="s">
        <v>121</v>
      </c>
      <c r="AH190" s="91">
        <v>214810100082214</v>
      </c>
      <c r="AI190" s="90" t="s">
        <v>122</v>
      </c>
    </row>
    <row r="191" spans="2:35" ht="16.5" customHeight="1">
      <c r="B191" s="83">
        <f t="shared" si="14"/>
        <v>177</v>
      </c>
      <c r="C191" s="84" t="s">
        <v>541</v>
      </c>
      <c r="D191" s="82" t="s">
        <v>542</v>
      </c>
      <c r="E191" s="85">
        <v>714682313419</v>
      </c>
      <c r="F191" s="86">
        <v>34251</v>
      </c>
      <c r="G191" s="84" t="s">
        <v>110</v>
      </c>
      <c r="H191" s="87" t="s">
        <v>111</v>
      </c>
      <c r="I191" s="84" t="s">
        <v>387</v>
      </c>
      <c r="J191" s="84" t="s">
        <v>499</v>
      </c>
      <c r="K191" s="86">
        <v>44774</v>
      </c>
      <c r="L191" s="87" t="s">
        <v>96</v>
      </c>
      <c r="M191" s="87" t="s">
        <v>114</v>
      </c>
      <c r="N191" s="88">
        <v>100000</v>
      </c>
      <c r="O191" s="88">
        <v>0</v>
      </c>
      <c r="P191" s="88">
        <v>0</v>
      </c>
      <c r="Q191" s="88">
        <v>0</v>
      </c>
      <c r="R191" s="88">
        <v>140000</v>
      </c>
      <c r="S191" s="88">
        <f t="shared" si="10"/>
        <v>240000</v>
      </c>
      <c r="T191" s="87">
        <v>0</v>
      </c>
      <c r="U191" s="89">
        <f t="shared" si="11"/>
        <v>240000</v>
      </c>
      <c r="V191" s="87">
        <v>0</v>
      </c>
      <c r="W191" s="88">
        <v>0</v>
      </c>
      <c r="X191" s="88">
        <v>0</v>
      </c>
      <c r="Y191" s="88">
        <v>0</v>
      </c>
      <c r="Z191" s="88">
        <v>0</v>
      </c>
      <c r="AA191" s="88">
        <v>800</v>
      </c>
      <c r="AB191" s="88">
        <v>0</v>
      </c>
      <c r="AC191" s="88">
        <v>0</v>
      </c>
      <c r="AD191" s="88">
        <f t="shared" si="12"/>
        <v>800</v>
      </c>
      <c r="AE191" s="89">
        <f t="shared" si="13"/>
        <v>239200</v>
      </c>
      <c r="AF191" s="87">
        <v>0</v>
      </c>
      <c r="AG191" s="90" t="s">
        <v>121</v>
      </c>
      <c r="AH191" s="91">
        <v>214810100083435</v>
      </c>
      <c r="AI191" s="90" t="s">
        <v>122</v>
      </c>
    </row>
    <row r="192" spans="2:35" ht="16.5" customHeight="1">
      <c r="B192" s="83">
        <f t="shared" si="14"/>
        <v>178</v>
      </c>
      <c r="C192" s="84" t="s">
        <v>543</v>
      </c>
      <c r="D192" s="82" t="s">
        <v>544</v>
      </c>
      <c r="E192" s="85">
        <v>919982524997</v>
      </c>
      <c r="F192" s="86">
        <v>34920</v>
      </c>
      <c r="G192" s="84" t="s">
        <v>110</v>
      </c>
      <c r="H192" s="87" t="s">
        <v>111</v>
      </c>
      <c r="I192" s="84" t="s">
        <v>112</v>
      </c>
      <c r="J192" s="84" t="s">
        <v>499</v>
      </c>
      <c r="K192" s="86">
        <v>44774</v>
      </c>
      <c r="L192" s="87" t="s">
        <v>96</v>
      </c>
      <c r="M192" s="87" t="s">
        <v>114</v>
      </c>
      <c r="N192" s="88">
        <v>100000</v>
      </c>
      <c r="O192" s="88">
        <v>0</v>
      </c>
      <c r="P192" s="88">
        <v>0</v>
      </c>
      <c r="Q192" s="88">
        <v>0</v>
      </c>
      <c r="R192" s="88">
        <v>140000</v>
      </c>
      <c r="S192" s="88">
        <f t="shared" si="10"/>
        <v>240000</v>
      </c>
      <c r="T192" s="87">
        <v>0</v>
      </c>
      <c r="U192" s="89">
        <f t="shared" si="11"/>
        <v>240000</v>
      </c>
      <c r="V192" s="87">
        <v>0</v>
      </c>
      <c r="W192" s="88">
        <v>0</v>
      </c>
      <c r="X192" s="88">
        <v>0</v>
      </c>
      <c r="Y192" s="88">
        <v>0</v>
      </c>
      <c r="Z192" s="88">
        <v>0</v>
      </c>
      <c r="AA192" s="88">
        <v>800</v>
      </c>
      <c r="AB192" s="88">
        <v>0</v>
      </c>
      <c r="AC192" s="88">
        <v>0</v>
      </c>
      <c r="AD192" s="88">
        <f t="shared" si="12"/>
        <v>800</v>
      </c>
      <c r="AE192" s="89">
        <f t="shared" si="13"/>
        <v>239200</v>
      </c>
      <c r="AF192" s="87">
        <v>0</v>
      </c>
      <c r="AG192" s="90" t="s">
        <v>121</v>
      </c>
      <c r="AH192" s="91">
        <v>21481010080933</v>
      </c>
      <c r="AI192" s="90" t="s">
        <v>122</v>
      </c>
    </row>
    <row r="193" spans="2:35" ht="16.5" customHeight="1">
      <c r="B193" s="83">
        <f t="shared" si="14"/>
        <v>179</v>
      </c>
      <c r="C193" s="84" t="s">
        <v>545</v>
      </c>
      <c r="D193" s="82" t="s">
        <v>546</v>
      </c>
      <c r="E193" s="85">
        <v>378645459291</v>
      </c>
      <c r="F193" s="86">
        <v>33546</v>
      </c>
      <c r="G193" s="84" t="s">
        <v>110</v>
      </c>
      <c r="H193" s="87" t="s">
        <v>111</v>
      </c>
      <c r="I193" s="84" t="s">
        <v>112</v>
      </c>
      <c r="J193" s="84" t="s">
        <v>499</v>
      </c>
      <c r="K193" s="86">
        <v>44774</v>
      </c>
      <c r="L193" s="87" t="s">
        <v>96</v>
      </c>
      <c r="M193" s="87" t="s">
        <v>114</v>
      </c>
      <c r="N193" s="88">
        <v>100000</v>
      </c>
      <c r="O193" s="88">
        <v>0</v>
      </c>
      <c r="P193" s="88">
        <v>0</v>
      </c>
      <c r="Q193" s="88">
        <v>0</v>
      </c>
      <c r="R193" s="88">
        <v>140000</v>
      </c>
      <c r="S193" s="88">
        <f t="shared" si="10"/>
        <v>240000</v>
      </c>
      <c r="T193" s="87">
        <v>0</v>
      </c>
      <c r="U193" s="89">
        <f t="shared" si="11"/>
        <v>240000</v>
      </c>
      <c r="V193" s="87">
        <v>0</v>
      </c>
      <c r="W193" s="88">
        <v>0</v>
      </c>
      <c r="X193" s="88">
        <v>0</v>
      </c>
      <c r="Y193" s="88">
        <v>0</v>
      </c>
      <c r="Z193" s="88">
        <v>0</v>
      </c>
      <c r="AA193" s="88">
        <v>800</v>
      </c>
      <c r="AB193" s="88">
        <v>0</v>
      </c>
      <c r="AC193" s="88">
        <v>0</v>
      </c>
      <c r="AD193" s="88">
        <f t="shared" si="12"/>
        <v>800</v>
      </c>
      <c r="AE193" s="89">
        <f t="shared" si="13"/>
        <v>239200</v>
      </c>
      <c r="AF193" s="87">
        <v>0</v>
      </c>
      <c r="AG193" s="90" t="s">
        <v>121</v>
      </c>
      <c r="AH193" s="91">
        <v>214810100081987</v>
      </c>
      <c r="AI193" s="90" t="s">
        <v>122</v>
      </c>
    </row>
    <row r="194" spans="2:35" ht="16.5" customHeight="1">
      <c r="B194" s="83">
        <f t="shared" si="14"/>
        <v>180</v>
      </c>
      <c r="C194" s="84" t="s">
        <v>547</v>
      </c>
      <c r="D194" s="82" t="s">
        <v>548</v>
      </c>
      <c r="E194" s="85">
        <v>271713955341</v>
      </c>
      <c r="F194" s="86">
        <v>34722</v>
      </c>
      <c r="G194" s="84" t="s">
        <v>110</v>
      </c>
      <c r="H194" s="87" t="s">
        <v>111</v>
      </c>
      <c r="I194" s="84" t="s">
        <v>112</v>
      </c>
      <c r="J194" s="84" t="s">
        <v>499</v>
      </c>
      <c r="K194" s="86">
        <v>44774</v>
      </c>
      <c r="L194" s="87" t="s">
        <v>96</v>
      </c>
      <c r="M194" s="87" t="s">
        <v>114</v>
      </c>
      <c r="N194" s="88">
        <v>100000</v>
      </c>
      <c r="O194" s="88">
        <v>0</v>
      </c>
      <c r="P194" s="88">
        <v>0</v>
      </c>
      <c r="Q194" s="88">
        <v>0</v>
      </c>
      <c r="R194" s="88">
        <v>140000</v>
      </c>
      <c r="S194" s="88">
        <f t="shared" si="10"/>
        <v>240000</v>
      </c>
      <c r="T194" s="87">
        <v>0</v>
      </c>
      <c r="U194" s="89">
        <f t="shared" si="11"/>
        <v>240000</v>
      </c>
      <c r="V194" s="87">
        <v>0</v>
      </c>
      <c r="W194" s="88">
        <v>0</v>
      </c>
      <c r="X194" s="88">
        <v>0</v>
      </c>
      <c r="Y194" s="88">
        <v>0</v>
      </c>
      <c r="Z194" s="88">
        <v>0</v>
      </c>
      <c r="AA194" s="88">
        <v>800</v>
      </c>
      <c r="AB194" s="88">
        <v>0</v>
      </c>
      <c r="AC194" s="88">
        <v>0</v>
      </c>
      <c r="AD194" s="88">
        <f t="shared" si="12"/>
        <v>800</v>
      </c>
      <c r="AE194" s="89">
        <f t="shared" si="13"/>
        <v>239200</v>
      </c>
      <c r="AF194" s="87">
        <v>0</v>
      </c>
      <c r="AG194" s="90" t="s">
        <v>121</v>
      </c>
      <c r="AH194" s="91">
        <v>214810100081996</v>
      </c>
      <c r="AI194" s="90" t="s">
        <v>122</v>
      </c>
    </row>
    <row r="195" spans="2:35" ht="16.5" customHeight="1">
      <c r="B195" s="83">
        <f t="shared" si="14"/>
        <v>181</v>
      </c>
      <c r="C195" s="84" t="s">
        <v>549</v>
      </c>
      <c r="D195" s="82" t="s">
        <v>550</v>
      </c>
      <c r="E195" s="85">
        <v>680169296763</v>
      </c>
      <c r="F195" s="86">
        <v>34424</v>
      </c>
      <c r="G195" s="84" t="s">
        <v>110</v>
      </c>
      <c r="H195" s="87" t="s">
        <v>111</v>
      </c>
      <c r="I195" s="84" t="s">
        <v>112</v>
      </c>
      <c r="J195" s="84" t="s">
        <v>499</v>
      </c>
      <c r="K195" s="86">
        <v>44774</v>
      </c>
      <c r="L195" s="87" t="s">
        <v>96</v>
      </c>
      <c r="M195" s="87" t="s">
        <v>114</v>
      </c>
      <c r="N195" s="88">
        <v>100000</v>
      </c>
      <c r="O195" s="88">
        <v>0</v>
      </c>
      <c r="P195" s="88">
        <v>0</v>
      </c>
      <c r="Q195" s="88">
        <v>0</v>
      </c>
      <c r="R195" s="88">
        <v>140000</v>
      </c>
      <c r="S195" s="88">
        <f t="shared" si="10"/>
        <v>240000</v>
      </c>
      <c r="T195" s="87">
        <v>0</v>
      </c>
      <c r="U195" s="89">
        <f t="shared" si="11"/>
        <v>240000</v>
      </c>
      <c r="V195" s="87">
        <v>0</v>
      </c>
      <c r="W195" s="88">
        <v>0</v>
      </c>
      <c r="X195" s="88">
        <v>0</v>
      </c>
      <c r="Y195" s="88">
        <v>0</v>
      </c>
      <c r="Z195" s="88">
        <v>0</v>
      </c>
      <c r="AA195" s="88">
        <v>800</v>
      </c>
      <c r="AB195" s="88">
        <v>0</v>
      </c>
      <c r="AC195" s="88">
        <v>0</v>
      </c>
      <c r="AD195" s="88">
        <f t="shared" si="12"/>
        <v>800</v>
      </c>
      <c r="AE195" s="89">
        <f t="shared" si="13"/>
        <v>239200</v>
      </c>
      <c r="AF195" s="87">
        <v>0</v>
      </c>
      <c r="AG195" s="90" t="s">
        <v>121</v>
      </c>
      <c r="AH195" s="91">
        <v>214810100082348</v>
      </c>
      <c r="AI195" s="90" t="s">
        <v>122</v>
      </c>
    </row>
    <row r="196" spans="2:35" ht="16.5" customHeight="1">
      <c r="B196" s="83">
        <f t="shared" si="14"/>
        <v>182</v>
      </c>
      <c r="C196" s="84" t="s">
        <v>551</v>
      </c>
      <c r="D196" s="82" t="s">
        <v>552</v>
      </c>
      <c r="E196" s="85">
        <v>565461163305</v>
      </c>
      <c r="F196" s="86">
        <v>33806</v>
      </c>
      <c r="G196" s="84" t="s">
        <v>110</v>
      </c>
      <c r="H196" s="87" t="s">
        <v>111</v>
      </c>
      <c r="I196" s="84" t="s">
        <v>112</v>
      </c>
      <c r="J196" s="84" t="s">
        <v>499</v>
      </c>
      <c r="K196" s="86">
        <v>44774</v>
      </c>
      <c r="L196" s="87" t="s">
        <v>96</v>
      </c>
      <c r="M196" s="87" t="s">
        <v>114</v>
      </c>
      <c r="N196" s="88">
        <v>100000</v>
      </c>
      <c r="O196" s="88">
        <v>0</v>
      </c>
      <c r="P196" s="88">
        <v>0</v>
      </c>
      <c r="Q196" s="88">
        <v>0</v>
      </c>
      <c r="R196" s="88">
        <v>140000</v>
      </c>
      <c r="S196" s="88">
        <f t="shared" si="10"/>
        <v>240000</v>
      </c>
      <c r="T196" s="87">
        <v>0</v>
      </c>
      <c r="U196" s="89">
        <f t="shared" si="11"/>
        <v>240000</v>
      </c>
      <c r="V196" s="87">
        <v>0</v>
      </c>
      <c r="W196" s="88">
        <v>0</v>
      </c>
      <c r="X196" s="88">
        <v>0</v>
      </c>
      <c r="Y196" s="88">
        <v>0</v>
      </c>
      <c r="Z196" s="88">
        <v>0</v>
      </c>
      <c r="AA196" s="88">
        <v>800</v>
      </c>
      <c r="AB196" s="88">
        <v>0</v>
      </c>
      <c r="AC196" s="88">
        <v>0</v>
      </c>
      <c r="AD196" s="88">
        <f t="shared" si="12"/>
        <v>800</v>
      </c>
      <c r="AE196" s="89">
        <f t="shared" si="13"/>
        <v>239200</v>
      </c>
      <c r="AF196" s="87">
        <v>0</v>
      </c>
      <c r="AG196" s="90" t="s">
        <v>121</v>
      </c>
      <c r="AH196" s="91">
        <v>214810100081923</v>
      </c>
      <c r="AI196" s="90" t="s">
        <v>122</v>
      </c>
    </row>
    <row r="197" spans="2:35" ht="16.5" customHeight="1">
      <c r="B197" s="83">
        <f t="shared" si="14"/>
        <v>183</v>
      </c>
      <c r="C197" s="84" t="s">
        <v>553</v>
      </c>
      <c r="D197" s="82" t="s">
        <v>554</v>
      </c>
      <c r="E197" s="85">
        <v>965904565259</v>
      </c>
      <c r="F197" s="86">
        <v>34672</v>
      </c>
      <c r="G197" s="84" t="s">
        <v>110</v>
      </c>
      <c r="H197" s="87" t="s">
        <v>111</v>
      </c>
      <c r="I197" s="84" t="s">
        <v>112</v>
      </c>
      <c r="J197" s="84" t="s">
        <v>499</v>
      </c>
      <c r="K197" s="86">
        <v>44774</v>
      </c>
      <c r="L197" s="87" t="s">
        <v>96</v>
      </c>
      <c r="M197" s="87" t="s">
        <v>114</v>
      </c>
      <c r="N197" s="88">
        <v>100000</v>
      </c>
      <c r="O197" s="88">
        <v>0</v>
      </c>
      <c r="P197" s="88">
        <v>0</v>
      </c>
      <c r="Q197" s="88">
        <v>0</v>
      </c>
      <c r="R197" s="88">
        <v>140000</v>
      </c>
      <c r="S197" s="88">
        <f t="shared" si="10"/>
        <v>240000</v>
      </c>
      <c r="T197" s="87">
        <v>0</v>
      </c>
      <c r="U197" s="89">
        <f t="shared" si="11"/>
        <v>240000</v>
      </c>
      <c r="V197" s="87">
        <v>0</v>
      </c>
      <c r="W197" s="88">
        <v>0</v>
      </c>
      <c r="X197" s="88">
        <v>0</v>
      </c>
      <c r="Y197" s="88">
        <v>0</v>
      </c>
      <c r="Z197" s="88">
        <v>0</v>
      </c>
      <c r="AA197" s="88">
        <v>800</v>
      </c>
      <c r="AB197" s="88">
        <v>0</v>
      </c>
      <c r="AC197" s="88">
        <v>0</v>
      </c>
      <c r="AD197" s="88">
        <f t="shared" si="12"/>
        <v>800</v>
      </c>
      <c r="AE197" s="89">
        <f t="shared" si="13"/>
        <v>239200</v>
      </c>
      <c r="AF197" s="87">
        <v>0</v>
      </c>
      <c r="AG197" s="90" t="s">
        <v>121</v>
      </c>
      <c r="AH197" s="91">
        <v>214810100080915</v>
      </c>
      <c r="AI197" s="90" t="s">
        <v>122</v>
      </c>
    </row>
    <row r="198" spans="2:35" ht="16.5" customHeight="1">
      <c r="B198" s="83">
        <f t="shared" si="14"/>
        <v>184</v>
      </c>
      <c r="C198" s="84" t="s">
        <v>555</v>
      </c>
      <c r="D198" s="82" t="s">
        <v>556</v>
      </c>
      <c r="E198" s="85">
        <v>820430464311</v>
      </c>
      <c r="F198" s="86">
        <v>34253</v>
      </c>
      <c r="G198" s="84" t="s">
        <v>110</v>
      </c>
      <c r="H198" s="87" t="s">
        <v>111</v>
      </c>
      <c r="I198" s="84" t="s">
        <v>112</v>
      </c>
      <c r="J198" s="84" t="s">
        <v>499</v>
      </c>
      <c r="K198" s="86">
        <v>44774</v>
      </c>
      <c r="L198" s="87" t="s">
        <v>96</v>
      </c>
      <c r="M198" s="87" t="s">
        <v>114</v>
      </c>
      <c r="N198" s="88">
        <v>100000</v>
      </c>
      <c r="O198" s="88">
        <v>0</v>
      </c>
      <c r="P198" s="88">
        <v>0</v>
      </c>
      <c r="Q198" s="88">
        <v>0</v>
      </c>
      <c r="R198" s="88">
        <v>140000</v>
      </c>
      <c r="S198" s="88">
        <f t="shared" si="10"/>
        <v>240000</v>
      </c>
      <c r="T198" s="87">
        <v>0</v>
      </c>
      <c r="U198" s="89">
        <f t="shared" si="11"/>
        <v>240000</v>
      </c>
      <c r="V198" s="87">
        <v>0</v>
      </c>
      <c r="W198" s="88">
        <v>0</v>
      </c>
      <c r="X198" s="88">
        <v>0</v>
      </c>
      <c r="Y198" s="88">
        <v>0</v>
      </c>
      <c r="Z198" s="88">
        <v>0</v>
      </c>
      <c r="AA198" s="88">
        <v>800</v>
      </c>
      <c r="AB198" s="88">
        <v>0</v>
      </c>
      <c r="AC198" s="88">
        <v>0</v>
      </c>
      <c r="AD198" s="88">
        <f t="shared" si="12"/>
        <v>800</v>
      </c>
      <c r="AE198" s="89">
        <f t="shared" si="13"/>
        <v>239200</v>
      </c>
      <c r="AF198" s="87">
        <v>0</v>
      </c>
      <c r="AG198" s="90" t="s">
        <v>121</v>
      </c>
      <c r="AH198" s="91">
        <v>214810100081677</v>
      </c>
      <c r="AI198" s="90" t="s">
        <v>122</v>
      </c>
    </row>
    <row r="199" spans="2:35" ht="16.5" customHeight="1">
      <c r="B199" s="83">
        <f t="shared" si="14"/>
        <v>185</v>
      </c>
      <c r="C199" s="84" t="s">
        <v>557</v>
      </c>
      <c r="D199" s="82" t="s">
        <v>558</v>
      </c>
      <c r="E199" s="85">
        <v>211012133132</v>
      </c>
      <c r="F199" s="86">
        <v>34214</v>
      </c>
      <c r="G199" s="84" t="s">
        <v>110</v>
      </c>
      <c r="H199" s="87" t="s">
        <v>111</v>
      </c>
      <c r="I199" s="84" t="s">
        <v>112</v>
      </c>
      <c r="J199" s="84" t="s">
        <v>499</v>
      </c>
      <c r="K199" s="86">
        <v>44774</v>
      </c>
      <c r="L199" s="87" t="s">
        <v>96</v>
      </c>
      <c r="M199" s="87" t="s">
        <v>114</v>
      </c>
      <c r="N199" s="88">
        <v>100000</v>
      </c>
      <c r="O199" s="88">
        <v>0</v>
      </c>
      <c r="P199" s="88">
        <v>0</v>
      </c>
      <c r="Q199" s="88">
        <v>0</v>
      </c>
      <c r="R199" s="88">
        <v>140000</v>
      </c>
      <c r="S199" s="88">
        <f t="shared" si="10"/>
        <v>240000</v>
      </c>
      <c r="T199" s="87">
        <v>0</v>
      </c>
      <c r="U199" s="89">
        <f t="shared" si="11"/>
        <v>240000</v>
      </c>
      <c r="V199" s="87">
        <v>0</v>
      </c>
      <c r="W199" s="88">
        <v>0</v>
      </c>
      <c r="X199" s="88">
        <v>0</v>
      </c>
      <c r="Y199" s="88">
        <v>0</v>
      </c>
      <c r="Z199" s="88">
        <v>0</v>
      </c>
      <c r="AA199" s="88">
        <v>800</v>
      </c>
      <c r="AB199" s="88">
        <v>0</v>
      </c>
      <c r="AC199" s="88">
        <v>0</v>
      </c>
      <c r="AD199" s="88">
        <f t="shared" si="12"/>
        <v>800</v>
      </c>
      <c r="AE199" s="89">
        <f t="shared" si="13"/>
        <v>239200</v>
      </c>
      <c r="AF199" s="87">
        <v>0</v>
      </c>
      <c r="AG199" s="90" t="s">
        <v>121</v>
      </c>
      <c r="AH199" s="91">
        <v>214810100080924</v>
      </c>
      <c r="AI199" s="90" t="s">
        <v>122</v>
      </c>
    </row>
    <row r="200" spans="2:35" ht="16.5" customHeight="1">
      <c r="B200" s="83">
        <f t="shared" si="14"/>
        <v>186</v>
      </c>
      <c r="C200" s="84" t="s">
        <v>559</v>
      </c>
      <c r="D200" s="82" t="s">
        <v>560</v>
      </c>
      <c r="E200" s="85">
        <v>890668363756</v>
      </c>
      <c r="F200" s="86">
        <v>33709</v>
      </c>
      <c r="G200" s="84" t="s">
        <v>110</v>
      </c>
      <c r="H200" s="87" t="s">
        <v>111</v>
      </c>
      <c r="I200" s="84" t="s">
        <v>112</v>
      </c>
      <c r="J200" s="84" t="s">
        <v>499</v>
      </c>
      <c r="K200" s="86">
        <v>44774</v>
      </c>
      <c r="L200" s="87" t="s">
        <v>96</v>
      </c>
      <c r="M200" s="87" t="s">
        <v>114</v>
      </c>
      <c r="N200" s="88">
        <v>100000</v>
      </c>
      <c r="O200" s="88">
        <v>0</v>
      </c>
      <c r="P200" s="88">
        <v>0</v>
      </c>
      <c r="Q200" s="88">
        <v>0</v>
      </c>
      <c r="R200" s="88">
        <v>140000</v>
      </c>
      <c r="S200" s="88">
        <f t="shared" si="10"/>
        <v>240000</v>
      </c>
      <c r="T200" s="87">
        <v>0</v>
      </c>
      <c r="U200" s="89">
        <f t="shared" si="11"/>
        <v>240000</v>
      </c>
      <c r="V200" s="87">
        <v>0</v>
      </c>
      <c r="W200" s="88">
        <v>0</v>
      </c>
      <c r="X200" s="88">
        <v>0</v>
      </c>
      <c r="Y200" s="88">
        <v>0</v>
      </c>
      <c r="Z200" s="88">
        <v>0</v>
      </c>
      <c r="AA200" s="88">
        <v>800</v>
      </c>
      <c r="AB200" s="88">
        <v>0</v>
      </c>
      <c r="AC200" s="88">
        <v>0</v>
      </c>
      <c r="AD200" s="88">
        <f t="shared" si="12"/>
        <v>800</v>
      </c>
      <c r="AE200" s="89">
        <f t="shared" si="13"/>
        <v>239200</v>
      </c>
      <c r="AF200" s="87">
        <v>0</v>
      </c>
      <c r="AG200" s="90" t="s">
        <v>121</v>
      </c>
      <c r="AH200" s="91">
        <v>214810100079760</v>
      </c>
      <c r="AI200" s="90" t="s">
        <v>122</v>
      </c>
    </row>
    <row r="201" spans="2:35" ht="16.5" customHeight="1">
      <c r="B201" s="83">
        <f t="shared" si="14"/>
        <v>187</v>
      </c>
      <c r="C201" s="84" t="s">
        <v>561</v>
      </c>
      <c r="D201" s="82" t="s">
        <v>562</v>
      </c>
      <c r="E201" s="85">
        <v>923999320554</v>
      </c>
      <c r="F201" s="86">
        <v>34585</v>
      </c>
      <c r="G201" s="84" t="s">
        <v>110</v>
      </c>
      <c r="H201" s="87" t="s">
        <v>111</v>
      </c>
      <c r="I201" s="84" t="s">
        <v>112</v>
      </c>
      <c r="J201" s="84" t="s">
        <v>499</v>
      </c>
      <c r="K201" s="86">
        <v>44774</v>
      </c>
      <c r="L201" s="87" t="s">
        <v>96</v>
      </c>
      <c r="M201" s="87" t="s">
        <v>114</v>
      </c>
      <c r="N201" s="88">
        <v>100000</v>
      </c>
      <c r="O201" s="88">
        <v>0</v>
      </c>
      <c r="P201" s="88">
        <v>0</v>
      </c>
      <c r="Q201" s="88">
        <v>0</v>
      </c>
      <c r="R201" s="88">
        <v>140000</v>
      </c>
      <c r="S201" s="88">
        <f t="shared" si="10"/>
        <v>240000</v>
      </c>
      <c r="T201" s="87">
        <v>0</v>
      </c>
      <c r="U201" s="89">
        <f t="shared" si="11"/>
        <v>240000</v>
      </c>
      <c r="V201" s="87">
        <v>0</v>
      </c>
      <c r="W201" s="88">
        <v>0</v>
      </c>
      <c r="X201" s="88">
        <v>0</v>
      </c>
      <c r="Y201" s="88">
        <v>0</v>
      </c>
      <c r="Z201" s="88">
        <v>0</v>
      </c>
      <c r="AA201" s="88">
        <v>800</v>
      </c>
      <c r="AB201" s="88">
        <v>0</v>
      </c>
      <c r="AC201" s="88">
        <v>0</v>
      </c>
      <c r="AD201" s="88">
        <f t="shared" si="12"/>
        <v>800</v>
      </c>
      <c r="AE201" s="89">
        <f t="shared" si="13"/>
        <v>239200</v>
      </c>
      <c r="AF201" s="87">
        <v>0</v>
      </c>
      <c r="AG201" s="90" t="s">
        <v>121</v>
      </c>
      <c r="AH201" s="91">
        <v>214810100081613</v>
      </c>
      <c r="AI201" s="90" t="s">
        <v>122</v>
      </c>
    </row>
    <row r="202" spans="2:35" ht="16.5" customHeight="1">
      <c r="B202" s="83">
        <f t="shared" si="14"/>
        <v>188</v>
      </c>
      <c r="C202" s="84" t="s">
        <v>563</v>
      </c>
      <c r="D202" s="82" t="s">
        <v>564</v>
      </c>
      <c r="E202" s="85">
        <v>302314730548</v>
      </c>
      <c r="F202" s="86">
        <v>34147</v>
      </c>
      <c r="G202" s="84" t="s">
        <v>110</v>
      </c>
      <c r="H202" s="87" t="s">
        <v>111</v>
      </c>
      <c r="I202" s="84" t="s">
        <v>112</v>
      </c>
      <c r="J202" s="84" t="s">
        <v>499</v>
      </c>
      <c r="K202" s="86">
        <v>44774</v>
      </c>
      <c r="L202" s="87" t="s">
        <v>96</v>
      </c>
      <c r="M202" s="87" t="s">
        <v>114</v>
      </c>
      <c r="N202" s="88">
        <v>100000</v>
      </c>
      <c r="O202" s="88">
        <v>0</v>
      </c>
      <c r="P202" s="88">
        <v>0</v>
      </c>
      <c r="Q202" s="88">
        <v>0</v>
      </c>
      <c r="R202" s="88">
        <v>140000</v>
      </c>
      <c r="S202" s="88">
        <f t="shared" si="10"/>
        <v>240000</v>
      </c>
      <c r="T202" s="87">
        <v>0</v>
      </c>
      <c r="U202" s="89">
        <f t="shared" si="11"/>
        <v>240000</v>
      </c>
      <c r="V202" s="87">
        <v>0</v>
      </c>
      <c r="W202" s="88">
        <v>0</v>
      </c>
      <c r="X202" s="88">
        <v>0</v>
      </c>
      <c r="Y202" s="88">
        <v>0</v>
      </c>
      <c r="Z202" s="88">
        <v>0</v>
      </c>
      <c r="AA202" s="88">
        <v>800</v>
      </c>
      <c r="AB202" s="88">
        <v>0</v>
      </c>
      <c r="AC202" s="88">
        <v>0</v>
      </c>
      <c r="AD202" s="88">
        <f t="shared" si="12"/>
        <v>800</v>
      </c>
      <c r="AE202" s="89">
        <f t="shared" si="13"/>
        <v>239200</v>
      </c>
      <c r="AF202" s="87">
        <v>0</v>
      </c>
      <c r="AG202" s="90" t="s">
        <v>121</v>
      </c>
      <c r="AH202" s="91">
        <v>214810100081297</v>
      </c>
      <c r="AI202" s="90" t="s">
        <v>122</v>
      </c>
    </row>
    <row r="203" spans="2:35" ht="16.5" customHeight="1">
      <c r="B203" s="83">
        <f t="shared" si="14"/>
        <v>189</v>
      </c>
      <c r="C203" s="84" t="s">
        <v>565</v>
      </c>
      <c r="D203" s="82" t="s">
        <v>566</v>
      </c>
      <c r="E203" s="85">
        <v>954975541910</v>
      </c>
      <c r="F203" s="86">
        <v>34466</v>
      </c>
      <c r="G203" s="84" t="s">
        <v>110</v>
      </c>
      <c r="H203" s="87" t="s">
        <v>111</v>
      </c>
      <c r="I203" s="84" t="s">
        <v>200</v>
      </c>
      <c r="J203" s="84" t="s">
        <v>499</v>
      </c>
      <c r="K203" s="86">
        <v>44835</v>
      </c>
      <c r="L203" s="87" t="s">
        <v>96</v>
      </c>
      <c r="M203" s="87" t="s">
        <v>114</v>
      </c>
      <c r="N203" s="88">
        <v>100000</v>
      </c>
      <c r="O203" s="88">
        <v>0</v>
      </c>
      <c r="P203" s="88">
        <v>0</v>
      </c>
      <c r="Q203" s="88">
        <v>0</v>
      </c>
      <c r="R203" s="88">
        <v>140000</v>
      </c>
      <c r="S203" s="88">
        <f t="shared" si="10"/>
        <v>240000</v>
      </c>
      <c r="T203" s="87">
        <v>0</v>
      </c>
      <c r="U203" s="89">
        <f t="shared" si="11"/>
        <v>240000</v>
      </c>
      <c r="V203" s="87">
        <v>0</v>
      </c>
      <c r="W203" s="88">
        <v>0</v>
      </c>
      <c r="X203" s="88">
        <v>0</v>
      </c>
      <c r="Y203" s="88">
        <v>0</v>
      </c>
      <c r="Z203" s="88">
        <v>0</v>
      </c>
      <c r="AA203" s="88">
        <v>800</v>
      </c>
      <c r="AB203" s="88">
        <v>0</v>
      </c>
      <c r="AC203" s="88">
        <v>0</v>
      </c>
      <c r="AD203" s="88">
        <f t="shared" si="12"/>
        <v>800</v>
      </c>
      <c r="AE203" s="89">
        <f t="shared" si="13"/>
        <v>239200</v>
      </c>
      <c r="AF203" s="87">
        <v>0</v>
      </c>
      <c r="AG203" s="90" t="s">
        <v>121</v>
      </c>
      <c r="AH203" s="91">
        <v>214810100081729</v>
      </c>
      <c r="AI203" s="90" t="s">
        <v>122</v>
      </c>
    </row>
    <row r="204" spans="2:35" ht="16.5" customHeight="1">
      <c r="B204" s="83">
        <f t="shared" si="14"/>
        <v>190</v>
      </c>
      <c r="C204" s="84" t="s">
        <v>567</v>
      </c>
      <c r="D204" s="82" t="s">
        <v>568</v>
      </c>
      <c r="E204" s="85">
        <v>482256110188</v>
      </c>
      <c r="F204" s="86">
        <v>34466</v>
      </c>
      <c r="G204" s="84" t="s">
        <v>110</v>
      </c>
      <c r="H204" s="87" t="s">
        <v>111</v>
      </c>
      <c r="I204" s="84" t="s">
        <v>200</v>
      </c>
      <c r="J204" s="84" t="s">
        <v>499</v>
      </c>
      <c r="K204" s="86">
        <v>44774</v>
      </c>
      <c r="L204" s="87" t="s">
        <v>96</v>
      </c>
      <c r="M204" s="87" t="s">
        <v>114</v>
      </c>
      <c r="N204" s="88">
        <v>100000</v>
      </c>
      <c r="O204" s="88">
        <v>0</v>
      </c>
      <c r="P204" s="88">
        <v>0</v>
      </c>
      <c r="Q204" s="88">
        <v>0</v>
      </c>
      <c r="R204" s="88">
        <v>140000</v>
      </c>
      <c r="S204" s="88">
        <f t="shared" si="10"/>
        <v>240000</v>
      </c>
      <c r="T204" s="87">
        <v>0</v>
      </c>
      <c r="U204" s="89">
        <f t="shared" si="11"/>
        <v>240000</v>
      </c>
      <c r="V204" s="87">
        <v>0</v>
      </c>
      <c r="W204" s="88">
        <v>0</v>
      </c>
      <c r="X204" s="88">
        <v>0</v>
      </c>
      <c r="Y204" s="88">
        <v>0</v>
      </c>
      <c r="Z204" s="88">
        <v>0</v>
      </c>
      <c r="AA204" s="88">
        <v>800</v>
      </c>
      <c r="AB204" s="88">
        <v>0</v>
      </c>
      <c r="AC204" s="88">
        <v>0</v>
      </c>
      <c r="AD204" s="88">
        <f t="shared" si="12"/>
        <v>800</v>
      </c>
      <c r="AE204" s="89">
        <f t="shared" si="13"/>
        <v>239200</v>
      </c>
      <c r="AF204" s="87">
        <v>0</v>
      </c>
      <c r="AG204" s="90" t="s">
        <v>121</v>
      </c>
      <c r="AH204" s="91">
        <v>214810100082241</v>
      </c>
      <c r="AI204" s="90" t="s">
        <v>122</v>
      </c>
    </row>
    <row r="205" spans="2:35" ht="16.5" customHeight="1">
      <c r="B205" s="83">
        <f t="shared" si="14"/>
        <v>191</v>
      </c>
      <c r="C205" s="84" t="s">
        <v>569</v>
      </c>
      <c r="D205" s="82" t="s">
        <v>570</v>
      </c>
      <c r="E205" s="85">
        <v>480999294944</v>
      </c>
      <c r="F205" s="86">
        <v>31512</v>
      </c>
      <c r="G205" s="84" t="s">
        <v>110</v>
      </c>
      <c r="H205" s="87" t="s">
        <v>111</v>
      </c>
      <c r="I205" s="84" t="s">
        <v>200</v>
      </c>
      <c r="J205" s="84" t="s">
        <v>499</v>
      </c>
      <c r="K205" s="86">
        <v>44774</v>
      </c>
      <c r="L205" s="87" t="s">
        <v>96</v>
      </c>
      <c r="M205" s="87" t="s">
        <v>114</v>
      </c>
      <c r="N205" s="88">
        <v>100000</v>
      </c>
      <c r="O205" s="88">
        <v>0</v>
      </c>
      <c r="P205" s="88">
        <v>0</v>
      </c>
      <c r="Q205" s="88">
        <v>0</v>
      </c>
      <c r="R205" s="88">
        <v>140000</v>
      </c>
      <c r="S205" s="88">
        <f t="shared" si="10"/>
        <v>240000</v>
      </c>
      <c r="T205" s="87">
        <v>0</v>
      </c>
      <c r="U205" s="89">
        <f t="shared" si="11"/>
        <v>240000</v>
      </c>
      <c r="V205" s="87">
        <v>0</v>
      </c>
      <c r="W205" s="88">
        <v>0</v>
      </c>
      <c r="X205" s="88">
        <v>0</v>
      </c>
      <c r="Y205" s="88">
        <v>0</v>
      </c>
      <c r="Z205" s="88">
        <v>0</v>
      </c>
      <c r="AA205" s="88">
        <v>800</v>
      </c>
      <c r="AB205" s="88">
        <v>0</v>
      </c>
      <c r="AC205" s="88">
        <v>0</v>
      </c>
      <c r="AD205" s="88">
        <f t="shared" si="12"/>
        <v>800</v>
      </c>
      <c r="AE205" s="89">
        <f t="shared" si="13"/>
        <v>239200</v>
      </c>
      <c r="AF205" s="87">
        <v>0</v>
      </c>
      <c r="AG205" s="90" t="s">
        <v>121</v>
      </c>
      <c r="AH205" s="91">
        <v>214810100081701</v>
      </c>
      <c r="AI205" s="90" t="s">
        <v>122</v>
      </c>
    </row>
    <row r="206" spans="2:35" ht="16.5" customHeight="1">
      <c r="B206" s="83">
        <f t="shared" si="14"/>
        <v>192</v>
      </c>
      <c r="C206" s="84" t="s">
        <v>571</v>
      </c>
      <c r="D206" s="82" t="s">
        <v>572</v>
      </c>
      <c r="E206" s="85">
        <v>467427433810</v>
      </c>
      <c r="F206" s="86">
        <v>34971</v>
      </c>
      <c r="G206" s="84" t="s">
        <v>110</v>
      </c>
      <c r="H206" s="87" t="s">
        <v>111</v>
      </c>
      <c r="I206" s="84" t="s">
        <v>200</v>
      </c>
      <c r="J206" s="84" t="s">
        <v>499</v>
      </c>
      <c r="K206" s="86">
        <v>44774</v>
      </c>
      <c r="L206" s="87" t="s">
        <v>96</v>
      </c>
      <c r="M206" s="87" t="s">
        <v>114</v>
      </c>
      <c r="N206" s="88">
        <v>100000</v>
      </c>
      <c r="O206" s="88">
        <v>0</v>
      </c>
      <c r="P206" s="88">
        <v>0</v>
      </c>
      <c r="Q206" s="88">
        <v>0</v>
      </c>
      <c r="R206" s="88">
        <v>140000</v>
      </c>
      <c r="S206" s="88">
        <f t="shared" si="10"/>
        <v>240000</v>
      </c>
      <c r="T206" s="87">
        <v>0</v>
      </c>
      <c r="U206" s="89">
        <f t="shared" si="11"/>
        <v>240000</v>
      </c>
      <c r="V206" s="87">
        <v>0</v>
      </c>
      <c r="W206" s="88">
        <v>0</v>
      </c>
      <c r="X206" s="88">
        <v>0</v>
      </c>
      <c r="Y206" s="88">
        <v>0</v>
      </c>
      <c r="Z206" s="88">
        <v>0</v>
      </c>
      <c r="AA206" s="88">
        <v>800</v>
      </c>
      <c r="AB206" s="88">
        <v>0</v>
      </c>
      <c r="AC206" s="88">
        <v>0</v>
      </c>
      <c r="AD206" s="88">
        <f t="shared" si="12"/>
        <v>800</v>
      </c>
      <c r="AE206" s="89">
        <f t="shared" si="13"/>
        <v>239200</v>
      </c>
      <c r="AF206" s="87">
        <v>0</v>
      </c>
      <c r="AG206" s="90" t="s">
        <v>121</v>
      </c>
      <c r="AH206" s="91">
        <v>214810100081756</v>
      </c>
      <c r="AI206" s="90" t="s">
        <v>122</v>
      </c>
    </row>
    <row r="207" spans="2:35" ht="16.5" customHeight="1">
      <c r="B207" s="83">
        <f t="shared" si="14"/>
        <v>193</v>
      </c>
      <c r="C207" s="84" t="s">
        <v>573</v>
      </c>
      <c r="D207" s="82" t="s">
        <v>574</v>
      </c>
      <c r="E207" s="85">
        <v>307341358898</v>
      </c>
      <c r="F207" s="86">
        <v>34340</v>
      </c>
      <c r="G207" s="84" t="s">
        <v>110</v>
      </c>
      <c r="H207" s="87" t="s">
        <v>111</v>
      </c>
      <c r="I207" s="84" t="s">
        <v>200</v>
      </c>
      <c r="J207" s="84" t="s">
        <v>499</v>
      </c>
      <c r="K207" s="86">
        <v>44774</v>
      </c>
      <c r="L207" s="87" t="s">
        <v>96</v>
      </c>
      <c r="M207" s="87" t="s">
        <v>114</v>
      </c>
      <c r="N207" s="88">
        <v>100000</v>
      </c>
      <c r="O207" s="88">
        <v>0</v>
      </c>
      <c r="P207" s="88">
        <v>0</v>
      </c>
      <c r="Q207" s="88">
        <v>0</v>
      </c>
      <c r="R207" s="88">
        <v>140000</v>
      </c>
      <c r="S207" s="88">
        <f t="shared" si="10"/>
        <v>240000</v>
      </c>
      <c r="T207" s="87">
        <v>0</v>
      </c>
      <c r="U207" s="89">
        <f t="shared" si="11"/>
        <v>240000</v>
      </c>
      <c r="V207" s="87">
        <v>0</v>
      </c>
      <c r="W207" s="88">
        <v>0</v>
      </c>
      <c r="X207" s="88">
        <v>0</v>
      </c>
      <c r="Y207" s="88">
        <v>0</v>
      </c>
      <c r="Z207" s="88">
        <v>0</v>
      </c>
      <c r="AA207" s="88">
        <v>800</v>
      </c>
      <c r="AB207" s="88">
        <v>0</v>
      </c>
      <c r="AC207" s="88">
        <v>0</v>
      </c>
      <c r="AD207" s="88">
        <f t="shared" si="12"/>
        <v>800</v>
      </c>
      <c r="AE207" s="89">
        <f t="shared" si="13"/>
        <v>239200</v>
      </c>
      <c r="AF207" s="87">
        <v>0</v>
      </c>
      <c r="AG207" s="90" t="s">
        <v>121</v>
      </c>
      <c r="AH207" s="91">
        <v>214810100082375</v>
      </c>
      <c r="AI207" s="90" t="s">
        <v>122</v>
      </c>
    </row>
    <row r="208" spans="2:35" ht="16.5" customHeight="1">
      <c r="B208" s="83">
        <f t="shared" si="14"/>
        <v>194</v>
      </c>
      <c r="C208" s="84" t="s">
        <v>575</v>
      </c>
      <c r="D208" s="82" t="s">
        <v>576</v>
      </c>
      <c r="E208" s="85">
        <v>402533220592</v>
      </c>
      <c r="F208" s="86">
        <v>32736</v>
      </c>
      <c r="G208" s="84" t="s">
        <v>119</v>
      </c>
      <c r="H208" s="87" t="s">
        <v>111</v>
      </c>
      <c r="I208" s="84" t="s">
        <v>125</v>
      </c>
      <c r="J208" s="84" t="s">
        <v>499</v>
      </c>
      <c r="K208" s="86">
        <v>44774</v>
      </c>
      <c r="L208" s="87" t="s">
        <v>96</v>
      </c>
      <c r="M208" s="87" t="s">
        <v>114</v>
      </c>
      <c r="N208" s="88">
        <v>100000</v>
      </c>
      <c r="O208" s="88">
        <v>0</v>
      </c>
      <c r="P208" s="88">
        <v>0</v>
      </c>
      <c r="Q208" s="88">
        <v>0</v>
      </c>
      <c r="R208" s="88">
        <v>140000</v>
      </c>
      <c r="S208" s="88">
        <f t="shared" si="10"/>
        <v>240000</v>
      </c>
      <c r="T208" s="87">
        <v>0</v>
      </c>
      <c r="U208" s="89">
        <f t="shared" si="11"/>
        <v>240000</v>
      </c>
      <c r="V208" s="87">
        <v>0</v>
      </c>
      <c r="W208" s="88">
        <v>0</v>
      </c>
      <c r="X208" s="88">
        <v>0</v>
      </c>
      <c r="Y208" s="88">
        <v>0</v>
      </c>
      <c r="Z208" s="88">
        <v>0</v>
      </c>
      <c r="AA208" s="88">
        <v>800</v>
      </c>
      <c r="AB208" s="88">
        <v>0</v>
      </c>
      <c r="AC208" s="88">
        <v>0</v>
      </c>
      <c r="AD208" s="88">
        <f t="shared" ref="AD208:AD271" si="15">W208+Y208+AA208+AB208+AC208</f>
        <v>800</v>
      </c>
      <c r="AE208" s="89">
        <f t="shared" si="13"/>
        <v>239200</v>
      </c>
      <c r="AF208" s="87">
        <v>0</v>
      </c>
      <c r="AG208" s="90" t="s">
        <v>121</v>
      </c>
      <c r="AH208" s="91">
        <v>214810100080775</v>
      </c>
      <c r="AI208" s="90" t="s">
        <v>122</v>
      </c>
    </row>
    <row r="209" spans="2:35" ht="16.5" customHeight="1">
      <c r="B209" s="83">
        <f t="shared" ref="B209:B272" si="16">B208+1</f>
        <v>195</v>
      </c>
      <c r="C209" s="84" t="s">
        <v>577</v>
      </c>
      <c r="D209" s="82" t="s">
        <v>578</v>
      </c>
      <c r="E209" s="85">
        <v>365435215709</v>
      </c>
      <c r="F209" s="86">
        <v>34225</v>
      </c>
      <c r="G209" s="84" t="s">
        <v>119</v>
      </c>
      <c r="H209" s="87" t="s">
        <v>111</v>
      </c>
      <c r="I209" s="84" t="s">
        <v>125</v>
      </c>
      <c r="J209" s="84" t="s">
        <v>499</v>
      </c>
      <c r="K209" s="86">
        <v>44774</v>
      </c>
      <c r="L209" s="87" t="s">
        <v>96</v>
      </c>
      <c r="M209" s="87" t="s">
        <v>114</v>
      </c>
      <c r="N209" s="88">
        <v>100000</v>
      </c>
      <c r="O209" s="88">
        <v>0</v>
      </c>
      <c r="P209" s="88">
        <v>0</v>
      </c>
      <c r="Q209" s="88">
        <v>0</v>
      </c>
      <c r="R209" s="88">
        <v>140000</v>
      </c>
      <c r="S209" s="88">
        <f t="shared" si="10"/>
        <v>240000</v>
      </c>
      <c r="T209" s="87">
        <v>0</v>
      </c>
      <c r="U209" s="89">
        <f t="shared" si="11"/>
        <v>240000</v>
      </c>
      <c r="V209" s="87">
        <v>0</v>
      </c>
      <c r="W209" s="88">
        <v>0</v>
      </c>
      <c r="X209" s="88">
        <v>0</v>
      </c>
      <c r="Y209" s="88">
        <v>0</v>
      </c>
      <c r="Z209" s="88">
        <v>0</v>
      </c>
      <c r="AA209" s="88">
        <v>800</v>
      </c>
      <c r="AB209" s="88">
        <v>0</v>
      </c>
      <c r="AC209" s="88">
        <v>0</v>
      </c>
      <c r="AD209" s="88">
        <f t="shared" si="15"/>
        <v>800</v>
      </c>
      <c r="AE209" s="89">
        <f t="shared" si="13"/>
        <v>239200</v>
      </c>
      <c r="AF209" s="87">
        <v>0</v>
      </c>
      <c r="AG209" s="90" t="s">
        <v>121</v>
      </c>
      <c r="AH209" s="91">
        <v>214810100082074</v>
      </c>
      <c r="AI209" s="90" t="s">
        <v>122</v>
      </c>
    </row>
    <row r="210" spans="2:35" ht="16.5" customHeight="1">
      <c r="B210" s="83">
        <f t="shared" si="16"/>
        <v>196</v>
      </c>
      <c r="C210" s="84" t="s">
        <v>579</v>
      </c>
      <c r="D210" s="82" t="s">
        <v>580</v>
      </c>
      <c r="E210" s="85">
        <v>775964924658</v>
      </c>
      <c r="F210" s="86">
        <v>34181</v>
      </c>
      <c r="G210" s="84" t="s">
        <v>119</v>
      </c>
      <c r="H210" s="87" t="s">
        <v>111</v>
      </c>
      <c r="I210" s="84" t="s">
        <v>125</v>
      </c>
      <c r="J210" s="84" t="s">
        <v>499</v>
      </c>
      <c r="K210" s="86">
        <v>44774</v>
      </c>
      <c r="L210" s="87" t="s">
        <v>96</v>
      </c>
      <c r="M210" s="87" t="s">
        <v>114</v>
      </c>
      <c r="N210" s="88">
        <v>100000</v>
      </c>
      <c r="O210" s="88">
        <v>0</v>
      </c>
      <c r="P210" s="88">
        <v>0</v>
      </c>
      <c r="Q210" s="88">
        <v>0</v>
      </c>
      <c r="R210" s="88">
        <v>140000</v>
      </c>
      <c r="S210" s="88">
        <f t="shared" si="10"/>
        <v>240000</v>
      </c>
      <c r="T210" s="87">
        <v>0</v>
      </c>
      <c r="U210" s="89">
        <f t="shared" si="11"/>
        <v>240000</v>
      </c>
      <c r="V210" s="87">
        <v>0</v>
      </c>
      <c r="W210" s="88">
        <v>0</v>
      </c>
      <c r="X210" s="88">
        <v>0</v>
      </c>
      <c r="Y210" s="88">
        <v>0</v>
      </c>
      <c r="Z210" s="88">
        <v>0</v>
      </c>
      <c r="AA210" s="88">
        <v>800</v>
      </c>
      <c r="AB210" s="88">
        <v>0</v>
      </c>
      <c r="AC210" s="88">
        <v>0</v>
      </c>
      <c r="AD210" s="88">
        <f t="shared" si="15"/>
        <v>800</v>
      </c>
      <c r="AE210" s="89">
        <f t="shared" si="13"/>
        <v>239200</v>
      </c>
      <c r="AF210" s="87">
        <v>0</v>
      </c>
      <c r="AG210" s="90" t="s">
        <v>121</v>
      </c>
      <c r="AH210" s="91">
        <v>214810100080784</v>
      </c>
      <c r="AI210" s="90" t="s">
        <v>122</v>
      </c>
    </row>
    <row r="211" spans="2:35" ht="16.5" customHeight="1">
      <c r="B211" s="83">
        <f t="shared" si="16"/>
        <v>197</v>
      </c>
      <c r="C211" s="84" t="s">
        <v>581</v>
      </c>
      <c r="D211" s="82" t="s">
        <v>582</v>
      </c>
      <c r="E211" s="85">
        <v>555250586760</v>
      </c>
      <c r="F211" s="86">
        <v>32622</v>
      </c>
      <c r="G211" s="84" t="s">
        <v>119</v>
      </c>
      <c r="H211" s="87" t="s">
        <v>111</v>
      </c>
      <c r="I211" s="84" t="s">
        <v>125</v>
      </c>
      <c r="J211" s="84" t="s">
        <v>499</v>
      </c>
      <c r="K211" s="86">
        <v>44774</v>
      </c>
      <c r="L211" s="87" t="s">
        <v>96</v>
      </c>
      <c r="M211" s="87" t="s">
        <v>114</v>
      </c>
      <c r="N211" s="88">
        <v>42742</v>
      </c>
      <c r="O211" s="88">
        <v>0</v>
      </c>
      <c r="P211" s="88">
        <v>0</v>
      </c>
      <c r="Q211" s="88">
        <v>0</v>
      </c>
      <c r="R211" s="88">
        <v>59839</v>
      </c>
      <c r="S211" s="88">
        <f t="shared" si="10"/>
        <v>102581</v>
      </c>
      <c r="T211" s="87">
        <v>0</v>
      </c>
      <c r="U211" s="89">
        <f t="shared" si="11"/>
        <v>102581</v>
      </c>
      <c r="V211" s="87">
        <v>0</v>
      </c>
      <c r="W211" s="88">
        <v>0</v>
      </c>
      <c r="X211" s="88">
        <v>0</v>
      </c>
      <c r="Y211" s="88">
        <v>0</v>
      </c>
      <c r="Z211" s="88">
        <v>0</v>
      </c>
      <c r="AA211" s="88">
        <v>400</v>
      </c>
      <c r="AB211" s="88">
        <v>0</v>
      </c>
      <c r="AC211" s="88">
        <v>0</v>
      </c>
      <c r="AD211" s="88">
        <f t="shared" si="15"/>
        <v>400</v>
      </c>
      <c r="AE211" s="89">
        <f t="shared" si="13"/>
        <v>102181</v>
      </c>
      <c r="AF211" s="87">
        <v>0</v>
      </c>
      <c r="AG211" s="90" t="s">
        <v>121</v>
      </c>
      <c r="AH211" s="91">
        <v>214810100079812</v>
      </c>
      <c r="AI211" s="90" t="s">
        <v>122</v>
      </c>
    </row>
    <row r="212" spans="2:35" ht="16.5" customHeight="1">
      <c r="B212" s="83">
        <f t="shared" si="16"/>
        <v>198</v>
      </c>
      <c r="C212" s="84" t="s">
        <v>583</v>
      </c>
      <c r="D212" s="82" t="s">
        <v>584</v>
      </c>
      <c r="E212" s="85">
        <v>581283492936</v>
      </c>
      <c r="F212" s="86">
        <v>33208</v>
      </c>
      <c r="G212" s="84" t="s">
        <v>119</v>
      </c>
      <c r="H212" s="87" t="s">
        <v>111</v>
      </c>
      <c r="I212" s="84" t="s">
        <v>125</v>
      </c>
      <c r="J212" s="84" t="s">
        <v>499</v>
      </c>
      <c r="K212" s="86">
        <v>44774</v>
      </c>
      <c r="L212" s="87" t="s">
        <v>96</v>
      </c>
      <c r="M212" s="87" t="s">
        <v>114</v>
      </c>
      <c r="N212" s="88">
        <v>100000</v>
      </c>
      <c r="O212" s="88">
        <v>0</v>
      </c>
      <c r="P212" s="88">
        <v>0</v>
      </c>
      <c r="Q212" s="88">
        <v>0</v>
      </c>
      <c r="R212" s="88">
        <v>140000</v>
      </c>
      <c r="S212" s="88">
        <f t="shared" si="10"/>
        <v>240000</v>
      </c>
      <c r="T212" s="87">
        <v>0</v>
      </c>
      <c r="U212" s="89">
        <f t="shared" si="11"/>
        <v>240000</v>
      </c>
      <c r="V212" s="87">
        <v>0</v>
      </c>
      <c r="W212" s="88">
        <v>0</v>
      </c>
      <c r="X212" s="88">
        <v>0</v>
      </c>
      <c r="Y212" s="88">
        <v>0</v>
      </c>
      <c r="Z212" s="88">
        <v>0</v>
      </c>
      <c r="AA212" s="88">
        <v>800</v>
      </c>
      <c r="AB212" s="88">
        <v>0</v>
      </c>
      <c r="AC212" s="88">
        <v>0</v>
      </c>
      <c r="AD212" s="88">
        <f t="shared" si="15"/>
        <v>800</v>
      </c>
      <c r="AE212" s="89">
        <f t="shared" si="13"/>
        <v>239200</v>
      </c>
      <c r="AF212" s="87">
        <v>0</v>
      </c>
      <c r="AG212" s="90" t="s">
        <v>121</v>
      </c>
      <c r="AH212" s="91">
        <v>214810100080872</v>
      </c>
      <c r="AI212" s="90" t="s">
        <v>122</v>
      </c>
    </row>
    <row r="213" spans="2:35" ht="16.5" customHeight="1">
      <c r="B213" s="83">
        <f t="shared" si="16"/>
        <v>199</v>
      </c>
      <c r="C213" s="84" t="s">
        <v>585</v>
      </c>
      <c r="D213" s="82" t="s">
        <v>586</v>
      </c>
      <c r="E213" s="85">
        <v>847977710761</v>
      </c>
      <c r="F213" s="86">
        <v>33671</v>
      </c>
      <c r="G213" s="84" t="s">
        <v>119</v>
      </c>
      <c r="H213" s="87" t="s">
        <v>111</v>
      </c>
      <c r="I213" s="84" t="s">
        <v>125</v>
      </c>
      <c r="J213" s="84" t="s">
        <v>499</v>
      </c>
      <c r="K213" s="86">
        <v>44774</v>
      </c>
      <c r="L213" s="87" t="s">
        <v>96</v>
      </c>
      <c r="M213" s="87" t="s">
        <v>114</v>
      </c>
      <c r="N213" s="88">
        <v>100000</v>
      </c>
      <c r="O213" s="88">
        <v>0</v>
      </c>
      <c r="P213" s="88">
        <v>0</v>
      </c>
      <c r="Q213" s="88">
        <v>0</v>
      </c>
      <c r="R213" s="88">
        <v>140000</v>
      </c>
      <c r="S213" s="88">
        <f t="shared" si="10"/>
        <v>240000</v>
      </c>
      <c r="T213" s="87">
        <v>0</v>
      </c>
      <c r="U213" s="89">
        <f t="shared" si="11"/>
        <v>240000</v>
      </c>
      <c r="V213" s="87">
        <v>0</v>
      </c>
      <c r="W213" s="88">
        <v>0</v>
      </c>
      <c r="X213" s="88">
        <v>0</v>
      </c>
      <c r="Y213" s="88">
        <v>0</v>
      </c>
      <c r="Z213" s="88">
        <v>0</v>
      </c>
      <c r="AA213" s="88">
        <v>800</v>
      </c>
      <c r="AB213" s="88">
        <v>0</v>
      </c>
      <c r="AC213" s="88">
        <v>0</v>
      </c>
      <c r="AD213" s="88">
        <f t="shared" si="15"/>
        <v>800</v>
      </c>
      <c r="AE213" s="89">
        <f t="shared" si="13"/>
        <v>239200</v>
      </c>
      <c r="AF213" s="87">
        <v>0</v>
      </c>
      <c r="AG213" s="90" t="s">
        <v>121</v>
      </c>
      <c r="AH213" s="91">
        <v>214810100080863</v>
      </c>
      <c r="AI213" s="90" t="s">
        <v>122</v>
      </c>
    </row>
    <row r="214" spans="2:35" ht="16.5" customHeight="1">
      <c r="B214" s="83">
        <f t="shared" si="16"/>
        <v>200</v>
      </c>
      <c r="C214" s="84" t="s">
        <v>587</v>
      </c>
      <c r="D214" s="82" t="s">
        <v>588</v>
      </c>
      <c r="E214" s="85">
        <v>991167823113</v>
      </c>
      <c r="F214" s="86">
        <v>35764</v>
      </c>
      <c r="G214" s="84" t="s">
        <v>119</v>
      </c>
      <c r="H214" s="87" t="s">
        <v>111</v>
      </c>
      <c r="I214" s="84" t="s">
        <v>125</v>
      </c>
      <c r="J214" s="84" t="s">
        <v>499</v>
      </c>
      <c r="K214" s="86">
        <v>44774</v>
      </c>
      <c r="L214" s="87" t="s">
        <v>96</v>
      </c>
      <c r="M214" s="87" t="s">
        <v>114</v>
      </c>
      <c r="N214" s="88">
        <v>100000</v>
      </c>
      <c r="O214" s="88">
        <v>0</v>
      </c>
      <c r="P214" s="88">
        <v>0</v>
      </c>
      <c r="Q214" s="88">
        <v>0</v>
      </c>
      <c r="R214" s="88">
        <v>140000</v>
      </c>
      <c r="S214" s="88">
        <f t="shared" si="10"/>
        <v>240000</v>
      </c>
      <c r="T214" s="87">
        <v>0</v>
      </c>
      <c r="U214" s="89">
        <f t="shared" si="11"/>
        <v>240000</v>
      </c>
      <c r="V214" s="87">
        <v>0</v>
      </c>
      <c r="W214" s="88">
        <v>0</v>
      </c>
      <c r="X214" s="88">
        <v>0</v>
      </c>
      <c r="Y214" s="88">
        <v>0</v>
      </c>
      <c r="Z214" s="88">
        <v>0</v>
      </c>
      <c r="AA214" s="88">
        <v>800</v>
      </c>
      <c r="AB214" s="88">
        <v>0</v>
      </c>
      <c r="AC214" s="88">
        <v>0</v>
      </c>
      <c r="AD214" s="88">
        <f t="shared" si="15"/>
        <v>800</v>
      </c>
      <c r="AE214" s="89">
        <f t="shared" si="13"/>
        <v>239200</v>
      </c>
      <c r="AF214" s="87">
        <v>0</v>
      </c>
      <c r="AG214" s="90" t="s">
        <v>121</v>
      </c>
      <c r="AH214" s="91">
        <v>214810100083471</v>
      </c>
      <c r="AI214" s="90" t="s">
        <v>122</v>
      </c>
    </row>
    <row r="215" spans="2:35" ht="16.5" customHeight="1">
      <c r="B215" s="83">
        <f t="shared" si="16"/>
        <v>201</v>
      </c>
      <c r="C215" s="84" t="s">
        <v>589</v>
      </c>
      <c r="D215" s="82" t="s">
        <v>590</v>
      </c>
      <c r="E215" s="85">
        <v>904205559250</v>
      </c>
      <c r="F215" s="86">
        <v>33941</v>
      </c>
      <c r="G215" s="84" t="s">
        <v>119</v>
      </c>
      <c r="H215" s="87" t="s">
        <v>111</v>
      </c>
      <c r="I215" s="84" t="s">
        <v>128</v>
      </c>
      <c r="J215" s="84" t="s">
        <v>499</v>
      </c>
      <c r="K215" s="86">
        <v>44774</v>
      </c>
      <c r="L215" s="87" t="s">
        <v>96</v>
      </c>
      <c r="M215" s="87" t="s">
        <v>114</v>
      </c>
      <c r="N215" s="88">
        <v>100000</v>
      </c>
      <c r="O215" s="88">
        <v>0</v>
      </c>
      <c r="P215" s="88">
        <v>0</v>
      </c>
      <c r="Q215" s="88">
        <v>0</v>
      </c>
      <c r="R215" s="88">
        <v>140000</v>
      </c>
      <c r="S215" s="88">
        <f t="shared" si="10"/>
        <v>240000</v>
      </c>
      <c r="T215" s="87">
        <v>0</v>
      </c>
      <c r="U215" s="89">
        <f t="shared" si="11"/>
        <v>240000</v>
      </c>
      <c r="V215" s="87">
        <v>0</v>
      </c>
      <c r="W215" s="88">
        <v>0</v>
      </c>
      <c r="X215" s="88">
        <v>0</v>
      </c>
      <c r="Y215" s="88">
        <v>0</v>
      </c>
      <c r="Z215" s="88">
        <v>0</v>
      </c>
      <c r="AA215" s="88">
        <v>800</v>
      </c>
      <c r="AB215" s="88">
        <v>0</v>
      </c>
      <c r="AC215" s="88">
        <v>0</v>
      </c>
      <c r="AD215" s="88">
        <f t="shared" si="15"/>
        <v>800</v>
      </c>
      <c r="AE215" s="89">
        <f t="shared" si="13"/>
        <v>239200</v>
      </c>
      <c r="AF215" s="87">
        <v>0</v>
      </c>
      <c r="AG215" s="90" t="s">
        <v>121</v>
      </c>
      <c r="AH215" s="91">
        <v>214810100083064</v>
      </c>
      <c r="AI215" s="90" t="s">
        <v>122</v>
      </c>
    </row>
    <row r="216" spans="2:35" ht="16.5" customHeight="1">
      <c r="B216" s="83">
        <f t="shared" si="16"/>
        <v>202</v>
      </c>
      <c r="C216" s="84" t="s">
        <v>591</v>
      </c>
      <c r="D216" s="82" t="s">
        <v>592</v>
      </c>
      <c r="E216" s="85">
        <v>803884483392</v>
      </c>
      <c r="F216" s="86">
        <v>34730</v>
      </c>
      <c r="G216" s="84" t="s">
        <v>119</v>
      </c>
      <c r="H216" s="87" t="s">
        <v>111</v>
      </c>
      <c r="I216" s="84" t="s">
        <v>128</v>
      </c>
      <c r="J216" s="84" t="s">
        <v>499</v>
      </c>
      <c r="K216" s="86">
        <v>44774</v>
      </c>
      <c r="L216" s="87" t="s">
        <v>96</v>
      </c>
      <c r="M216" s="87" t="s">
        <v>114</v>
      </c>
      <c r="N216" s="88">
        <v>95161</v>
      </c>
      <c r="O216" s="88">
        <v>0</v>
      </c>
      <c r="P216" s="88">
        <v>0</v>
      </c>
      <c r="Q216" s="88">
        <v>0</v>
      </c>
      <c r="R216" s="88">
        <v>133226</v>
      </c>
      <c r="S216" s="88">
        <f t="shared" si="10"/>
        <v>228387</v>
      </c>
      <c r="T216" s="87">
        <v>0</v>
      </c>
      <c r="U216" s="89">
        <f t="shared" si="11"/>
        <v>228387</v>
      </c>
      <c r="V216" s="87">
        <v>0</v>
      </c>
      <c r="W216" s="88">
        <v>0</v>
      </c>
      <c r="X216" s="88">
        <v>0</v>
      </c>
      <c r="Y216" s="88">
        <v>0</v>
      </c>
      <c r="Z216" s="88">
        <v>0</v>
      </c>
      <c r="AA216" s="88">
        <v>800</v>
      </c>
      <c r="AB216" s="88">
        <v>0</v>
      </c>
      <c r="AC216" s="88">
        <v>0</v>
      </c>
      <c r="AD216" s="88">
        <f t="shared" si="15"/>
        <v>800</v>
      </c>
      <c r="AE216" s="89">
        <f t="shared" si="13"/>
        <v>227587</v>
      </c>
      <c r="AF216" s="87">
        <v>0</v>
      </c>
      <c r="AG216" s="90" t="s">
        <v>121</v>
      </c>
      <c r="AH216" s="91">
        <v>214810100083657</v>
      </c>
      <c r="AI216" s="90" t="s">
        <v>122</v>
      </c>
    </row>
    <row r="217" spans="2:35" ht="16.5" customHeight="1">
      <c r="B217" s="83">
        <f t="shared" si="16"/>
        <v>203</v>
      </c>
      <c r="C217" s="84" t="s">
        <v>593</v>
      </c>
      <c r="D217" s="82" t="s">
        <v>594</v>
      </c>
      <c r="E217" s="85">
        <v>574865122454</v>
      </c>
      <c r="F217" s="86">
        <v>34117</v>
      </c>
      <c r="G217" s="84" t="s">
        <v>119</v>
      </c>
      <c r="H217" s="87" t="s">
        <v>111</v>
      </c>
      <c r="I217" s="84" t="s">
        <v>128</v>
      </c>
      <c r="J217" s="84" t="s">
        <v>499</v>
      </c>
      <c r="K217" s="86">
        <v>44774</v>
      </c>
      <c r="L217" s="87" t="s">
        <v>96</v>
      </c>
      <c r="M217" s="87" t="s">
        <v>114</v>
      </c>
      <c r="N217" s="88">
        <v>100000</v>
      </c>
      <c r="O217" s="88">
        <v>0</v>
      </c>
      <c r="P217" s="88">
        <v>0</v>
      </c>
      <c r="Q217" s="88">
        <v>0</v>
      </c>
      <c r="R217" s="88">
        <v>140000</v>
      </c>
      <c r="S217" s="88">
        <f t="shared" si="10"/>
        <v>240000</v>
      </c>
      <c r="T217" s="87">
        <v>0</v>
      </c>
      <c r="U217" s="89">
        <f t="shared" si="11"/>
        <v>240000</v>
      </c>
      <c r="V217" s="87">
        <v>0</v>
      </c>
      <c r="W217" s="88">
        <v>0</v>
      </c>
      <c r="X217" s="88">
        <v>0</v>
      </c>
      <c r="Y217" s="88">
        <v>0</v>
      </c>
      <c r="Z217" s="88">
        <v>0</v>
      </c>
      <c r="AA217" s="88">
        <v>800</v>
      </c>
      <c r="AB217" s="88">
        <v>0</v>
      </c>
      <c r="AC217" s="88">
        <v>0</v>
      </c>
      <c r="AD217" s="88">
        <f t="shared" si="15"/>
        <v>800</v>
      </c>
      <c r="AE217" s="89">
        <f t="shared" si="13"/>
        <v>239200</v>
      </c>
      <c r="AF217" s="87">
        <v>0</v>
      </c>
      <c r="AG217" s="90" t="s">
        <v>121</v>
      </c>
      <c r="AH217" s="91">
        <v>214810100079997</v>
      </c>
      <c r="AI217" s="90" t="s">
        <v>122</v>
      </c>
    </row>
    <row r="218" spans="2:35" ht="16.5" customHeight="1">
      <c r="B218" s="83">
        <f t="shared" si="16"/>
        <v>204</v>
      </c>
      <c r="C218" s="84" t="s">
        <v>595</v>
      </c>
      <c r="D218" s="82" t="s">
        <v>596</v>
      </c>
      <c r="E218" s="85">
        <v>498386224056</v>
      </c>
      <c r="F218" s="86">
        <v>35294</v>
      </c>
      <c r="G218" s="84" t="s">
        <v>119</v>
      </c>
      <c r="H218" s="87" t="s">
        <v>111</v>
      </c>
      <c r="I218" s="84" t="s">
        <v>120</v>
      </c>
      <c r="J218" s="84" t="s">
        <v>499</v>
      </c>
      <c r="K218" s="86">
        <v>44774</v>
      </c>
      <c r="L218" s="87" t="s">
        <v>96</v>
      </c>
      <c r="M218" s="87" t="s">
        <v>114</v>
      </c>
      <c r="N218" s="88">
        <v>100000</v>
      </c>
      <c r="O218" s="88">
        <v>0</v>
      </c>
      <c r="P218" s="88">
        <v>0</v>
      </c>
      <c r="Q218" s="88">
        <v>0</v>
      </c>
      <c r="R218" s="88">
        <v>140000</v>
      </c>
      <c r="S218" s="88">
        <f t="shared" si="10"/>
        <v>240000</v>
      </c>
      <c r="T218" s="87">
        <v>0</v>
      </c>
      <c r="U218" s="89">
        <f t="shared" si="11"/>
        <v>240000</v>
      </c>
      <c r="V218" s="87">
        <v>0</v>
      </c>
      <c r="W218" s="88">
        <v>0</v>
      </c>
      <c r="X218" s="88">
        <v>0</v>
      </c>
      <c r="Y218" s="88">
        <v>0</v>
      </c>
      <c r="Z218" s="88">
        <v>0</v>
      </c>
      <c r="AA218" s="88">
        <v>800</v>
      </c>
      <c r="AB218" s="88">
        <v>0</v>
      </c>
      <c r="AC218" s="88">
        <v>0</v>
      </c>
      <c r="AD218" s="88">
        <f t="shared" si="15"/>
        <v>800</v>
      </c>
      <c r="AE218" s="89">
        <f t="shared" si="13"/>
        <v>239200</v>
      </c>
      <c r="AF218" s="87">
        <v>0</v>
      </c>
      <c r="AG218" s="90" t="s">
        <v>121</v>
      </c>
      <c r="AH218" s="91">
        <v>214810100079821</v>
      </c>
      <c r="AI218" s="90" t="s">
        <v>122</v>
      </c>
    </row>
    <row r="219" spans="2:35" ht="16.5" customHeight="1">
      <c r="B219" s="83">
        <f t="shared" si="16"/>
        <v>205</v>
      </c>
      <c r="C219" s="84" t="s">
        <v>597</v>
      </c>
      <c r="D219" s="82" t="s">
        <v>598</v>
      </c>
      <c r="E219" s="85">
        <v>748902366944</v>
      </c>
      <c r="F219" s="86">
        <v>33729</v>
      </c>
      <c r="G219" s="84" t="s">
        <v>119</v>
      </c>
      <c r="H219" s="87" t="s">
        <v>111</v>
      </c>
      <c r="I219" s="84" t="s">
        <v>120</v>
      </c>
      <c r="J219" s="84" t="s">
        <v>499</v>
      </c>
      <c r="K219" s="86">
        <v>44774</v>
      </c>
      <c r="L219" s="87" t="s">
        <v>96</v>
      </c>
      <c r="M219" s="87" t="s">
        <v>114</v>
      </c>
      <c r="N219" s="88">
        <v>100000</v>
      </c>
      <c r="O219" s="88">
        <v>0</v>
      </c>
      <c r="P219" s="88">
        <v>0</v>
      </c>
      <c r="Q219" s="88">
        <v>0</v>
      </c>
      <c r="R219" s="88">
        <v>140000</v>
      </c>
      <c r="S219" s="88">
        <f t="shared" si="10"/>
        <v>240000</v>
      </c>
      <c r="T219" s="87">
        <v>0</v>
      </c>
      <c r="U219" s="89">
        <f t="shared" si="11"/>
        <v>240000</v>
      </c>
      <c r="V219" s="87">
        <v>0</v>
      </c>
      <c r="W219" s="88">
        <v>0</v>
      </c>
      <c r="X219" s="88">
        <v>0</v>
      </c>
      <c r="Y219" s="88">
        <v>0</v>
      </c>
      <c r="Z219" s="88">
        <v>0</v>
      </c>
      <c r="AA219" s="88">
        <v>800</v>
      </c>
      <c r="AB219" s="88">
        <v>0</v>
      </c>
      <c r="AC219" s="88">
        <v>0</v>
      </c>
      <c r="AD219" s="88">
        <f t="shared" si="15"/>
        <v>800</v>
      </c>
      <c r="AE219" s="89">
        <f t="shared" si="13"/>
        <v>239200</v>
      </c>
      <c r="AF219" s="87">
        <v>0</v>
      </c>
      <c r="AG219" s="90" t="s">
        <v>121</v>
      </c>
      <c r="AH219" s="91">
        <v>214810100082269</v>
      </c>
      <c r="AI219" s="90" t="s">
        <v>122</v>
      </c>
    </row>
    <row r="220" spans="2:35" ht="16.5" customHeight="1">
      <c r="B220" s="83">
        <f t="shared" si="16"/>
        <v>206</v>
      </c>
      <c r="C220" s="84" t="s">
        <v>599</v>
      </c>
      <c r="D220" s="82" t="s">
        <v>600</v>
      </c>
      <c r="E220" s="85">
        <v>912004987615</v>
      </c>
      <c r="F220" s="86">
        <v>34228</v>
      </c>
      <c r="G220" s="84" t="s">
        <v>119</v>
      </c>
      <c r="H220" s="87" t="s">
        <v>111</v>
      </c>
      <c r="I220" s="84" t="s">
        <v>120</v>
      </c>
      <c r="J220" s="84" t="s">
        <v>499</v>
      </c>
      <c r="K220" s="86">
        <v>44774</v>
      </c>
      <c r="L220" s="87" t="s">
        <v>96</v>
      </c>
      <c r="M220" s="87" t="s">
        <v>114</v>
      </c>
      <c r="N220" s="88">
        <v>100000</v>
      </c>
      <c r="O220" s="88">
        <v>0</v>
      </c>
      <c r="P220" s="88">
        <v>0</v>
      </c>
      <c r="Q220" s="88">
        <v>0</v>
      </c>
      <c r="R220" s="88">
        <v>140000</v>
      </c>
      <c r="S220" s="88">
        <f t="shared" si="10"/>
        <v>240000</v>
      </c>
      <c r="T220" s="87">
        <v>0</v>
      </c>
      <c r="U220" s="89">
        <f t="shared" si="11"/>
        <v>240000</v>
      </c>
      <c r="V220" s="87">
        <v>0</v>
      </c>
      <c r="W220" s="88">
        <v>0</v>
      </c>
      <c r="X220" s="88">
        <v>0</v>
      </c>
      <c r="Y220" s="88">
        <v>0</v>
      </c>
      <c r="Z220" s="88">
        <v>0</v>
      </c>
      <c r="AA220" s="88">
        <v>800</v>
      </c>
      <c r="AB220" s="88">
        <v>0</v>
      </c>
      <c r="AC220" s="88">
        <v>0</v>
      </c>
      <c r="AD220" s="88">
        <f t="shared" si="15"/>
        <v>800</v>
      </c>
      <c r="AE220" s="89">
        <f t="shared" si="13"/>
        <v>239200</v>
      </c>
      <c r="AF220" s="87">
        <v>0</v>
      </c>
      <c r="AG220" s="90" t="s">
        <v>121</v>
      </c>
      <c r="AH220" s="91">
        <v>214810100079964</v>
      </c>
      <c r="AI220" s="90" t="s">
        <v>122</v>
      </c>
    </row>
    <row r="221" spans="2:35" ht="16.5" customHeight="1">
      <c r="B221" s="83">
        <f t="shared" si="16"/>
        <v>207</v>
      </c>
      <c r="C221" s="84" t="s">
        <v>601</v>
      </c>
      <c r="D221" s="82" t="s">
        <v>602</v>
      </c>
      <c r="E221" s="85">
        <v>279617587149</v>
      </c>
      <c r="F221" s="86">
        <v>34156</v>
      </c>
      <c r="G221" s="84" t="s">
        <v>119</v>
      </c>
      <c r="H221" s="87" t="s">
        <v>111</v>
      </c>
      <c r="I221" s="84" t="s">
        <v>120</v>
      </c>
      <c r="J221" s="84" t="s">
        <v>499</v>
      </c>
      <c r="K221" s="86">
        <v>44774</v>
      </c>
      <c r="L221" s="87" t="s">
        <v>96</v>
      </c>
      <c r="M221" s="87" t="s">
        <v>114</v>
      </c>
      <c r="N221" s="88">
        <v>100000</v>
      </c>
      <c r="O221" s="88">
        <v>0</v>
      </c>
      <c r="P221" s="88">
        <v>0</v>
      </c>
      <c r="Q221" s="88">
        <v>0</v>
      </c>
      <c r="R221" s="88">
        <v>140000</v>
      </c>
      <c r="S221" s="88">
        <f t="shared" si="10"/>
        <v>240000</v>
      </c>
      <c r="T221" s="87">
        <v>0</v>
      </c>
      <c r="U221" s="89">
        <f t="shared" si="11"/>
        <v>240000</v>
      </c>
      <c r="V221" s="87">
        <v>0</v>
      </c>
      <c r="W221" s="88">
        <v>0</v>
      </c>
      <c r="X221" s="88">
        <v>0</v>
      </c>
      <c r="Y221" s="88">
        <v>0</v>
      </c>
      <c r="Z221" s="88">
        <v>0</v>
      </c>
      <c r="AA221" s="88">
        <v>800</v>
      </c>
      <c r="AB221" s="88">
        <v>0</v>
      </c>
      <c r="AC221" s="88">
        <v>0</v>
      </c>
      <c r="AD221" s="88">
        <f t="shared" si="15"/>
        <v>800</v>
      </c>
      <c r="AE221" s="89">
        <f t="shared" si="13"/>
        <v>239200</v>
      </c>
      <c r="AF221" s="87">
        <v>0</v>
      </c>
      <c r="AG221" s="90" t="s">
        <v>121</v>
      </c>
      <c r="AH221" s="91">
        <v>214810100081233</v>
      </c>
      <c r="AI221" s="90" t="s">
        <v>122</v>
      </c>
    </row>
    <row r="222" spans="2:35" ht="16.5" customHeight="1">
      <c r="B222" s="83">
        <f t="shared" si="16"/>
        <v>208</v>
      </c>
      <c r="C222" s="84" t="s">
        <v>603</v>
      </c>
      <c r="D222" s="82" t="s">
        <v>604</v>
      </c>
      <c r="E222" s="85">
        <v>231930555049</v>
      </c>
      <c r="F222" s="86">
        <v>35169</v>
      </c>
      <c r="G222" s="84" t="s">
        <v>119</v>
      </c>
      <c r="H222" s="87" t="s">
        <v>111</v>
      </c>
      <c r="I222" s="84" t="s">
        <v>120</v>
      </c>
      <c r="J222" s="84" t="s">
        <v>499</v>
      </c>
      <c r="K222" s="86">
        <v>44774</v>
      </c>
      <c r="L222" s="87" t="s">
        <v>96</v>
      </c>
      <c r="M222" s="87" t="s">
        <v>114</v>
      </c>
      <c r="N222" s="88">
        <v>100000</v>
      </c>
      <c r="O222" s="88">
        <v>0</v>
      </c>
      <c r="P222" s="88">
        <v>0</v>
      </c>
      <c r="Q222" s="88">
        <v>0</v>
      </c>
      <c r="R222" s="88">
        <v>140000</v>
      </c>
      <c r="S222" s="88">
        <f t="shared" si="10"/>
        <v>240000</v>
      </c>
      <c r="T222" s="87">
        <v>0</v>
      </c>
      <c r="U222" s="89">
        <f t="shared" si="11"/>
        <v>240000</v>
      </c>
      <c r="V222" s="87">
        <v>0</v>
      </c>
      <c r="W222" s="88">
        <v>0</v>
      </c>
      <c r="X222" s="88">
        <v>0</v>
      </c>
      <c r="Y222" s="88">
        <v>0</v>
      </c>
      <c r="Z222" s="88">
        <v>0</v>
      </c>
      <c r="AA222" s="88">
        <v>800</v>
      </c>
      <c r="AB222" s="88">
        <v>0</v>
      </c>
      <c r="AC222" s="88">
        <v>0</v>
      </c>
      <c r="AD222" s="88">
        <f t="shared" si="15"/>
        <v>800</v>
      </c>
      <c r="AE222" s="89">
        <f t="shared" si="13"/>
        <v>239200</v>
      </c>
      <c r="AF222" s="87">
        <v>0</v>
      </c>
      <c r="AG222" s="90" t="s">
        <v>121</v>
      </c>
      <c r="AH222" s="91">
        <v>214810100079919</v>
      </c>
      <c r="AI222" s="90" t="s">
        <v>122</v>
      </c>
    </row>
    <row r="223" spans="2:35" ht="16.5" customHeight="1">
      <c r="B223" s="83">
        <f t="shared" si="16"/>
        <v>209</v>
      </c>
      <c r="C223" s="84" t="s">
        <v>605</v>
      </c>
      <c r="D223" s="82" t="s">
        <v>606</v>
      </c>
      <c r="E223" s="85">
        <v>208190704472</v>
      </c>
      <c r="F223" s="86">
        <v>33470</v>
      </c>
      <c r="G223" s="84" t="s">
        <v>119</v>
      </c>
      <c r="H223" s="87" t="s">
        <v>111</v>
      </c>
      <c r="I223" s="84" t="s">
        <v>120</v>
      </c>
      <c r="J223" s="84" t="s">
        <v>499</v>
      </c>
      <c r="K223" s="86">
        <v>44774</v>
      </c>
      <c r="L223" s="87" t="s">
        <v>96</v>
      </c>
      <c r="M223" s="87" t="s">
        <v>114</v>
      </c>
      <c r="N223" s="88">
        <v>100000</v>
      </c>
      <c r="O223" s="88">
        <v>0</v>
      </c>
      <c r="P223" s="88">
        <v>0</v>
      </c>
      <c r="Q223" s="88">
        <v>0</v>
      </c>
      <c r="R223" s="88">
        <v>140000</v>
      </c>
      <c r="S223" s="88">
        <f t="shared" si="10"/>
        <v>240000</v>
      </c>
      <c r="T223" s="87">
        <v>0</v>
      </c>
      <c r="U223" s="89">
        <f t="shared" si="11"/>
        <v>240000</v>
      </c>
      <c r="V223" s="87">
        <v>0</v>
      </c>
      <c r="W223" s="88">
        <v>0</v>
      </c>
      <c r="X223" s="88">
        <v>0</v>
      </c>
      <c r="Y223" s="88">
        <v>0</v>
      </c>
      <c r="Z223" s="88">
        <v>0</v>
      </c>
      <c r="AA223" s="88">
        <v>800</v>
      </c>
      <c r="AB223" s="88">
        <v>0</v>
      </c>
      <c r="AC223" s="88">
        <v>0</v>
      </c>
      <c r="AD223" s="88">
        <f t="shared" si="15"/>
        <v>800</v>
      </c>
      <c r="AE223" s="89">
        <f t="shared" si="13"/>
        <v>239200</v>
      </c>
      <c r="AF223" s="87">
        <v>0</v>
      </c>
      <c r="AG223" s="90" t="s">
        <v>121</v>
      </c>
      <c r="AH223" s="91">
        <v>214810100079849</v>
      </c>
      <c r="AI223" s="90" t="s">
        <v>122</v>
      </c>
    </row>
    <row r="224" spans="2:35" ht="16.5" customHeight="1">
      <c r="B224" s="83">
        <f t="shared" si="16"/>
        <v>210</v>
      </c>
      <c r="C224" s="84" t="s">
        <v>607</v>
      </c>
      <c r="D224" s="82" t="s">
        <v>608</v>
      </c>
      <c r="E224" s="85">
        <v>416650333973</v>
      </c>
      <c r="F224" s="86">
        <v>33667</v>
      </c>
      <c r="G224" s="84" t="s">
        <v>119</v>
      </c>
      <c r="H224" s="87" t="s">
        <v>111</v>
      </c>
      <c r="I224" s="84" t="s">
        <v>154</v>
      </c>
      <c r="J224" s="84" t="s">
        <v>499</v>
      </c>
      <c r="K224" s="86">
        <v>44774</v>
      </c>
      <c r="L224" s="87" t="s">
        <v>96</v>
      </c>
      <c r="M224" s="87" t="s">
        <v>114</v>
      </c>
      <c r="N224" s="88">
        <v>100000</v>
      </c>
      <c r="O224" s="88">
        <v>0</v>
      </c>
      <c r="P224" s="88">
        <v>0</v>
      </c>
      <c r="Q224" s="88">
        <v>0</v>
      </c>
      <c r="R224" s="88">
        <v>140000</v>
      </c>
      <c r="S224" s="88">
        <f t="shared" si="10"/>
        <v>240000</v>
      </c>
      <c r="T224" s="87">
        <v>0</v>
      </c>
      <c r="U224" s="89">
        <f t="shared" si="11"/>
        <v>240000</v>
      </c>
      <c r="V224" s="87">
        <v>0</v>
      </c>
      <c r="W224" s="88">
        <v>0</v>
      </c>
      <c r="X224" s="88">
        <v>0</v>
      </c>
      <c r="Y224" s="88">
        <v>0</v>
      </c>
      <c r="Z224" s="88">
        <v>0</v>
      </c>
      <c r="AA224" s="88">
        <v>800</v>
      </c>
      <c r="AB224" s="88">
        <v>0</v>
      </c>
      <c r="AC224" s="88">
        <v>0</v>
      </c>
      <c r="AD224" s="88">
        <f t="shared" si="15"/>
        <v>800</v>
      </c>
      <c r="AE224" s="89">
        <f t="shared" si="13"/>
        <v>239200</v>
      </c>
      <c r="AF224" s="87">
        <v>0</v>
      </c>
      <c r="AG224" s="90" t="s">
        <v>121</v>
      </c>
      <c r="AH224" s="91">
        <v>214810100082205</v>
      </c>
      <c r="AI224" s="90" t="s">
        <v>122</v>
      </c>
    </row>
    <row r="225" spans="2:35" ht="16.5" customHeight="1">
      <c r="B225" s="83">
        <f t="shared" si="16"/>
        <v>211</v>
      </c>
      <c r="C225" s="84" t="s">
        <v>609</v>
      </c>
      <c r="D225" s="82" t="s">
        <v>610</v>
      </c>
      <c r="E225" s="85">
        <v>825941401493</v>
      </c>
      <c r="F225" s="86">
        <v>32801</v>
      </c>
      <c r="G225" s="84" t="s">
        <v>119</v>
      </c>
      <c r="H225" s="87" t="s">
        <v>111</v>
      </c>
      <c r="I225" s="84" t="s">
        <v>154</v>
      </c>
      <c r="J225" s="84" t="s">
        <v>499</v>
      </c>
      <c r="K225" s="86">
        <v>44774</v>
      </c>
      <c r="L225" s="87" t="s">
        <v>96</v>
      </c>
      <c r="M225" s="87" t="s">
        <v>114</v>
      </c>
      <c r="N225" s="88">
        <v>100000</v>
      </c>
      <c r="O225" s="88">
        <v>0</v>
      </c>
      <c r="P225" s="88">
        <v>0</v>
      </c>
      <c r="Q225" s="88">
        <v>0</v>
      </c>
      <c r="R225" s="88">
        <v>140000</v>
      </c>
      <c r="S225" s="88">
        <f t="shared" si="10"/>
        <v>240000</v>
      </c>
      <c r="T225" s="87">
        <v>0</v>
      </c>
      <c r="U225" s="89">
        <f t="shared" si="11"/>
        <v>240000</v>
      </c>
      <c r="V225" s="87">
        <v>0</v>
      </c>
      <c r="W225" s="88">
        <v>0</v>
      </c>
      <c r="X225" s="88">
        <v>0</v>
      </c>
      <c r="Y225" s="88">
        <v>0</v>
      </c>
      <c r="Z225" s="88">
        <v>0</v>
      </c>
      <c r="AA225" s="88">
        <v>800</v>
      </c>
      <c r="AB225" s="88">
        <v>0</v>
      </c>
      <c r="AC225" s="88">
        <v>0</v>
      </c>
      <c r="AD225" s="88">
        <f t="shared" si="15"/>
        <v>800</v>
      </c>
      <c r="AE225" s="89">
        <f t="shared" si="13"/>
        <v>239200</v>
      </c>
      <c r="AF225" s="87">
        <v>0</v>
      </c>
      <c r="AG225" s="90" t="s">
        <v>121</v>
      </c>
      <c r="AH225" s="91">
        <v>214810100082513</v>
      </c>
      <c r="AI225" s="90" t="s">
        <v>122</v>
      </c>
    </row>
    <row r="226" spans="2:35" ht="16.5" customHeight="1">
      <c r="B226" s="83">
        <f t="shared" si="16"/>
        <v>212</v>
      </c>
      <c r="C226" s="84" t="s">
        <v>611</v>
      </c>
      <c r="D226" s="82" t="s">
        <v>612</v>
      </c>
      <c r="E226" s="85">
        <v>584227582836</v>
      </c>
      <c r="F226" s="86">
        <v>32711</v>
      </c>
      <c r="G226" s="84" t="s">
        <v>119</v>
      </c>
      <c r="H226" s="87" t="s">
        <v>111</v>
      </c>
      <c r="I226" s="84" t="s">
        <v>154</v>
      </c>
      <c r="J226" s="84" t="s">
        <v>499</v>
      </c>
      <c r="K226" s="86">
        <v>44774</v>
      </c>
      <c r="L226" s="87" t="s">
        <v>96</v>
      </c>
      <c r="M226" s="87" t="s">
        <v>114</v>
      </c>
      <c r="N226" s="88">
        <v>100000</v>
      </c>
      <c r="O226" s="88">
        <v>0</v>
      </c>
      <c r="P226" s="88">
        <v>0</v>
      </c>
      <c r="Q226" s="88">
        <v>0</v>
      </c>
      <c r="R226" s="88">
        <v>140000</v>
      </c>
      <c r="S226" s="88">
        <f t="shared" si="10"/>
        <v>240000</v>
      </c>
      <c r="T226" s="87">
        <v>0</v>
      </c>
      <c r="U226" s="89">
        <f t="shared" si="11"/>
        <v>240000</v>
      </c>
      <c r="V226" s="87">
        <v>0</v>
      </c>
      <c r="W226" s="88">
        <v>0</v>
      </c>
      <c r="X226" s="88">
        <v>0</v>
      </c>
      <c r="Y226" s="88">
        <v>0</v>
      </c>
      <c r="Z226" s="88">
        <v>0</v>
      </c>
      <c r="AA226" s="88">
        <v>800</v>
      </c>
      <c r="AB226" s="88">
        <v>0</v>
      </c>
      <c r="AC226" s="88">
        <v>0</v>
      </c>
      <c r="AD226" s="88">
        <f t="shared" si="15"/>
        <v>800</v>
      </c>
      <c r="AE226" s="89">
        <f t="shared" si="13"/>
        <v>239200</v>
      </c>
      <c r="AF226" s="87">
        <v>0</v>
      </c>
      <c r="AG226" s="90" t="s">
        <v>121</v>
      </c>
      <c r="AH226" s="91">
        <v>214810100082199</v>
      </c>
      <c r="AI226" s="90" t="s">
        <v>122</v>
      </c>
    </row>
    <row r="227" spans="2:35" ht="16.5" customHeight="1">
      <c r="B227" s="83">
        <f t="shared" si="16"/>
        <v>213</v>
      </c>
      <c r="C227" s="84" t="s">
        <v>613</v>
      </c>
      <c r="D227" s="82" t="s">
        <v>614</v>
      </c>
      <c r="E227" s="85">
        <v>463926778727</v>
      </c>
      <c r="F227" s="86">
        <v>34220</v>
      </c>
      <c r="G227" s="84" t="s">
        <v>110</v>
      </c>
      <c r="H227" s="87" t="s">
        <v>111</v>
      </c>
      <c r="I227" s="84" t="s">
        <v>163</v>
      </c>
      <c r="J227" s="84" t="s">
        <v>499</v>
      </c>
      <c r="K227" s="86">
        <v>44774</v>
      </c>
      <c r="L227" s="87" t="s">
        <v>96</v>
      </c>
      <c r="M227" s="87" t="s">
        <v>114</v>
      </c>
      <c r="N227" s="88">
        <v>100000</v>
      </c>
      <c r="O227" s="88">
        <v>0</v>
      </c>
      <c r="P227" s="88">
        <v>0</v>
      </c>
      <c r="Q227" s="88">
        <v>0</v>
      </c>
      <c r="R227" s="88">
        <v>140000</v>
      </c>
      <c r="S227" s="88">
        <f t="shared" si="10"/>
        <v>240000</v>
      </c>
      <c r="T227" s="87">
        <v>0</v>
      </c>
      <c r="U227" s="89">
        <f t="shared" si="11"/>
        <v>240000</v>
      </c>
      <c r="V227" s="87">
        <v>0</v>
      </c>
      <c r="W227" s="88">
        <v>0</v>
      </c>
      <c r="X227" s="88">
        <v>0</v>
      </c>
      <c r="Y227" s="88">
        <v>0</v>
      </c>
      <c r="Z227" s="88">
        <v>0</v>
      </c>
      <c r="AA227" s="88">
        <v>800</v>
      </c>
      <c r="AB227" s="88">
        <v>0</v>
      </c>
      <c r="AC227" s="88">
        <v>0</v>
      </c>
      <c r="AD227" s="88">
        <f t="shared" si="15"/>
        <v>800</v>
      </c>
      <c r="AE227" s="89">
        <f t="shared" si="13"/>
        <v>239200</v>
      </c>
      <c r="AF227" s="87">
        <v>0</v>
      </c>
      <c r="AG227" s="90" t="s">
        <v>121</v>
      </c>
      <c r="AH227" s="91">
        <v>214810100082038</v>
      </c>
      <c r="AI227" s="90" t="s">
        <v>122</v>
      </c>
    </row>
    <row r="228" spans="2:35" ht="16.5" customHeight="1">
      <c r="B228" s="83">
        <f t="shared" si="16"/>
        <v>214</v>
      </c>
      <c r="C228" s="84" t="s">
        <v>615</v>
      </c>
      <c r="D228" s="82" t="s">
        <v>616</v>
      </c>
      <c r="E228" s="85">
        <v>397017653696</v>
      </c>
      <c r="F228" s="86">
        <v>33494</v>
      </c>
      <c r="G228" s="84" t="s">
        <v>110</v>
      </c>
      <c r="H228" s="87" t="s">
        <v>111</v>
      </c>
      <c r="I228" s="84" t="s">
        <v>163</v>
      </c>
      <c r="J228" s="84" t="s">
        <v>499</v>
      </c>
      <c r="K228" s="86">
        <v>44774</v>
      </c>
      <c r="L228" s="87" t="s">
        <v>96</v>
      </c>
      <c r="M228" s="87" t="s">
        <v>114</v>
      </c>
      <c r="N228" s="88">
        <v>100000</v>
      </c>
      <c r="O228" s="88">
        <v>0</v>
      </c>
      <c r="P228" s="88">
        <v>0</v>
      </c>
      <c r="Q228" s="88">
        <v>0</v>
      </c>
      <c r="R228" s="88">
        <v>140000</v>
      </c>
      <c r="S228" s="88">
        <f t="shared" si="10"/>
        <v>240000</v>
      </c>
      <c r="T228" s="87">
        <v>0</v>
      </c>
      <c r="U228" s="89">
        <f t="shared" si="11"/>
        <v>240000</v>
      </c>
      <c r="V228" s="87">
        <v>0</v>
      </c>
      <c r="W228" s="88">
        <v>0</v>
      </c>
      <c r="X228" s="88">
        <v>0</v>
      </c>
      <c r="Y228" s="88">
        <v>0</v>
      </c>
      <c r="Z228" s="88">
        <v>0</v>
      </c>
      <c r="AA228" s="88">
        <v>800</v>
      </c>
      <c r="AB228" s="88">
        <v>0</v>
      </c>
      <c r="AC228" s="88">
        <v>0</v>
      </c>
      <c r="AD228" s="88">
        <f t="shared" si="15"/>
        <v>800</v>
      </c>
      <c r="AE228" s="89">
        <f t="shared" si="13"/>
        <v>239200</v>
      </c>
      <c r="AF228" s="87">
        <v>0</v>
      </c>
      <c r="AG228" s="90" t="s">
        <v>121</v>
      </c>
      <c r="AH228" s="91">
        <v>214810100083666</v>
      </c>
      <c r="AI228" s="90" t="s">
        <v>122</v>
      </c>
    </row>
    <row r="229" spans="2:35" ht="16.5" customHeight="1">
      <c r="B229" s="83">
        <f t="shared" si="16"/>
        <v>215</v>
      </c>
      <c r="C229" s="84" t="s">
        <v>617</v>
      </c>
      <c r="D229" s="82" t="s">
        <v>618</v>
      </c>
      <c r="E229" s="85">
        <v>968702621031</v>
      </c>
      <c r="F229" s="86">
        <v>33865</v>
      </c>
      <c r="G229" s="84" t="s">
        <v>110</v>
      </c>
      <c r="H229" s="87" t="s">
        <v>111</v>
      </c>
      <c r="I229" s="84" t="s">
        <v>163</v>
      </c>
      <c r="J229" s="84" t="s">
        <v>499</v>
      </c>
      <c r="K229" s="86">
        <v>44774</v>
      </c>
      <c r="L229" s="87" t="s">
        <v>96</v>
      </c>
      <c r="M229" s="87" t="s">
        <v>114</v>
      </c>
      <c r="N229" s="88">
        <v>100000</v>
      </c>
      <c r="O229" s="88">
        <v>0</v>
      </c>
      <c r="P229" s="88">
        <v>0</v>
      </c>
      <c r="Q229" s="88">
        <v>0</v>
      </c>
      <c r="R229" s="88">
        <v>140000</v>
      </c>
      <c r="S229" s="88">
        <f t="shared" si="10"/>
        <v>240000</v>
      </c>
      <c r="T229" s="87">
        <v>0</v>
      </c>
      <c r="U229" s="89">
        <f t="shared" si="11"/>
        <v>240000</v>
      </c>
      <c r="V229" s="87">
        <v>0</v>
      </c>
      <c r="W229" s="88">
        <v>0</v>
      </c>
      <c r="X229" s="88">
        <v>0</v>
      </c>
      <c r="Y229" s="88">
        <v>0</v>
      </c>
      <c r="Z229" s="88">
        <v>0</v>
      </c>
      <c r="AA229" s="88">
        <v>800</v>
      </c>
      <c r="AB229" s="88">
        <v>0</v>
      </c>
      <c r="AC229" s="88">
        <v>0</v>
      </c>
      <c r="AD229" s="88">
        <f t="shared" si="15"/>
        <v>800</v>
      </c>
      <c r="AE229" s="89">
        <f t="shared" si="13"/>
        <v>239200</v>
      </c>
      <c r="AF229" s="87">
        <v>0</v>
      </c>
      <c r="AG229" s="90" t="s">
        <v>121</v>
      </c>
      <c r="AH229" s="91">
        <v>214810100083523</v>
      </c>
      <c r="AI229" s="90" t="s">
        <v>122</v>
      </c>
    </row>
    <row r="230" spans="2:35" ht="16.5" customHeight="1">
      <c r="B230" s="83">
        <f t="shared" si="16"/>
        <v>216</v>
      </c>
      <c r="C230" s="84" t="s">
        <v>619</v>
      </c>
      <c r="D230" s="82" t="s">
        <v>620</v>
      </c>
      <c r="E230" s="85">
        <v>588029821589</v>
      </c>
      <c r="F230" s="86">
        <v>34325</v>
      </c>
      <c r="G230" s="84" t="s">
        <v>110</v>
      </c>
      <c r="H230" s="87" t="s">
        <v>111</v>
      </c>
      <c r="I230" s="84" t="s">
        <v>163</v>
      </c>
      <c r="J230" s="84" t="s">
        <v>499</v>
      </c>
      <c r="K230" s="86">
        <v>44774</v>
      </c>
      <c r="L230" s="87" t="s">
        <v>96</v>
      </c>
      <c r="M230" s="87" t="s">
        <v>114</v>
      </c>
      <c r="N230" s="88">
        <v>100000</v>
      </c>
      <c r="O230" s="88">
        <v>0</v>
      </c>
      <c r="P230" s="88">
        <v>0</v>
      </c>
      <c r="Q230" s="88">
        <v>0</v>
      </c>
      <c r="R230" s="88">
        <v>140000</v>
      </c>
      <c r="S230" s="88">
        <f t="shared" si="10"/>
        <v>240000</v>
      </c>
      <c r="T230" s="87">
        <v>0</v>
      </c>
      <c r="U230" s="89">
        <f t="shared" si="11"/>
        <v>240000</v>
      </c>
      <c r="V230" s="87">
        <v>0</v>
      </c>
      <c r="W230" s="88">
        <v>0</v>
      </c>
      <c r="X230" s="88">
        <v>0</v>
      </c>
      <c r="Y230" s="88">
        <v>0</v>
      </c>
      <c r="Z230" s="88">
        <v>0</v>
      </c>
      <c r="AA230" s="88">
        <v>800</v>
      </c>
      <c r="AB230" s="88">
        <v>0</v>
      </c>
      <c r="AC230" s="88">
        <v>0</v>
      </c>
      <c r="AD230" s="88">
        <f t="shared" si="15"/>
        <v>800</v>
      </c>
      <c r="AE230" s="89">
        <f t="shared" si="13"/>
        <v>239200</v>
      </c>
      <c r="AF230" s="87">
        <v>0</v>
      </c>
      <c r="AG230" s="90" t="s">
        <v>121</v>
      </c>
      <c r="AH230" s="91">
        <v>214810100082010</v>
      </c>
      <c r="AI230" s="90" t="s">
        <v>122</v>
      </c>
    </row>
    <row r="231" spans="2:35" ht="16.5" customHeight="1">
      <c r="B231" s="83">
        <f t="shared" si="16"/>
        <v>217</v>
      </c>
      <c r="C231" s="84" t="s">
        <v>621</v>
      </c>
      <c r="D231" s="82" t="s">
        <v>622</v>
      </c>
      <c r="E231" s="85">
        <v>334883418973</v>
      </c>
      <c r="F231" s="86">
        <v>34289</v>
      </c>
      <c r="G231" s="84" t="s">
        <v>110</v>
      </c>
      <c r="H231" s="87" t="s">
        <v>111</v>
      </c>
      <c r="I231" s="84" t="s">
        <v>163</v>
      </c>
      <c r="J231" s="84" t="s">
        <v>499</v>
      </c>
      <c r="K231" s="86">
        <v>44774</v>
      </c>
      <c r="L231" s="87" t="s">
        <v>96</v>
      </c>
      <c r="M231" s="87" t="s">
        <v>114</v>
      </c>
      <c r="N231" s="88">
        <v>100000</v>
      </c>
      <c r="O231" s="88">
        <v>0</v>
      </c>
      <c r="P231" s="88">
        <v>0</v>
      </c>
      <c r="Q231" s="88">
        <v>0</v>
      </c>
      <c r="R231" s="88">
        <v>140000</v>
      </c>
      <c r="S231" s="88">
        <f t="shared" si="10"/>
        <v>240000</v>
      </c>
      <c r="T231" s="87">
        <v>0</v>
      </c>
      <c r="U231" s="89">
        <f t="shared" si="11"/>
        <v>240000</v>
      </c>
      <c r="V231" s="87">
        <v>0</v>
      </c>
      <c r="W231" s="88">
        <v>0</v>
      </c>
      <c r="X231" s="88">
        <v>0</v>
      </c>
      <c r="Y231" s="88">
        <v>0</v>
      </c>
      <c r="Z231" s="88">
        <v>0</v>
      </c>
      <c r="AA231" s="88">
        <v>800</v>
      </c>
      <c r="AB231" s="88">
        <v>0</v>
      </c>
      <c r="AC231" s="88">
        <v>0</v>
      </c>
      <c r="AD231" s="88">
        <f t="shared" si="15"/>
        <v>800</v>
      </c>
      <c r="AE231" s="89">
        <f t="shared" si="13"/>
        <v>239200</v>
      </c>
      <c r="AF231" s="87">
        <v>0</v>
      </c>
      <c r="AG231" s="90" t="s">
        <v>121</v>
      </c>
      <c r="AH231" s="91">
        <v>214810100081978</v>
      </c>
      <c r="AI231" s="90" t="s">
        <v>122</v>
      </c>
    </row>
    <row r="232" spans="2:35" ht="16.5" customHeight="1">
      <c r="B232" s="83">
        <f t="shared" si="16"/>
        <v>218</v>
      </c>
      <c r="C232" s="84" t="s">
        <v>623</v>
      </c>
      <c r="D232" s="82" t="s">
        <v>624</v>
      </c>
      <c r="E232" s="85">
        <v>958948500181</v>
      </c>
      <c r="F232" s="86">
        <v>34824</v>
      </c>
      <c r="G232" s="84" t="s">
        <v>110</v>
      </c>
      <c r="H232" s="87" t="s">
        <v>111</v>
      </c>
      <c r="I232" s="84" t="s">
        <v>163</v>
      </c>
      <c r="J232" s="84" t="s">
        <v>499</v>
      </c>
      <c r="K232" s="86">
        <v>44774</v>
      </c>
      <c r="L232" s="87" t="s">
        <v>96</v>
      </c>
      <c r="M232" s="87" t="s">
        <v>114</v>
      </c>
      <c r="N232" s="88">
        <v>100000</v>
      </c>
      <c r="O232" s="88">
        <v>0</v>
      </c>
      <c r="P232" s="88">
        <v>0</v>
      </c>
      <c r="Q232" s="88">
        <v>0</v>
      </c>
      <c r="R232" s="88">
        <v>140000</v>
      </c>
      <c r="S232" s="88">
        <f t="shared" si="10"/>
        <v>240000</v>
      </c>
      <c r="T232" s="87">
        <v>0</v>
      </c>
      <c r="U232" s="89">
        <f t="shared" si="11"/>
        <v>240000</v>
      </c>
      <c r="V232" s="87">
        <v>0</v>
      </c>
      <c r="W232" s="88">
        <v>0</v>
      </c>
      <c r="X232" s="88">
        <v>0</v>
      </c>
      <c r="Y232" s="88">
        <v>0</v>
      </c>
      <c r="Z232" s="88">
        <v>0</v>
      </c>
      <c r="AA232" s="88">
        <v>800</v>
      </c>
      <c r="AB232" s="88">
        <v>0</v>
      </c>
      <c r="AC232" s="88">
        <v>0</v>
      </c>
      <c r="AD232" s="88">
        <f t="shared" si="15"/>
        <v>800</v>
      </c>
      <c r="AE232" s="89">
        <f t="shared" si="13"/>
        <v>239200</v>
      </c>
      <c r="AF232" s="87">
        <v>0</v>
      </c>
      <c r="AG232" s="90" t="s">
        <v>121</v>
      </c>
      <c r="AH232" s="91">
        <v>214810100082001</v>
      </c>
      <c r="AI232" s="90" t="s">
        <v>122</v>
      </c>
    </row>
    <row r="233" spans="2:35" ht="16.5" customHeight="1">
      <c r="B233" s="83">
        <f t="shared" si="16"/>
        <v>219</v>
      </c>
      <c r="C233" s="84" t="s">
        <v>625</v>
      </c>
      <c r="D233" s="82" t="s">
        <v>626</v>
      </c>
      <c r="E233" s="85">
        <v>234857109265</v>
      </c>
      <c r="F233" s="86">
        <v>33256</v>
      </c>
      <c r="G233" s="84" t="s">
        <v>192</v>
      </c>
      <c r="H233" s="87" t="s">
        <v>111</v>
      </c>
      <c r="I233" s="84" t="s">
        <v>154</v>
      </c>
      <c r="J233" s="84" t="s">
        <v>499</v>
      </c>
      <c r="K233" s="86">
        <v>44966</v>
      </c>
      <c r="L233" s="87" t="s">
        <v>96</v>
      </c>
      <c r="M233" s="87" t="s">
        <v>114</v>
      </c>
      <c r="N233" s="88">
        <v>278226</v>
      </c>
      <c r="O233" s="88">
        <v>0</v>
      </c>
      <c r="P233" s="88">
        <v>0</v>
      </c>
      <c r="Q233" s="88">
        <v>0</v>
      </c>
      <c r="R233" s="88">
        <v>389516</v>
      </c>
      <c r="S233" s="88">
        <f t="shared" si="10"/>
        <v>667742</v>
      </c>
      <c r="T233" s="87">
        <v>0</v>
      </c>
      <c r="U233" s="89">
        <f t="shared" si="11"/>
        <v>667742</v>
      </c>
      <c r="V233" s="87">
        <v>0</v>
      </c>
      <c r="W233" s="88">
        <v>0</v>
      </c>
      <c r="X233" s="88">
        <v>0</v>
      </c>
      <c r="Y233" s="88">
        <v>0</v>
      </c>
      <c r="Z233" s="88">
        <v>0</v>
      </c>
      <c r="AA233" s="88">
        <v>2200</v>
      </c>
      <c r="AB233" s="88">
        <v>0</v>
      </c>
      <c r="AC233" s="88">
        <v>0</v>
      </c>
      <c r="AD233" s="88">
        <f t="shared" si="15"/>
        <v>2200</v>
      </c>
      <c r="AE233" s="89">
        <f t="shared" si="13"/>
        <v>665542</v>
      </c>
      <c r="AF233" s="87">
        <v>0</v>
      </c>
      <c r="AG233" s="90" t="s">
        <v>121</v>
      </c>
      <c r="AH233" s="91">
        <v>520451008020216</v>
      </c>
      <c r="AI233" s="90">
        <v>0</v>
      </c>
    </row>
    <row r="234" spans="2:35" ht="16.5" customHeight="1">
      <c r="B234" s="83">
        <f t="shared" si="16"/>
        <v>220</v>
      </c>
      <c r="C234" s="84" t="s">
        <v>627</v>
      </c>
      <c r="D234" s="82" t="s">
        <v>628</v>
      </c>
      <c r="E234" s="85">
        <v>286779110617</v>
      </c>
      <c r="F234" s="86">
        <v>34539</v>
      </c>
      <c r="G234" s="84" t="s">
        <v>110</v>
      </c>
      <c r="H234" s="87" t="s">
        <v>111</v>
      </c>
      <c r="I234" s="84" t="s">
        <v>112</v>
      </c>
      <c r="J234" s="84" t="s">
        <v>499</v>
      </c>
      <c r="K234" s="86">
        <v>45017</v>
      </c>
      <c r="L234" s="87" t="s">
        <v>96</v>
      </c>
      <c r="M234" s="87" t="s">
        <v>114</v>
      </c>
      <c r="N234" s="88">
        <v>253548</v>
      </c>
      <c r="O234" s="88">
        <v>0</v>
      </c>
      <c r="P234" s="88">
        <v>0</v>
      </c>
      <c r="Q234" s="88">
        <v>0</v>
      </c>
      <c r="R234" s="88">
        <v>380323</v>
      </c>
      <c r="S234" s="88">
        <f t="shared" si="10"/>
        <v>633871</v>
      </c>
      <c r="T234" s="87">
        <v>0</v>
      </c>
      <c r="U234" s="89">
        <f t="shared" si="11"/>
        <v>633871</v>
      </c>
      <c r="V234" s="87">
        <v>0</v>
      </c>
      <c r="W234" s="88">
        <v>0</v>
      </c>
      <c r="X234" s="88">
        <v>0</v>
      </c>
      <c r="Y234" s="88">
        <v>0</v>
      </c>
      <c r="Z234" s="88">
        <v>0</v>
      </c>
      <c r="AA234" s="88">
        <v>1800</v>
      </c>
      <c r="AB234" s="88">
        <v>28341</v>
      </c>
      <c r="AC234" s="88">
        <v>0</v>
      </c>
      <c r="AD234" s="88">
        <f t="shared" si="15"/>
        <v>30141</v>
      </c>
      <c r="AE234" s="89">
        <f t="shared" si="13"/>
        <v>603730</v>
      </c>
      <c r="AF234" s="87">
        <v>0</v>
      </c>
      <c r="AG234" s="90" t="s">
        <v>121</v>
      </c>
      <c r="AH234" s="92" t="s">
        <v>629</v>
      </c>
      <c r="AI234" s="90"/>
    </row>
    <row r="235" spans="2:35" ht="16.5" customHeight="1">
      <c r="B235" s="83">
        <f t="shared" si="16"/>
        <v>221</v>
      </c>
      <c r="C235" s="84" t="s">
        <v>630</v>
      </c>
      <c r="D235" s="82" t="s">
        <v>631</v>
      </c>
      <c r="E235" s="85">
        <v>426685629614</v>
      </c>
      <c r="F235" s="86">
        <v>34827</v>
      </c>
      <c r="G235" s="84" t="s">
        <v>119</v>
      </c>
      <c r="H235" s="87" t="s">
        <v>111</v>
      </c>
      <c r="I235" s="84" t="s">
        <v>125</v>
      </c>
      <c r="J235" s="84" t="s">
        <v>499</v>
      </c>
      <c r="K235" s="86">
        <v>45170</v>
      </c>
      <c r="L235" s="87" t="s">
        <v>96</v>
      </c>
      <c r="M235" s="87" t="s">
        <v>114</v>
      </c>
      <c r="N235" s="88">
        <v>150780</v>
      </c>
      <c r="O235" s="88">
        <v>0</v>
      </c>
      <c r="P235" s="88">
        <v>0</v>
      </c>
      <c r="Q235" s="88">
        <v>0</v>
      </c>
      <c r="R235" s="88">
        <v>271403</v>
      </c>
      <c r="S235" s="88">
        <f t="shared" si="10"/>
        <v>422183</v>
      </c>
      <c r="T235" s="87">
        <v>0</v>
      </c>
      <c r="U235" s="89">
        <f t="shared" si="11"/>
        <v>422183</v>
      </c>
      <c r="V235" s="87">
        <v>0</v>
      </c>
      <c r="W235" s="88">
        <v>0</v>
      </c>
      <c r="X235" s="88">
        <v>0</v>
      </c>
      <c r="Y235" s="88">
        <v>0</v>
      </c>
      <c r="Z235" s="88">
        <v>0</v>
      </c>
      <c r="AA235" s="88">
        <v>1200</v>
      </c>
      <c r="AB235" s="88">
        <v>0</v>
      </c>
      <c r="AC235" s="88">
        <v>0</v>
      </c>
      <c r="AD235" s="88">
        <f t="shared" si="15"/>
        <v>1200</v>
      </c>
      <c r="AE235" s="89">
        <f t="shared" si="13"/>
        <v>420983</v>
      </c>
      <c r="AF235" s="87">
        <v>0</v>
      </c>
      <c r="AG235" s="90" t="s">
        <v>121</v>
      </c>
      <c r="AH235" s="91">
        <v>214810100095421</v>
      </c>
      <c r="AI235" s="90" t="s">
        <v>122</v>
      </c>
    </row>
    <row r="236" spans="2:35" ht="16.5" customHeight="1">
      <c r="B236" s="83">
        <f t="shared" si="16"/>
        <v>222</v>
      </c>
      <c r="C236" s="84" t="s">
        <v>632</v>
      </c>
      <c r="D236" s="82"/>
      <c r="E236" s="85">
        <v>575294702765</v>
      </c>
      <c r="F236" s="86">
        <v>35000</v>
      </c>
      <c r="G236" s="84" t="s">
        <v>119</v>
      </c>
      <c r="H236" s="87" t="s">
        <v>111</v>
      </c>
      <c r="I236" s="84" t="s">
        <v>120</v>
      </c>
      <c r="J236" s="84" t="s">
        <v>499</v>
      </c>
      <c r="K236" s="86">
        <v>45170</v>
      </c>
      <c r="L236" s="87" t="s">
        <v>96</v>
      </c>
      <c r="M236" s="87" t="s">
        <v>114</v>
      </c>
      <c r="N236" s="88">
        <v>45968</v>
      </c>
      <c r="O236" s="88">
        <v>0</v>
      </c>
      <c r="P236" s="88">
        <v>0</v>
      </c>
      <c r="Q236" s="88">
        <v>0</v>
      </c>
      <c r="R236" s="88">
        <v>82742</v>
      </c>
      <c r="S236" s="88">
        <f t="shared" si="10"/>
        <v>128710</v>
      </c>
      <c r="T236" s="87">
        <v>0</v>
      </c>
      <c r="U236" s="89">
        <f t="shared" si="11"/>
        <v>128710</v>
      </c>
      <c r="V236" s="87">
        <v>0</v>
      </c>
      <c r="W236" s="88">
        <v>0</v>
      </c>
      <c r="X236" s="88">
        <v>0</v>
      </c>
      <c r="Y236" s="88">
        <v>0</v>
      </c>
      <c r="Z236" s="88">
        <v>0</v>
      </c>
      <c r="AA236" s="88">
        <v>400</v>
      </c>
      <c r="AB236" s="88">
        <v>0</v>
      </c>
      <c r="AC236" s="88">
        <v>0</v>
      </c>
      <c r="AD236" s="88">
        <f t="shared" si="15"/>
        <v>400</v>
      </c>
      <c r="AE236" s="89">
        <f t="shared" si="13"/>
        <v>128310</v>
      </c>
      <c r="AF236" s="87">
        <v>0</v>
      </c>
      <c r="AG236" s="90" t="s">
        <v>121</v>
      </c>
      <c r="AH236" s="91">
        <v>214810100094787</v>
      </c>
      <c r="AI236" s="90" t="s">
        <v>122</v>
      </c>
    </row>
    <row r="237" spans="2:35" ht="16.5" customHeight="1">
      <c r="B237" s="83">
        <f t="shared" si="16"/>
        <v>223</v>
      </c>
      <c r="C237" s="84" t="s">
        <v>633</v>
      </c>
      <c r="D237" s="82" t="s">
        <v>634</v>
      </c>
      <c r="E237" s="85">
        <v>468195724516</v>
      </c>
      <c r="F237" s="86">
        <v>33414</v>
      </c>
      <c r="G237" s="84" t="s">
        <v>110</v>
      </c>
      <c r="H237" s="87" t="s">
        <v>111</v>
      </c>
      <c r="I237" s="84" t="s">
        <v>222</v>
      </c>
      <c r="J237" s="84" t="s">
        <v>499</v>
      </c>
      <c r="K237" s="86">
        <v>45198</v>
      </c>
      <c r="L237" s="87" t="s">
        <v>96</v>
      </c>
      <c r="M237" s="87" t="s">
        <v>114</v>
      </c>
      <c r="N237" s="88">
        <v>120858</v>
      </c>
      <c r="O237" s="88">
        <v>0</v>
      </c>
      <c r="P237" s="88">
        <v>0</v>
      </c>
      <c r="Q237" s="88">
        <v>0</v>
      </c>
      <c r="R237" s="88">
        <v>169199</v>
      </c>
      <c r="S237" s="88">
        <f t="shared" si="10"/>
        <v>290057</v>
      </c>
      <c r="T237" s="87">
        <v>0</v>
      </c>
      <c r="U237" s="89">
        <f t="shared" si="11"/>
        <v>290057</v>
      </c>
      <c r="V237" s="87">
        <v>0</v>
      </c>
      <c r="W237" s="88">
        <v>0</v>
      </c>
      <c r="X237" s="88">
        <v>0</v>
      </c>
      <c r="Y237" s="88">
        <v>0</v>
      </c>
      <c r="Z237" s="88">
        <v>0</v>
      </c>
      <c r="AA237" s="88">
        <v>1000</v>
      </c>
      <c r="AB237" s="88">
        <v>0</v>
      </c>
      <c r="AC237" s="88">
        <v>0</v>
      </c>
      <c r="AD237" s="88">
        <f t="shared" si="15"/>
        <v>1000</v>
      </c>
      <c r="AE237" s="89">
        <f t="shared" si="13"/>
        <v>289057</v>
      </c>
      <c r="AF237" s="87">
        <v>0</v>
      </c>
      <c r="AG237" s="90" t="s">
        <v>121</v>
      </c>
      <c r="AH237" s="91">
        <v>214810100094626</v>
      </c>
      <c r="AI237" s="90" t="s">
        <v>122</v>
      </c>
    </row>
    <row r="238" spans="2:35" ht="16.5" customHeight="1">
      <c r="B238" s="83">
        <f t="shared" si="16"/>
        <v>224</v>
      </c>
      <c r="C238" s="84" t="s">
        <v>635</v>
      </c>
      <c r="D238" s="82" t="s">
        <v>636</v>
      </c>
      <c r="E238" s="85">
        <v>320538977628</v>
      </c>
      <c r="F238" s="86">
        <v>34804</v>
      </c>
      <c r="G238" s="84" t="s">
        <v>119</v>
      </c>
      <c r="H238" s="87" t="s">
        <v>111</v>
      </c>
      <c r="I238" s="84" t="s">
        <v>128</v>
      </c>
      <c r="J238" s="84" t="s">
        <v>499</v>
      </c>
      <c r="K238" s="86">
        <v>45203</v>
      </c>
      <c r="L238" s="87" t="s">
        <v>96</v>
      </c>
      <c r="M238" s="87" t="s">
        <v>114</v>
      </c>
      <c r="N238" s="88">
        <v>159355</v>
      </c>
      <c r="O238" s="88">
        <v>0</v>
      </c>
      <c r="P238" s="88">
        <v>0</v>
      </c>
      <c r="Q238" s="88">
        <v>0</v>
      </c>
      <c r="R238" s="88">
        <v>217097</v>
      </c>
      <c r="S238" s="88">
        <f t="shared" si="10"/>
        <v>376452</v>
      </c>
      <c r="T238" s="87">
        <v>0</v>
      </c>
      <c r="U238" s="89">
        <f t="shared" si="11"/>
        <v>376452</v>
      </c>
      <c r="V238" s="87">
        <v>0</v>
      </c>
      <c r="W238" s="88">
        <v>0</v>
      </c>
      <c r="X238" s="88">
        <v>0</v>
      </c>
      <c r="Y238" s="88">
        <v>0</v>
      </c>
      <c r="Z238" s="88">
        <v>0</v>
      </c>
      <c r="AA238" s="88">
        <v>1200</v>
      </c>
      <c r="AB238" s="88">
        <v>0</v>
      </c>
      <c r="AC238" s="88">
        <v>0</v>
      </c>
      <c r="AD238" s="88">
        <f t="shared" si="15"/>
        <v>1200</v>
      </c>
      <c r="AE238" s="89">
        <f t="shared" si="13"/>
        <v>375252</v>
      </c>
      <c r="AF238" s="87">
        <v>0</v>
      </c>
      <c r="AG238" s="90" t="s">
        <v>121</v>
      </c>
      <c r="AH238" s="91">
        <v>214810100094501</v>
      </c>
      <c r="AI238" s="90" t="s">
        <v>122</v>
      </c>
    </row>
    <row r="239" spans="2:35" ht="16.5" customHeight="1">
      <c r="B239" s="83">
        <f t="shared" si="16"/>
        <v>225</v>
      </c>
      <c r="C239" s="84" t="s">
        <v>637</v>
      </c>
      <c r="D239" s="82" t="s">
        <v>638</v>
      </c>
      <c r="E239" s="85">
        <v>346699834220</v>
      </c>
      <c r="F239" s="86">
        <v>34467</v>
      </c>
      <c r="G239" s="84" t="s">
        <v>192</v>
      </c>
      <c r="H239" s="87" t="s">
        <v>111</v>
      </c>
      <c r="I239" s="84" t="s">
        <v>120</v>
      </c>
      <c r="J239" s="84" t="s">
        <v>499</v>
      </c>
      <c r="K239" s="86">
        <v>45208</v>
      </c>
      <c r="L239" s="87" t="s">
        <v>96</v>
      </c>
      <c r="M239" s="87" t="s">
        <v>114</v>
      </c>
      <c r="N239" s="88">
        <v>43548</v>
      </c>
      <c r="O239" s="88">
        <v>0</v>
      </c>
      <c r="P239" s="88">
        <v>0</v>
      </c>
      <c r="Q239" s="88">
        <v>0</v>
      </c>
      <c r="R239" s="88">
        <v>60968</v>
      </c>
      <c r="S239" s="88">
        <f t="shared" si="10"/>
        <v>104516</v>
      </c>
      <c r="T239" s="87">
        <v>0</v>
      </c>
      <c r="U239" s="89">
        <f t="shared" si="11"/>
        <v>104516</v>
      </c>
      <c r="V239" s="87">
        <v>0</v>
      </c>
      <c r="W239" s="88">
        <v>0</v>
      </c>
      <c r="X239" s="88">
        <v>0</v>
      </c>
      <c r="Y239" s="88">
        <v>0</v>
      </c>
      <c r="Z239" s="88">
        <v>0</v>
      </c>
      <c r="AA239" s="88">
        <v>400</v>
      </c>
      <c r="AB239" s="88">
        <v>0</v>
      </c>
      <c r="AC239" s="88">
        <v>0</v>
      </c>
      <c r="AD239" s="88">
        <f t="shared" si="15"/>
        <v>400</v>
      </c>
      <c r="AE239" s="89">
        <f t="shared" si="13"/>
        <v>104116</v>
      </c>
      <c r="AF239" s="87">
        <v>0</v>
      </c>
      <c r="AG239" s="90"/>
      <c r="AH239" s="91"/>
      <c r="AI239" s="90"/>
    </row>
    <row r="240" spans="2:35" ht="16.5" customHeight="1">
      <c r="B240" s="83">
        <f t="shared" si="16"/>
        <v>226</v>
      </c>
      <c r="C240" s="84" t="s">
        <v>639</v>
      </c>
      <c r="D240" s="82" t="s">
        <v>640</v>
      </c>
      <c r="E240" s="85">
        <v>995647174912</v>
      </c>
      <c r="F240" s="86">
        <v>33970</v>
      </c>
      <c r="G240" s="84" t="s">
        <v>119</v>
      </c>
      <c r="H240" s="87" t="s">
        <v>111</v>
      </c>
      <c r="I240" s="84" t="s">
        <v>128</v>
      </c>
      <c r="J240" s="84" t="s">
        <v>499</v>
      </c>
      <c r="K240" s="86">
        <v>45233</v>
      </c>
      <c r="L240" s="87" t="s">
        <v>96</v>
      </c>
      <c r="M240" s="87" t="s">
        <v>114</v>
      </c>
      <c r="N240" s="88">
        <v>147032</v>
      </c>
      <c r="O240" s="88">
        <v>0</v>
      </c>
      <c r="P240" s="88">
        <v>0</v>
      </c>
      <c r="Q240" s="88">
        <v>0</v>
      </c>
      <c r="R240" s="88">
        <v>177033</v>
      </c>
      <c r="S240" s="88">
        <f t="shared" si="10"/>
        <v>324065</v>
      </c>
      <c r="T240" s="87">
        <v>0</v>
      </c>
      <c r="U240" s="89">
        <f t="shared" si="11"/>
        <v>324065</v>
      </c>
      <c r="V240" s="87">
        <v>0</v>
      </c>
      <c r="W240" s="88">
        <v>0</v>
      </c>
      <c r="X240" s="88">
        <v>0</v>
      </c>
      <c r="Y240" s="88">
        <v>0</v>
      </c>
      <c r="Z240" s="88">
        <v>0</v>
      </c>
      <c r="AA240" s="88">
        <v>1000</v>
      </c>
      <c r="AB240" s="88">
        <v>0</v>
      </c>
      <c r="AC240" s="88">
        <v>0</v>
      </c>
      <c r="AD240" s="88">
        <f t="shared" si="15"/>
        <v>1000</v>
      </c>
      <c r="AE240" s="89">
        <f t="shared" si="13"/>
        <v>323065</v>
      </c>
      <c r="AF240" s="87">
        <v>0</v>
      </c>
      <c r="AG240" s="90" t="s">
        <v>121</v>
      </c>
      <c r="AH240" s="91">
        <v>214810100095500</v>
      </c>
      <c r="AI240" s="90" t="s">
        <v>122</v>
      </c>
    </row>
    <row r="241" spans="2:35" ht="16.5" customHeight="1">
      <c r="B241" s="83">
        <f t="shared" si="16"/>
        <v>227</v>
      </c>
      <c r="C241" s="84" t="s">
        <v>641</v>
      </c>
      <c r="D241" s="82"/>
      <c r="E241" s="85">
        <v>557354265385</v>
      </c>
      <c r="F241" s="86">
        <v>34463</v>
      </c>
      <c r="G241" s="84" t="s">
        <v>110</v>
      </c>
      <c r="H241" s="87" t="s">
        <v>111</v>
      </c>
      <c r="I241" s="84" t="s">
        <v>112</v>
      </c>
      <c r="J241" s="84" t="s">
        <v>499</v>
      </c>
      <c r="K241" s="86">
        <v>45170</v>
      </c>
      <c r="L241" s="87" t="s">
        <v>96</v>
      </c>
      <c r="M241" s="87" t="s">
        <v>114</v>
      </c>
      <c r="N241" s="88">
        <v>100000</v>
      </c>
      <c r="O241" s="88">
        <v>0</v>
      </c>
      <c r="P241" s="88">
        <v>0</v>
      </c>
      <c r="Q241" s="88">
        <v>0</v>
      </c>
      <c r="R241" s="88">
        <v>320000</v>
      </c>
      <c r="S241" s="88">
        <f t="shared" si="10"/>
        <v>420000</v>
      </c>
      <c r="T241" s="87">
        <v>0</v>
      </c>
      <c r="U241" s="89">
        <f t="shared" si="11"/>
        <v>420000</v>
      </c>
      <c r="V241" s="87">
        <v>0</v>
      </c>
      <c r="W241" s="88">
        <v>0</v>
      </c>
      <c r="X241" s="88">
        <v>0</v>
      </c>
      <c r="Y241" s="88">
        <v>0</v>
      </c>
      <c r="Z241" s="88">
        <v>0</v>
      </c>
      <c r="AA241" s="88">
        <v>800</v>
      </c>
      <c r="AB241" s="88">
        <v>0</v>
      </c>
      <c r="AC241" s="88">
        <v>0</v>
      </c>
      <c r="AD241" s="88">
        <f t="shared" si="15"/>
        <v>800</v>
      </c>
      <c r="AE241" s="89">
        <f t="shared" si="13"/>
        <v>419200</v>
      </c>
      <c r="AF241" s="87">
        <v>0</v>
      </c>
      <c r="AG241" s="90" t="s">
        <v>121</v>
      </c>
      <c r="AH241" s="91">
        <v>214810100095795</v>
      </c>
      <c r="AI241" s="90" t="s">
        <v>122</v>
      </c>
    </row>
    <row r="242" spans="2:35" ht="16.5" customHeight="1">
      <c r="B242" s="83">
        <f t="shared" si="16"/>
        <v>228</v>
      </c>
      <c r="C242" s="84" t="s">
        <v>642</v>
      </c>
      <c r="D242" s="82"/>
      <c r="E242" s="85">
        <v>737468530349</v>
      </c>
      <c r="F242" s="86">
        <v>34099</v>
      </c>
      <c r="G242" s="84" t="s">
        <v>110</v>
      </c>
      <c r="H242" s="87" t="s">
        <v>111</v>
      </c>
      <c r="I242" s="84" t="s">
        <v>112</v>
      </c>
      <c r="J242" s="84" t="s">
        <v>499</v>
      </c>
      <c r="K242" s="86">
        <v>45170</v>
      </c>
      <c r="L242" s="87" t="s">
        <v>96</v>
      </c>
      <c r="M242" s="87" t="s">
        <v>114</v>
      </c>
      <c r="N242" s="88">
        <v>100000</v>
      </c>
      <c r="O242" s="88">
        <v>0</v>
      </c>
      <c r="P242" s="88">
        <v>0</v>
      </c>
      <c r="Q242" s="88">
        <v>0</v>
      </c>
      <c r="R242" s="88">
        <v>320000</v>
      </c>
      <c r="S242" s="88">
        <f t="shared" si="10"/>
        <v>420000</v>
      </c>
      <c r="T242" s="87">
        <v>0</v>
      </c>
      <c r="U242" s="89">
        <f t="shared" si="11"/>
        <v>420000</v>
      </c>
      <c r="V242" s="87">
        <v>0</v>
      </c>
      <c r="W242" s="88">
        <v>0</v>
      </c>
      <c r="X242" s="88">
        <v>0</v>
      </c>
      <c r="Y242" s="88">
        <v>0</v>
      </c>
      <c r="Z242" s="88">
        <v>0</v>
      </c>
      <c r="AA242" s="88">
        <v>800</v>
      </c>
      <c r="AB242" s="88">
        <v>0</v>
      </c>
      <c r="AC242" s="88">
        <v>0</v>
      </c>
      <c r="AD242" s="88">
        <f t="shared" si="15"/>
        <v>800</v>
      </c>
      <c r="AE242" s="89">
        <f t="shared" si="13"/>
        <v>419200</v>
      </c>
      <c r="AF242" s="87">
        <v>0</v>
      </c>
      <c r="AG242" s="90" t="s">
        <v>121</v>
      </c>
      <c r="AH242" s="91">
        <v>214810100095634</v>
      </c>
      <c r="AI242" s="90" t="s">
        <v>122</v>
      </c>
    </row>
    <row r="243" spans="2:35" ht="16.5" customHeight="1">
      <c r="B243" s="83">
        <f t="shared" si="16"/>
        <v>229</v>
      </c>
      <c r="C243" s="84" t="s">
        <v>643</v>
      </c>
      <c r="D243" s="82" t="s">
        <v>644</v>
      </c>
      <c r="E243" s="85">
        <v>673775252493</v>
      </c>
      <c r="F243" s="86">
        <v>34828</v>
      </c>
      <c r="G243" s="84" t="s">
        <v>110</v>
      </c>
      <c r="H243" s="87" t="s">
        <v>111</v>
      </c>
      <c r="I243" s="84" t="s">
        <v>112</v>
      </c>
      <c r="J243" s="84" t="s">
        <v>499</v>
      </c>
      <c r="K243" s="86">
        <v>45170</v>
      </c>
      <c r="L243" s="87" t="s">
        <v>96</v>
      </c>
      <c r="M243" s="87" t="s">
        <v>114</v>
      </c>
      <c r="N243" s="88">
        <v>100000</v>
      </c>
      <c r="O243" s="88">
        <v>0</v>
      </c>
      <c r="P243" s="88">
        <v>0</v>
      </c>
      <c r="Q243" s="88">
        <v>0</v>
      </c>
      <c r="R243" s="88">
        <v>320000</v>
      </c>
      <c r="S243" s="88">
        <f t="shared" si="10"/>
        <v>420000</v>
      </c>
      <c r="T243" s="87">
        <v>0</v>
      </c>
      <c r="U243" s="89">
        <f t="shared" si="11"/>
        <v>420000</v>
      </c>
      <c r="V243" s="87">
        <v>0</v>
      </c>
      <c r="W243" s="88">
        <v>0</v>
      </c>
      <c r="X243" s="88">
        <v>0</v>
      </c>
      <c r="Y243" s="88">
        <v>0</v>
      </c>
      <c r="Z243" s="88">
        <v>0</v>
      </c>
      <c r="AA243" s="88">
        <v>800</v>
      </c>
      <c r="AB243" s="88">
        <v>0</v>
      </c>
      <c r="AC243" s="88">
        <v>0</v>
      </c>
      <c r="AD243" s="88">
        <f t="shared" si="15"/>
        <v>800</v>
      </c>
      <c r="AE243" s="89">
        <f t="shared" si="13"/>
        <v>419200</v>
      </c>
      <c r="AF243" s="87">
        <v>0</v>
      </c>
      <c r="AG243" s="90" t="s">
        <v>121</v>
      </c>
      <c r="AH243" s="91">
        <v>214810100095546</v>
      </c>
      <c r="AI243" s="90" t="s">
        <v>122</v>
      </c>
    </row>
    <row r="244" spans="2:35" ht="16.5" customHeight="1">
      <c r="B244" s="83">
        <f t="shared" si="16"/>
        <v>230</v>
      </c>
      <c r="C244" s="84" t="s">
        <v>645</v>
      </c>
      <c r="D244" s="82" t="s">
        <v>646</v>
      </c>
      <c r="E244" s="85">
        <v>849144572059</v>
      </c>
      <c r="F244" s="86">
        <v>34536</v>
      </c>
      <c r="G244" s="84" t="s">
        <v>110</v>
      </c>
      <c r="H244" s="87" t="s">
        <v>111</v>
      </c>
      <c r="I244" s="84" t="s">
        <v>112</v>
      </c>
      <c r="J244" s="84" t="s">
        <v>499</v>
      </c>
      <c r="K244" s="86">
        <v>45170</v>
      </c>
      <c r="L244" s="87" t="s">
        <v>96</v>
      </c>
      <c r="M244" s="87" t="s">
        <v>114</v>
      </c>
      <c r="N244" s="88">
        <v>100000</v>
      </c>
      <c r="O244" s="88">
        <v>0</v>
      </c>
      <c r="P244" s="88">
        <v>0</v>
      </c>
      <c r="Q244" s="88">
        <v>0</v>
      </c>
      <c r="R244" s="88">
        <v>320000</v>
      </c>
      <c r="S244" s="88">
        <f t="shared" si="10"/>
        <v>420000</v>
      </c>
      <c r="T244" s="87">
        <v>0</v>
      </c>
      <c r="U244" s="89">
        <f t="shared" si="11"/>
        <v>420000</v>
      </c>
      <c r="V244" s="87">
        <v>0</v>
      </c>
      <c r="W244" s="88">
        <v>0</v>
      </c>
      <c r="X244" s="88">
        <v>0</v>
      </c>
      <c r="Y244" s="88">
        <v>0</v>
      </c>
      <c r="Z244" s="88">
        <v>0</v>
      </c>
      <c r="AA244" s="88">
        <v>800</v>
      </c>
      <c r="AB244" s="88">
        <v>0</v>
      </c>
      <c r="AC244" s="88">
        <v>0</v>
      </c>
      <c r="AD244" s="88">
        <f t="shared" si="15"/>
        <v>800</v>
      </c>
      <c r="AE244" s="89">
        <f t="shared" si="13"/>
        <v>419200</v>
      </c>
      <c r="AF244" s="87">
        <v>0</v>
      </c>
      <c r="AG244" s="90" t="s">
        <v>121</v>
      </c>
      <c r="AH244" s="91">
        <v>214810100095555</v>
      </c>
      <c r="AI244" s="90" t="s">
        <v>122</v>
      </c>
    </row>
    <row r="245" spans="2:35" ht="16.5" customHeight="1">
      <c r="B245" s="83">
        <f t="shared" si="16"/>
        <v>231</v>
      </c>
      <c r="C245" s="84" t="s">
        <v>647</v>
      </c>
      <c r="D245" s="82"/>
      <c r="E245" s="85">
        <v>902280840276</v>
      </c>
      <c r="F245" s="86">
        <v>34683</v>
      </c>
      <c r="G245" s="84" t="s">
        <v>110</v>
      </c>
      <c r="H245" s="87" t="s">
        <v>111</v>
      </c>
      <c r="I245" s="84" t="s">
        <v>112</v>
      </c>
      <c r="J245" s="84" t="s">
        <v>499</v>
      </c>
      <c r="K245" s="86">
        <v>45170</v>
      </c>
      <c r="L245" s="87" t="s">
        <v>96</v>
      </c>
      <c r="M245" s="87" t="s">
        <v>114</v>
      </c>
      <c r="N245" s="88">
        <v>100000</v>
      </c>
      <c r="O245" s="88">
        <v>0</v>
      </c>
      <c r="P245" s="88">
        <v>0</v>
      </c>
      <c r="Q245" s="88">
        <v>0</v>
      </c>
      <c r="R245" s="88">
        <v>320000</v>
      </c>
      <c r="S245" s="88">
        <f t="shared" si="10"/>
        <v>420000</v>
      </c>
      <c r="T245" s="87">
        <v>0</v>
      </c>
      <c r="U245" s="89">
        <f t="shared" si="11"/>
        <v>420000</v>
      </c>
      <c r="V245" s="87">
        <v>0</v>
      </c>
      <c r="W245" s="88">
        <v>0</v>
      </c>
      <c r="X245" s="88">
        <v>0</v>
      </c>
      <c r="Y245" s="88">
        <v>0</v>
      </c>
      <c r="Z245" s="88">
        <v>0</v>
      </c>
      <c r="AA245" s="88">
        <v>800</v>
      </c>
      <c r="AB245" s="88">
        <v>0</v>
      </c>
      <c r="AC245" s="88">
        <v>0</v>
      </c>
      <c r="AD245" s="88">
        <f t="shared" si="15"/>
        <v>800</v>
      </c>
      <c r="AE245" s="89">
        <f t="shared" si="13"/>
        <v>419200</v>
      </c>
      <c r="AF245" s="87">
        <v>0</v>
      </c>
      <c r="AG245" s="90" t="s">
        <v>121</v>
      </c>
      <c r="AH245" s="91">
        <v>214810100095476</v>
      </c>
      <c r="AI245" s="90" t="s">
        <v>122</v>
      </c>
    </row>
    <row r="246" spans="2:35" ht="16.5" customHeight="1">
      <c r="B246" s="83">
        <f t="shared" si="16"/>
        <v>232</v>
      </c>
      <c r="C246" s="84" t="s">
        <v>648</v>
      </c>
      <c r="D246" s="82" t="s">
        <v>649</v>
      </c>
      <c r="E246" s="85">
        <v>925454104703</v>
      </c>
      <c r="F246" s="86">
        <v>34829</v>
      </c>
      <c r="G246" s="84" t="s">
        <v>110</v>
      </c>
      <c r="H246" s="87" t="s">
        <v>111</v>
      </c>
      <c r="I246" s="84" t="s">
        <v>112</v>
      </c>
      <c r="J246" s="84" t="s">
        <v>499</v>
      </c>
      <c r="K246" s="86">
        <v>45170</v>
      </c>
      <c r="L246" s="87" t="s">
        <v>96</v>
      </c>
      <c r="M246" s="87" t="s">
        <v>114</v>
      </c>
      <c r="N246" s="88">
        <v>100000</v>
      </c>
      <c r="O246" s="88">
        <v>0</v>
      </c>
      <c r="P246" s="88">
        <v>0</v>
      </c>
      <c r="Q246" s="88">
        <v>0</v>
      </c>
      <c r="R246" s="88">
        <v>320000</v>
      </c>
      <c r="S246" s="88">
        <f t="shared" si="10"/>
        <v>420000</v>
      </c>
      <c r="T246" s="87">
        <v>0</v>
      </c>
      <c r="U246" s="89">
        <f t="shared" si="11"/>
        <v>420000</v>
      </c>
      <c r="V246" s="87">
        <v>0</v>
      </c>
      <c r="W246" s="88">
        <v>0</v>
      </c>
      <c r="X246" s="88">
        <v>0</v>
      </c>
      <c r="Y246" s="88">
        <v>0</v>
      </c>
      <c r="Z246" s="88">
        <v>0</v>
      </c>
      <c r="AA246" s="88">
        <v>800</v>
      </c>
      <c r="AB246" s="88">
        <v>0</v>
      </c>
      <c r="AC246" s="88">
        <v>0</v>
      </c>
      <c r="AD246" s="88">
        <f t="shared" si="15"/>
        <v>800</v>
      </c>
      <c r="AE246" s="89">
        <f t="shared" si="13"/>
        <v>419200</v>
      </c>
      <c r="AF246" s="87">
        <v>0</v>
      </c>
      <c r="AG246" s="90" t="s">
        <v>121</v>
      </c>
      <c r="AH246" s="91">
        <v>214810100095607</v>
      </c>
      <c r="AI246" s="90" t="s">
        <v>122</v>
      </c>
    </row>
    <row r="247" spans="2:35" ht="16.5" customHeight="1">
      <c r="B247" s="83">
        <f t="shared" si="16"/>
        <v>233</v>
      </c>
      <c r="C247" s="84" t="s">
        <v>650</v>
      </c>
      <c r="D247" s="82"/>
      <c r="E247" s="85">
        <v>367693032199</v>
      </c>
      <c r="F247" s="86">
        <v>35152</v>
      </c>
      <c r="G247" s="84" t="s">
        <v>110</v>
      </c>
      <c r="H247" s="87" t="s">
        <v>111</v>
      </c>
      <c r="I247" s="84" t="s">
        <v>112</v>
      </c>
      <c r="J247" s="84" t="s">
        <v>499</v>
      </c>
      <c r="K247" s="86">
        <v>45170</v>
      </c>
      <c r="L247" s="87" t="s">
        <v>96</v>
      </c>
      <c r="M247" s="87" t="s">
        <v>114</v>
      </c>
      <c r="N247" s="88">
        <v>100000</v>
      </c>
      <c r="O247" s="88">
        <v>0</v>
      </c>
      <c r="P247" s="88">
        <v>0</v>
      </c>
      <c r="Q247" s="88">
        <v>0</v>
      </c>
      <c r="R247" s="88">
        <v>320000</v>
      </c>
      <c r="S247" s="88">
        <f t="shared" si="10"/>
        <v>420000</v>
      </c>
      <c r="T247" s="87">
        <v>0</v>
      </c>
      <c r="U247" s="89">
        <f t="shared" si="11"/>
        <v>420000</v>
      </c>
      <c r="V247" s="87">
        <v>0</v>
      </c>
      <c r="W247" s="88">
        <v>0</v>
      </c>
      <c r="X247" s="88">
        <v>0</v>
      </c>
      <c r="Y247" s="88">
        <v>0</v>
      </c>
      <c r="Z247" s="88">
        <v>0</v>
      </c>
      <c r="AA247" s="88">
        <v>800</v>
      </c>
      <c r="AB247" s="88">
        <v>0</v>
      </c>
      <c r="AC247" s="88">
        <v>0</v>
      </c>
      <c r="AD247" s="88">
        <f t="shared" si="15"/>
        <v>800</v>
      </c>
      <c r="AE247" s="89">
        <f t="shared" si="13"/>
        <v>419200</v>
      </c>
      <c r="AF247" s="87">
        <v>0</v>
      </c>
      <c r="AG247" s="90" t="s">
        <v>121</v>
      </c>
      <c r="AH247" s="91">
        <v>214810100095616</v>
      </c>
      <c r="AI247" s="90" t="s">
        <v>122</v>
      </c>
    </row>
    <row r="248" spans="2:35" ht="16.5" customHeight="1">
      <c r="B248" s="83">
        <f t="shared" si="16"/>
        <v>234</v>
      </c>
      <c r="C248" s="84" t="s">
        <v>651</v>
      </c>
      <c r="D248" s="82"/>
      <c r="E248" s="85">
        <v>789617082254</v>
      </c>
      <c r="F248" s="86">
        <v>34330</v>
      </c>
      <c r="G248" s="84" t="s">
        <v>110</v>
      </c>
      <c r="H248" s="87" t="s">
        <v>111</v>
      </c>
      <c r="I248" s="84" t="s">
        <v>112</v>
      </c>
      <c r="J248" s="84" t="s">
        <v>499</v>
      </c>
      <c r="K248" s="86">
        <v>45170</v>
      </c>
      <c r="L248" s="87" t="s">
        <v>96</v>
      </c>
      <c r="M248" s="87" t="s">
        <v>114</v>
      </c>
      <c r="N248" s="88">
        <v>100000</v>
      </c>
      <c r="O248" s="88">
        <v>0</v>
      </c>
      <c r="P248" s="88">
        <v>0</v>
      </c>
      <c r="Q248" s="88">
        <v>0</v>
      </c>
      <c r="R248" s="88">
        <v>320000</v>
      </c>
      <c r="S248" s="88">
        <f t="shared" si="10"/>
        <v>420000</v>
      </c>
      <c r="T248" s="87">
        <v>0</v>
      </c>
      <c r="U248" s="89">
        <f t="shared" si="11"/>
        <v>420000</v>
      </c>
      <c r="V248" s="87">
        <v>0</v>
      </c>
      <c r="W248" s="88">
        <v>0</v>
      </c>
      <c r="X248" s="88">
        <v>0</v>
      </c>
      <c r="Y248" s="88">
        <v>0</v>
      </c>
      <c r="Z248" s="88">
        <v>0</v>
      </c>
      <c r="AA248" s="88">
        <v>800</v>
      </c>
      <c r="AB248" s="88">
        <v>0</v>
      </c>
      <c r="AC248" s="88">
        <v>0</v>
      </c>
      <c r="AD248" s="88">
        <f t="shared" si="15"/>
        <v>800</v>
      </c>
      <c r="AE248" s="89">
        <f t="shared" si="13"/>
        <v>419200</v>
      </c>
      <c r="AF248" s="87">
        <v>0</v>
      </c>
      <c r="AG248" s="90" t="s">
        <v>121</v>
      </c>
      <c r="AH248" s="91">
        <v>214810100095519</v>
      </c>
      <c r="AI248" s="90" t="s">
        <v>122</v>
      </c>
    </row>
    <row r="249" spans="2:35" ht="16.5" customHeight="1">
      <c r="B249" s="83">
        <f t="shared" si="16"/>
        <v>235</v>
      </c>
      <c r="C249" s="84" t="s">
        <v>652</v>
      </c>
      <c r="D249" s="93" t="s">
        <v>653</v>
      </c>
      <c r="E249" s="85">
        <v>382304219741</v>
      </c>
      <c r="F249" s="86">
        <v>35378</v>
      </c>
      <c r="G249" s="84" t="s">
        <v>110</v>
      </c>
      <c r="H249" s="87" t="s">
        <v>111</v>
      </c>
      <c r="I249" s="84" t="s">
        <v>112</v>
      </c>
      <c r="J249" s="84" t="s">
        <v>499</v>
      </c>
      <c r="K249" s="86">
        <v>45170</v>
      </c>
      <c r="L249" s="87" t="s">
        <v>96</v>
      </c>
      <c r="M249" s="87" t="s">
        <v>114</v>
      </c>
      <c r="N249" s="88">
        <v>100000</v>
      </c>
      <c r="O249" s="88">
        <v>0</v>
      </c>
      <c r="P249" s="88">
        <v>0</v>
      </c>
      <c r="Q249" s="88">
        <v>0</v>
      </c>
      <c r="R249" s="88">
        <v>320000</v>
      </c>
      <c r="S249" s="88">
        <f t="shared" si="10"/>
        <v>420000</v>
      </c>
      <c r="T249" s="87">
        <v>0</v>
      </c>
      <c r="U249" s="89">
        <f t="shared" si="11"/>
        <v>420000</v>
      </c>
      <c r="V249" s="87">
        <v>0</v>
      </c>
      <c r="W249" s="88">
        <v>0</v>
      </c>
      <c r="X249" s="88">
        <v>0</v>
      </c>
      <c r="Y249" s="88">
        <v>0</v>
      </c>
      <c r="Z249" s="88">
        <v>0</v>
      </c>
      <c r="AA249" s="88">
        <v>800</v>
      </c>
      <c r="AB249" s="88">
        <v>0</v>
      </c>
      <c r="AC249" s="88">
        <v>0</v>
      </c>
      <c r="AD249" s="88">
        <f t="shared" si="15"/>
        <v>800</v>
      </c>
      <c r="AE249" s="89">
        <f t="shared" si="13"/>
        <v>419200</v>
      </c>
      <c r="AF249" s="87">
        <v>0</v>
      </c>
      <c r="AG249" s="90" t="s">
        <v>121</v>
      </c>
      <c r="AH249" s="91">
        <v>214810100095333</v>
      </c>
      <c r="AI249" s="90" t="s">
        <v>122</v>
      </c>
    </row>
    <row r="250" spans="2:35" ht="16.5" customHeight="1">
      <c r="B250" s="83">
        <f t="shared" si="16"/>
        <v>236</v>
      </c>
      <c r="C250" s="84" t="s">
        <v>654</v>
      </c>
      <c r="D250" s="82"/>
      <c r="E250" s="85">
        <v>327439084356</v>
      </c>
      <c r="F250" s="86">
        <v>34981</v>
      </c>
      <c r="G250" s="84" t="s">
        <v>119</v>
      </c>
      <c r="H250" s="87" t="s">
        <v>111</v>
      </c>
      <c r="I250" s="84" t="s">
        <v>125</v>
      </c>
      <c r="J250" s="84" t="s">
        <v>499</v>
      </c>
      <c r="K250" s="86">
        <v>45170</v>
      </c>
      <c r="L250" s="87" t="s">
        <v>96</v>
      </c>
      <c r="M250" s="87" t="s">
        <v>114</v>
      </c>
      <c r="N250" s="88">
        <v>100000</v>
      </c>
      <c r="O250" s="88">
        <v>0</v>
      </c>
      <c r="P250" s="88">
        <v>0</v>
      </c>
      <c r="Q250" s="88">
        <v>0</v>
      </c>
      <c r="R250" s="88">
        <v>320000</v>
      </c>
      <c r="S250" s="88">
        <f t="shared" si="10"/>
        <v>420000</v>
      </c>
      <c r="T250" s="87">
        <v>0</v>
      </c>
      <c r="U250" s="89">
        <f t="shared" si="11"/>
        <v>420000</v>
      </c>
      <c r="V250" s="87">
        <v>0</v>
      </c>
      <c r="W250" s="88">
        <v>0</v>
      </c>
      <c r="X250" s="88">
        <v>0</v>
      </c>
      <c r="Y250" s="88">
        <v>0</v>
      </c>
      <c r="Z250" s="88">
        <v>0</v>
      </c>
      <c r="AA250" s="88">
        <v>800</v>
      </c>
      <c r="AB250" s="88">
        <v>0</v>
      </c>
      <c r="AC250" s="88">
        <v>0</v>
      </c>
      <c r="AD250" s="88">
        <f t="shared" si="15"/>
        <v>800</v>
      </c>
      <c r="AE250" s="89">
        <f t="shared" si="13"/>
        <v>419200</v>
      </c>
      <c r="AF250" s="87">
        <v>0</v>
      </c>
      <c r="AG250" s="90" t="s">
        <v>121</v>
      </c>
      <c r="AH250" s="91">
        <v>214810100095768</v>
      </c>
      <c r="AI250" s="90" t="s">
        <v>122</v>
      </c>
    </row>
    <row r="251" spans="2:35" ht="16.5" customHeight="1">
      <c r="B251" s="83">
        <f t="shared" si="16"/>
        <v>237</v>
      </c>
      <c r="C251" s="84" t="s">
        <v>655</v>
      </c>
      <c r="D251" s="82" t="s">
        <v>656</v>
      </c>
      <c r="E251" s="85">
        <v>953539548977</v>
      </c>
      <c r="F251" s="86">
        <v>34335</v>
      </c>
      <c r="G251" s="84" t="s">
        <v>119</v>
      </c>
      <c r="H251" s="87" t="s">
        <v>111</v>
      </c>
      <c r="I251" s="84" t="s">
        <v>125</v>
      </c>
      <c r="J251" s="84" t="s">
        <v>499</v>
      </c>
      <c r="K251" s="86">
        <v>45170</v>
      </c>
      <c r="L251" s="87" t="s">
        <v>96</v>
      </c>
      <c r="M251" s="87" t="s">
        <v>114</v>
      </c>
      <c r="N251" s="88">
        <v>100000</v>
      </c>
      <c r="O251" s="88">
        <v>0</v>
      </c>
      <c r="P251" s="88">
        <v>0</v>
      </c>
      <c r="Q251" s="88">
        <v>0</v>
      </c>
      <c r="R251" s="88">
        <v>320000</v>
      </c>
      <c r="S251" s="88">
        <f t="shared" si="10"/>
        <v>420000</v>
      </c>
      <c r="T251" s="87">
        <v>0</v>
      </c>
      <c r="U251" s="89">
        <f t="shared" si="11"/>
        <v>420000</v>
      </c>
      <c r="V251" s="87">
        <v>0</v>
      </c>
      <c r="W251" s="88">
        <v>0</v>
      </c>
      <c r="X251" s="88">
        <v>0</v>
      </c>
      <c r="Y251" s="88">
        <v>0</v>
      </c>
      <c r="Z251" s="88">
        <v>0</v>
      </c>
      <c r="AA251" s="88">
        <v>800</v>
      </c>
      <c r="AB251" s="88">
        <v>0</v>
      </c>
      <c r="AC251" s="88">
        <v>0</v>
      </c>
      <c r="AD251" s="88">
        <f t="shared" si="15"/>
        <v>800</v>
      </c>
      <c r="AE251" s="89">
        <f t="shared" si="13"/>
        <v>419200</v>
      </c>
      <c r="AF251" s="87">
        <v>0</v>
      </c>
      <c r="AG251" s="90" t="s">
        <v>121</v>
      </c>
      <c r="AH251" s="91">
        <v>214810100095227</v>
      </c>
      <c r="AI251" s="90" t="s">
        <v>122</v>
      </c>
    </row>
    <row r="252" spans="2:35" ht="16.5" customHeight="1">
      <c r="B252" s="83">
        <f t="shared" si="16"/>
        <v>238</v>
      </c>
      <c r="C252" s="84" t="s">
        <v>657</v>
      </c>
      <c r="D252" s="82" t="s">
        <v>658</v>
      </c>
      <c r="E252" s="85">
        <v>258869676617</v>
      </c>
      <c r="F252" s="86">
        <v>32902</v>
      </c>
      <c r="G252" s="84" t="s">
        <v>119</v>
      </c>
      <c r="H252" s="87" t="s">
        <v>111</v>
      </c>
      <c r="I252" s="84" t="s">
        <v>125</v>
      </c>
      <c r="J252" s="84" t="s">
        <v>499</v>
      </c>
      <c r="K252" s="86">
        <v>45170</v>
      </c>
      <c r="L252" s="87" t="s">
        <v>96</v>
      </c>
      <c r="M252" s="87" t="s">
        <v>114</v>
      </c>
      <c r="N252" s="88">
        <v>100000</v>
      </c>
      <c r="O252" s="88">
        <v>0</v>
      </c>
      <c r="P252" s="88">
        <v>0</v>
      </c>
      <c r="Q252" s="88">
        <v>0</v>
      </c>
      <c r="R252" s="88">
        <v>320000</v>
      </c>
      <c r="S252" s="88">
        <f t="shared" si="10"/>
        <v>420000</v>
      </c>
      <c r="T252" s="87">
        <v>0</v>
      </c>
      <c r="U252" s="89">
        <f t="shared" si="11"/>
        <v>420000</v>
      </c>
      <c r="V252" s="87">
        <v>0</v>
      </c>
      <c r="W252" s="88">
        <v>0</v>
      </c>
      <c r="X252" s="88">
        <v>0</v>
      </c>
      <c r="Y252" s="88">
        <v>0</v>
      </c>
      <c r="Z252" s="88">
        <v>0</v>
      </c>
      <c r="AA252" s="88">
        <v>800</v>
      </c>
      <c r="AB252" s="88">
        <v>0</v>
      </c>
      <c r="AC252" s="88">
        <v>0</v>
      </c>
      <c r="AD252" s="88">
        <f t="shared" si="15"/>
        <v>800</v>
      </c>
      <c r="AE252" s="89">
        <f t="shared" si="13"/>
        <v>419200</v>
      </c>
      <c r="AF252" s="87">
        <v>0</v>
      </c>
      <c r="AG252" s="90" t="s">
        <v>121</v>
      </c>
      <c r="AH252" s="91">
        <v>214810100095281</v>
      </c>
      <c r="AI252" s="90" t="s">
        <v>122</v>
      </c>
    </row>
    <row r="253" spans="2:35" ht="16.5" customHeight="1">
      <c r="B253" s="83">
        <f t="shared" si="16"/>
        <v>239</v>
      </c>
      <c r="C253" s="84" t="s">
        <v>659</v>
      </c>
      <c r="D253" s="82" t="s">
        <v>660</v>
      </c>
      <c r="E253" s="85">
        <v>217390111330</v>
      </c>
      <c r="F253" s="86">
        <v>34524</v>
      </c>
      <c r="G253" s="84" t="s">
        <v>119</v>
      </c>
      <c r="H253" s="87" t="s">
        <v>111</v>
      </c>
      <c r="I253" s="84" t="s">
        <v>125</v>
      </c>
      <c r="J253" s="84" t="s">
        <v>499</v>
      </c>
      <c r="K253" s="86">
        <v>45170</v>
      </c>
      <c r="L253" s="87" t="s">
        <v>96</v>
      </c>
      <c r="M253" s="87" t="s">
        <v>114</v>
      </c>
      <c r="N253" s="88">
        <v>100000</v>
      </c>
      <c r="O253" s="88">
        <v>0</v>
      </c>
      <c r="P253" s="88">
        <v>0</v>
      </c>
      <c r="Q253" s="88">
        <v>0</v>
      </c>
      <c r="R253" s="88">
        <v>320000</v>
      </c>
      <c r="S253" s="88">
        <f t="shared" si="10"/>
        <v>420000</v>
      </c>
      <c r="T253" s="87">
        <v>0</v>
      </c>
      <c r="U253" s="89">
        <f t="shared" si="11"/>
        <v>420000</v>
      </c>
      <c r="V253" s="87">
        <v>0</v>
      </c>
      <c r="W253" s="88">
        <v>0</v>
      </c>
      <c r="X253" s="88">
        <v>0</v>
      </c>
      <c r="Y253" s="88">
        <v>0</v>
      </c>
      <c r="Z253" s="88">
        <v>0</v>
      </c>
      <c r="AA253" s="88">
        <v>800</v>
      </c>
      <c r="AB253" s="88">
        <v>0</v>
      </c>
      <c r="AC253" s="88">
        <v>0</v>
      </c>
      <c r="AD253" s="88">
        <f t="shared" si="15"/>
        <v>800</v>
      </c>
      <c r="AE253" s="89">
        <f t="shared" si="13"/>
        <v>419200</v>
      </c>
      <c r="AF253" s="87">
        <v>0</v>
      </c>
      <c r="AG253" s="90" t="s">
        <v>121</v>
      </c>
      <c r="AH253" s="91">
        <v>214810100095148</v>
      </c>
      <c r="AI253" s="90" t="s">
        <v>122</v>
      </c>
    </row>
    <row r="254" spans="2:35" ht="16.5" customHeight="1">
      <c r="B254" s="83">
        <f t="shared" si="16"/>
        <v>240</v>
      </c>
      <c r="C254" s="84" t="s">
        <v>661</v>
      </c>
      <c r="D254" s="82"/>
      <c r="E254" s="85">
        <v>277089628119</v>
      </c>
      <c r="F254" s="86">
        <v>33622</v>
      </c>
      <c r="G254" s="84" t="s">
        <v>119</v>
      </c>
      <c r="H254" s="87" t="s">
        <v>111</v>
      </c>
      <c r="I254" s="84" t="s">
        <v>125</v>
      </c>
      <c r="J254" s="84" t="s">
        <v>499</v>
      </c>
      <c r="K254" s="86">
        <v>45170</v>
      </c>
      <c r="L254" s="87" t="s">
        <v>96</v>
      </c>
      <c r="M254" s="87" t="s">
        <v>114</v>
      </c>
      <c r="N254" s="88">
        <v>100000</v>
      </c>
      <c r="O254" s="88">
        <v>0</v>
      </c>
      <c r="P254" s="88">
        <v>0</v>
      </c>
      <c r="Q254" s="88">
        <v>0</v>
      </c>
      <c r="R254" s="88">
        <v>320000</v>
      </c>
      <c r="S254" s="88">
        <f t="shared" si="10"/>
        <v>420000</v>
      </c>
      <c r="T254" s="87">
        <v>0</v>
      </c>
      <c r="U254" s="89">
        <f t="shared" si="11"/>
        <v>420000</v>
      </c>
      <c r="V254" s="87">
        <v>0</v>
      </c>
      <c r="W254" s="88">
        <v>0</v>
      </c>
      <c r="X254" s="88">
        <v>0</v>
      </c>
      <c r="Y254" s="88">
        <v>0</v>
      </c>
      <c r="Z254" s="88">
        <v>0</v>
      </c>
      <c r="AA254" s="88">
        <v>800</v>
      </c>
      <c r="AB254" s="88">
        <v>0</v>
      </c>
      <c r="AC254" s="88">
        <v>0</v>
      </c>
      <c r="AD254" s="88">
        <f t="shared" si="15"/>
        <v>800</v>
      </c>
      <c r="AE254" s="89">
        <f t="shared" si="13"/>
        <v>419200</v>
      </c>
      <c r="AF254" s="87">
        <v>0</v>
      </c>
      <c r="AG254" s="90" t="s">
        <v>121</v>
      </c>
      <c r="AH254" s="91">
        <v>214810100094468</v>
      </c>
      <c r="AI254" s="90" t="s">
        <v>122</v>
      </c>
    </row>
    <row r="255" spans="2:35" ht="16.5" customHeight="1">
      <c r="B255" s="83">
        <f t="shared" si="16"/>
        <v>241</v>
      </c>
      <c r="C255" s="84" t="s">
        <v>662</v>
      </c>
      <c r="D255" s="82" t="s">
        <v>663</v>
      </c>
      <c r="E255" s="85">
        <v>563478847311</v>
      </c>
      <c r="F255" s="86">
        <v>34878</v>
      </c>
      <c r="G255" s="84" t="s">
        <v>119</v>
      </c>
      <c r="H255" s="87" t="s">
        <v>111</v>
      </c>
      <c r="I255" s="84" t="s">
        <v>125</v>
      </c>
      <c r="J255" s="84" t="s">
        <v>499</v>
      </c>
      <c r="K255" s="86">
        <v>45170</v>
      </c>
      <c r="L255" s="87" t="s">
        <v>96</v>
      </c>
      <c r="M255" s="87" t="s">
        <v>114</v>
      </c>
      <c r="N255" s="88">
        <v>100000</v>
      </c>
      <c r="O255" s="88">
        <v>0</v>
      </c>
      <c r="P255" s="88">
        <v>0</v>
      </c>
      <c r="Q255" s="88">
        <v>0</v>
      </c>
      <c r="R255" s="88">
        <v>320000</v>
      </c>
      <c r="S255" s="88">
        <f t="shared" si="10"/>
        <v>420000</v>
      </c>
      <c r="T255" s="87">
        <v>0</v>
      </c>
      <c r="U255" s="89">
        <f t="shared" si="11"/>
        <v>420000</v>
      </c>
      <c r="V255" s="87">
        <v>0</v>
      </c>
      <c r="W255" s="88">
        <v>0</v>
      </c>
      <c r="X255" s="88">
        <v>0</v>
      </c>
      <c r="Y255" s="88">
        <v>0</v>
      </c>
      <c r="Z255" s="88">
        <v>0</v>
      </c>
      <c r="AA255" s="88">
        <v>800</v>
      </c>
      <c r="AB255" s="88">
        <v>0</v>
      </c>
      <c r="AC255" s="88">
        <v>0</v>
      </c>
      <c r="AD255" s="88">
        <f t="shared" si="15"/>
        <v>800</v>
      </c>
      <c r="AE255" s="89">
        <f t="shared" si="13"/>
        <v>419200</v>
      </c>
      <c r="AF255" s="87">
        <v>0</v>
      </c>
      <c r="AG255" s="90" t="s">
        <v>121</v>
      </c>
      <c r="AH255" s="91">
        <v>214810100095324</v>
      </c>
      <c r="AI255" s="90" t="s">
        <v>122</v>
      </c>
    </row>
    <row r="256" spans="2:35" ht="16.5" customHeight="1">
      <c r="B256" s="83">
        <f t="shared" si="16"/>
        <v>242</v>
      </c>
      <c r="C256" s="84" t="s">
        <v>664</v>
      </c>
      <c r="D256" s="82"/>
      <c r="E256" s="85">
        <v>367822197875</v>
      </c>
      <c r="F256" s="86">
        <v>34779</v>
      </c>
      <c r="G256" s="84" t="s">
        <v>119</v>
      </c>
      <c r="H256" s="87" t="s">
        <v>111</v>
      </c>
      <c r="I256" s="84" t="s">
        <v>125</v>
      </c>
      <c r="J256" s="84" t="s">
        <v>499</v>
      </c>
      <c r="K256" s="86">
        <v>45170</v>
      </c>
      <c r="L256" s="87" t="s">
        <v>96</v>
      </c>
      <c r="M256" s="87" t="s">
        <v>114</v>
      </c>
      <c r="N256" s="88">
        <v>100000</v>
      </c>
      <c r="O256" s="88">
        <v>0</v>
      </c>
      <c r="P256" s="88">
        <v>0</v>
      </c>
      <c r="Q256" s="88">
        <v>0</v>
      </c>
      <c r="R256" s="88">
        <v>320000</v>
      </c>
      <c r="S256" s="88">
        <f t="shared" si="10"/>
        <v>420000</v>
      </c>
      <c r="T256" s="87">
        <v>0</v>
      </c>
      <c r="U256" s="89">
        <f t="shared" si="11"/>
        <v>420000</v>
      </c>
      <c r="V256" s="87">
        <v>0</v>
      </c>
      <c r="W256" s="88">
        <v>0</v>
      </c>
      <c r="X256" s="88">
        <v>0</v>
      </c>
      <c r="Y256" s="88">
        <v>0</v>
      </c>
      <c r="Z256" s="88">
        <v>0</v>
      </c>
      <c r="AA256" s="88">
        <v>800</v>
      </c>
      <c r="AB256" s="88">
        <v>0</v>
      </c>
      <c r="AC256" s="88">
        <v>0</v>
      </c>
      <c r="AD256" s="88">
        <f t="shared" si="15"/>
        <v>800</v>
      </c>
      <c r="AE256" s="89">
        <f t="shared" si="13"/>
        <v>419200</v>
      </c>
      <c r="AF256" s="87">
        <v>0</v>
      </c>
      <c r="AG256" s="90" t="s">
        <v>121</v>
      </c>
      <c r="AH256" s="91">
        <v>214810100094486</v>
      </c>
      <c r="AI256" s="90" t="s">
        <v>122</v>
      </c>
    </row>
    <row r="257" spans="2:35" ht="16.5" customHeight="1">
      <c r="B257" s="83">
        <f t="shared" si="16"/>
        <v>243</v>
      </c>
      <c r="C257" s="84" t="s">
        <v>665</v>
      </c>
      <c r="D257" s="82" t="s">
        <v>666</v>
      </c>
      <c r="E257" s="85">
        <v>869082050099</v>
      </c>
      <c r="F257" s="86">
        <v>33883</v>
      </c>
      <c r="G257" s="84" t="s">
        <v>110</v>
      </c>
      <c r="H257" s="87" t="s">
        <v>111</v>
      </c>
      <c r="I257" s="84" t="s">
        <v>163</v>
      </c>
      <c r="J257" s="84" t="s">
        <v>499</v>
      </c>
      <c r="K257" s="86">
        <v>45170</v>
      </c>
      <c r="L257" s="87" t="s">
        <v>96</v>
      </c>
      <c r="M257" s="87" t="s">
        <v>114</v>
      </c>
      <c r="N257" s="88">
        <v>100000</v>
      </c>
      <c r="O257" s="88">
        <v>0</v>
      </c>
      <c r="P257" s="88">
        <v>0</v>
      </c>
      <c r="Q257" s="88">
        <v>0</v>
      </c>
      <c r="R257" s="88">
        <v>320000</v>
      </c>
      <c r="S257" s="88">
        <f t="shared" si="10"/>
        <v>420000</v>
      </c>
      <c r="T257" s="87">
        <v>0</v>
      </c>
      <c r="U257" s="89">
        <f t="shared" si="11"/>
        <v>420000</v>
      </c>
      <c r="V257" s="87">
        <v>0</v>
      </c>
      <c r="W257" s="88">
        <v>0</v>
      </c>
      <c r="X257" s="88">
        <v>0</v>
      </c>
      <c r="Y257" s="88">
        <v>0</v>
      </c>
      <c r="Z257" s="88">
        <v>0</v>
      </c>
      <c r="AA257" s="88">
        <v>800</v>
      </c>
      <c r="AB257" s="88">
        <v>0</v>
      </c>
      <c r="AC257" s="88">
        <v>0</v>
      </c>
      <c r="AD257" s="88">
        <f t="shared" si="15"/>
        <v>800</v>
      </c>
      <c r="AE257" s="89">
        <f t="shared" si="13"/>
        <v>419200</v>
      </c>
      <c r="AF257" s="87">
        <v>0</v>
      </c>
      <c r="AG257" s="90" t="s">
        <v>121</v>
      </c>
      <c r="AH257" s="91">
        <v>214810100094796</v>
      </c>
      <c r="AI257" s="90" t="s">
        <v>122</v>
      </c>
    </row>
    <row r="258" spans="2:35" ht="16.5" customHeight="1">
      <c r="B258" s="83">
        <f t="shared" si="16"/>
        <v>244</v>
      </c>
      <c r="C258" s="84" t="s">
        <v>667</v>
      </c>
      <c r="D258" s="82"/>
      <c r="E258" s="85">
        <v>540061089325</v>
      </c>
      <c r="F258" s="86">
        <v>34539</v>
      </c>
      <c r="G258" s="84" t="s">
        <v>110</v>
      </c>
      <c r="H258" s="87" t="s">
        <v>111</v>
      </c>
      <c r="I258" s="84" t="s">
        <v>163</v>
      </c>
      <c r="J258" s="84" t="s">
        <v>499</v>
      </c>
      <c r="K258" s="86">
        <v>45170</v>
      </c>
      <c r="L258" s="87" t="s">
        <v>96</v>
      </c>
      <c r="M258" s="87" t="s">
        <v>114</v>
      </c>
      <c r="N258" s="88">
        <v>100000</v>
      </c>
      <c r="O258" s="88">
        <v>0</v>
      </c>
      <c r="P258" s="88">
        <v>0</v>
      </c>
      <c r="Q258" s="88">
        <v>0</v>
      </c>
      <c r="R258" s="88">
        <v>320000</v>
      </c>
      <c r="S258" s="88">
        <f t="shared" si="10"/>
        <v>420000</v>
      </c>
      <c r="T258" s="87">
        <v>0</v>
      </c>
      <c r="U258" s="89">
        <f t="shared" si="11"/>
        <v>420000</v>
      </c>
      <c r="V258" s="87">
        <v>0</v>
      </c>
      <c r="W258" s="88">
        <v>0</v>
      </c>
      <c r="X258" s="88">
        <v>0</v>
      </c>
      <c r="Y258" s="88">
        <v>0</v>
      </c>
      <c r="Z258" s="88">
        <v>0</v>
      </c>
      <c r="AA258" s="88">
        <v>800</v>
      </c>
      <c r="AB258" s="88">
        <v>0</v>
      </c>
      <c r="AC258" s="88">
        <v>0</v>
      </c>
      <c r="AD258" s="88">
        <f t="shared" si="15"/>
        <v>800</v>
      </c>
      <c r="AE258" s="89">
        <f t="shared" si="13"/>
        <v>419200</v>
      </c>
      <c r="AF258" s="87">
        <v>0</v>
      </c>
      <c r="AG258" s="90" t="s">
        <v>121</v>
      </c>
      <c r="AH258" s="91">
        <v>214810100094778</v>
      </c>
      <c r="AI258" s="90" t="s">
        <v>122</v>
      </c>
    </row>
    <row r="259" spans="2:35" ht="16.5" customHeight="1">
      <c r="B259" s="83">
        <f t="shared" si="16"/>
        <v>245</v>
      </c>
      <c r="C259" s="84" t="s">
        <v>668</v>
      </c>
      <c r="D259" s="82"/>
      <c r="E259" s="85">
        <v>879856779185</v>
      </c>
      <c r="F259" s="86">
        <v>34459</v>
      </c>
      <c r="G259" s="84" t="s">
        <v>110</v>
      </c>
      <c r="H259" s="87" t="s">
        <v>111</v>
      </c>
      <c r="I259" s="84" t="s">
        <v>163</v>
      </c>
      <c r="J259" s="84" t="s">
        <v>499</v>
      </c>
      <c r="K259" s="86">
        <v>45170</v>
      </c>
      <c r="L259" s="87" t="s">
        <v>96</v>
      </c>
      <c r="M259" s="87" t="s">
        <v>114</v>
      </c>
      <c r="N259" s="88">
        <v>100000</v>
      </c>
      <c r="O259" s="88">
        <v>0</v>
      </c>
      <c r="P259" s="88">
        <v>0</v>
      </c>
      <c r="Q259" s="88">
        <v>0</v>
      </c>
      <c r="R259" s="88">
        <v>320000</v>
      </c>
      <c r="S259" s="88">
        <f t="shared" si="10"/>
        <v>420000</v>
      </c>
      <c r="T259" s="87">
        <v>0</v>
      </c>
      <c r="U259" s="89">
        <f t="shared" si="11"/>
        <v>420000</v>
      </c>
      <c r="V259" s="87">
        <v>0</v>
      </c>
      <c r="W259" s="88">
        <v>0</v>
      </c>
      <c r="X259" s="88">
        <v>0</v>
      </c>
      <c r="Y259" s="88">
        <v>0</v>
      </c>
      <c r="Z259" s="88">
        <v>0</v>
      </c>
      <c r="AA259" s="88">
        <v>800</v>
      </c>
      <c r="AB259" s="88">
        <v>0</v>
      </c>
      <c r="AC259" s="88">
        <v>0</v>
      </c>
      <c r="AD259" s="88">
        <f t="shared" si="15"/>
        <v>800</v>
      </c>
      <c r="AE259" s="89">
        <f t="shared" si="13"/>
        <v>419200</v>
      </c>
      <c r="AF259" s="87">
        <v>0</v>
      </c>
      <c r="AG259" s="90" t="s">
        <v>121</v>
      </c>
      <c r="AH259" s="91">
        <v>214810100094820</v>
      </c>
      <c r="AI259" s="90" t="s">
        <v>122</v>
      </c>
    </row>
    <row r="260" spans="2:35" ht="16.5" customHeight="1">
      <c r="B260" s="83">
        <f t="shared" si="16"/>
        <v>246</v>
      </c>
      <c r="C260" s="84" t="s">
        <v>669</v>
      </c>
      <c r="D260" s="82" t="s">
        <v>670</v>
      </c>
      <c r="E260" s="85">
        <v>357028551414</v>
      </c>
      <c r="F260" s="86">
        <v>34690</v>
      </c>
      <c r="G260" s="84" t="s">
        <v>110</v>
      </c>
      <c r="H260" s="87" t="s">
        <v>111</v>
      </c>
      <c r="I260" s="84" t="s">
        <v>163</v>
      </c>
      <c r="J260" s="84" t="s">
        <v>499</v>
      </c>
      <c r="K260" s="86">
        <v>45170</v>
      </c>
      <c r="L260" s="87" t="s">
        <v>96</v>
      </c>
      <c r="M260" s="87" t="s">
        <v>114</v>
      </c>
      <c r="N260" s="88">
        <v>100000</v>
      </c>
      <c r="O260" s="88">
        <v>0</v>
      </c>
      <c r="P260" s="88">
        <v>0</v>
      </c>
      <c r="Q260" s="88">
        <v>0</v>
      </c>
      <c r="R260" s="88">
        <v>320000</v>
      </c>
      <c r="S260" s="88">
        <f t="shared" si="10"/>
        <v>420000</v>
      </c>
      <c r="T260" s="87">
        <v>0</v>
      </c>
      <c r="U260" s="89">
        <f t="shared" si="11"/>
        <v>420000</v>
      </c>
      <c r="V260" s="87">
        <v>0</v>
      </c>
      <c r="W260" s="88">
        <v>0</v>
      </c>
      <c r="X260" s="88">
        <v>0</v>
      </c>
      <c r="Y260" s="88">
        <v>0</v>
      </c>
      <c r="Z260" s="88">
        <v>0</v>
      </c>
      <c r="AA260" s="88">
        <v>800</v>
      </c>
      <c r="AB260" s="88">
        <v>0</v>
      </c>
      <c r="AC260" s="88">
        <v>0</v>
      </c>
      <c r="AD260" s="88">
        <f t="shared" si="15"/>
        <v>800</v>
      </c>
      <c r="AE260" s="89">
        <f t="shared" si="13"/>
        <v>419200</v>
      </c>
      <c r="AF260" s="87">
        <v>0</v>
      </c>
      <c r="AG260" s="90" t="s">
        <v>121</v>
      </c>
      <c r="AH260" s="91">
        <v>214810100094866</v>
      </c>
      <c r="AI260" s="90" t="s">
        <v>122</v>
      </c>
    </row>
    <row r="261" spans="2:35" ht="16.5" customHeight="1">
      <c r="B261" s="83">
        <f t="shared" si="16"/>
        <v>247</v>
      </c>
      <c r="C261" s="84" t="s">
        <v>671</v>
      </c>
      <c r="D261" s="82" t="s">
        <v>672</v>
      </c>
      <c r="E261" s="85">
        <v>629581567131</v>
      </c>
      <c r="F261" s="86">
        <v>34876</v>
      </c>
      <c r="G261" s="84" t="s">
        <v>110</v>
      </c>
      <c r="H261" s="87" t="s">
        <v>111</v>
      </c>
      <c r="I261" s="84" t="s">
        <v>163</v>
      </c>
      <c r="J261" s="84" t="s">
        <v>499</v>
      </c>
      <c r="K261" s="86">
        <v>45170</v>
      </c>
      <c r="L261" s="87" t="s">
        <v>96</v>
      </c>
      <c r="M261" s="87" t="s">
        <v>114</v>
      </c>
      <c r="N261" s="88">
        <v>100000</v>
      </c>
      <c r="O261" s="88">
        <v>0</v>
      </c>
      <c r="P261" s="88">
        <v>0</v>
      </c>
      <c r="Q261" s="88">
        <v>0</v>
      </c>
      <c r="R261" s="88">
        <v>320000</v>
      </c>
      <c r="S261" s="88">
        <f t="shared" si="10"/>
        <v>420000</v>
      </c>
      <c r="T261" s="87">
        <v>0</v>
      </c>
      <c r="U261" s="89">
        <f t="shared" si="11"/>
        <v>420000</v>
      </c>
      <c r="V261" s="87">
        <v>0</v>
      </c>
      <c r="W261" s="88">
        <v>0</v>
      </c>
      <c r="X261" s="88">
        <v>0</v>
      </c>
      <c r="Y261" s="88">
        <v>0</v>
      </c>
      <c r="Z261" s="88">
        <v>0</v>
      </c>
      <c r="AA261" s="88">
        <v>800</v>
      </c>
      <c r="AB261" s="88">
        <v>0</v>
      </c>
      <c r="AC261" s="88">
        <v>0</v>
      </c>
      <c r="AD261" s="88">
        <f t="shared" si="15"/>
        <v>800</v>
      </c>
      <c r="AE261" s="89">
        <f t="shared" si="13"/>
        <v>419200</v>
      </c>
      <c r="AF261" s="87">
        <v>0</v>
      </c>
      <c r="AG261" s="90" t="s">
        <v>121</v>
      </c>
      <c r="AH261" s="91">
        <v>214810100094608</v>
      </c>
      <c r="AI261" s="90" t="s">
        <v>122</v>
      </c>
    </row>
    <row r="262" spans="2:35" ht="16.5" customHeight="1">
      <c r="B262" s="83">
        <f t="shared" si="16"/>
        <v>248</v>
      </c>
      <c r="C262" s="84" t="s">
        <v>673</v>
      </c>
      <c r="D262" s="82"/>
      <c r="E262" s="85">
        <v>590112649556</v>
      </c>
      <c r="F262" s="86">
        <v>34530</v>
      </c>
      <c r="G262" s="84" t="s">
        <v>110</v>
      </c>
      <c r="H262" s="87" t="s">
        <v>111</v>
      </c>
      <c r="I262" s="84" t="s">
        <v>163</v>
      </c>
      <c r="J262" s="84" t="s">
        <v>499</v>
      </c>
      <c r="K262" s="86">
        <v>45170</v>
      </c>
      <c r="L262" s="87" t="s">
        <v>96</v>
      </c>
      <c r="M262" s="87" t="s">
        <v>114</v>
      </c>
      <c r="N262" s="88">
        <v>100000</v>
      </c>
      <c r="O262" s="88">
        <v>0</v>
      </c>
      <c r="P262" s="88">
        <v>0</v>
      </c>
      <c r="Q262" s="88">
        <v>0</v>
      </c>
      <c r="R262" s="88">
        <v>320000</v>
      </c>
      <c r="S262" s="88">
        <f t="shared" si="10"/>
        <v>420000</v>
      </c>
      <c r="T262" s="87">
        <v>0</v>
      </c>
      <c r="U262" s="89">
        <f t="shared" si="11"/>
        <v>420000</v>
      </c>
      <c r="V262" s="87">
        <v>0</v>
      </c>
      <c r="W262" s="88">
        <v>0</v>
      </c>
      <c r="X262" s="88">
        <v>0</v>
      </c>
      <c r="Y262" s="88">
        <v>0</v>
      </c>
      <c r="Z262" s="88">
        <v>0</v>
      </c>
      <c r="AA262" s="88">
        <v>800</v>
      </c>
      <c r="AB262" s="88">
        <v>0</v>
      </c>
      <c r="AC262" s="88">
        <v>0</v>
      </c>
      <c r="AD262" s="88">
        <f t="shared" si="15"/>
        <v>800</v>
      </c>
      <c r="AE262" s="89">
        <f t="shared" si="13"/>
        <v>419200</v>
      </c>
      <c r="AF262" s="87">
        <v>0</v>
      </c>
      <c r="AG262" s="90" t="s">
        <v>121</v>
      </c>
      <c r="AH262" s="91">
        <v>214810100094592</v>
      </c>
      <c r="AI262" s="90" t="s">
        <v>122</v>
      </c>
    </row>
    <row r="263" spans="2:35" ht="16.5" customHeight="1">
      <c r="B263" s="83">
        <f t="shared" si="16"/>
        <v>249</v>
      </c>
      <c r="C263" s="84" t="s">
        <v>674</v>
      </c>
      <c r="D263" s="82" t="s">
        <v>675</v>
      </c>
      <c r="E263" s="85">
        <v>656306316786</v>
      </c>
      <c r="F263" s="86">
        <v>34589</v>
      </c>
      <c r="G263" s="84" t="s">
        <v>119</v>
      </c>
      <c r="H263" s="87" t="s">
        <v>111</v>
      </c>
      <c r="I263" s="84" t="s">
        <v>147</v>
      </c>
      <c r="J263" s="84" t="s">
        <v>499</v>
      </c>
      <c r="K263" s="86">
        <v>45170</v>
      </c>
      <c r="L263" s="87" t="s">
        <v>96</v>
      </c>
      <c r="M263" s="87" t="s">
        <v>114</v>
      </c>
      <c r="N263" s="88">
        <v>100000</v>
      </c>
      <c r="O263" s="88">
        <v>0</v>
      </c>
      <c r="P263" s="88">
        <v>0</v>
      </c>
      <c r="Q263" s="88">
        <v>0</v>
      </c>
      <c r="R263" s="88">
        <v>320000</v>
      </c>
      <c r="S263" s="88">
        <f t="shared" si="10"/>
        <v>420000</v>
      </c>
      <c r="T263" s="87">
        <v>0</v>
      </c>
      <c r="U263" s="89">
        <f t="shared" si="11"/>
        <v>420000</v>
      </c>
      <c r="V263" s="87">
        <v>0</v>
      </c>
      <c r="W263" s="88">
        <v>0</v>
      </c>
      <c r="X263" s="88">
        <v>0</v>
      </c>
      <c r="Y263" s="88">
        <v>0</v>
      </c>
      <c r="Z263" s="88">
        <v>0</v>
      </c>
      <c r="AA263" s="88">
        <v>800</v>
      </c>
      <c r="AB263" s="88">
        <v>0</v>
      </c>
      <c r="AC263" s="88">
        <v>0</v>
      </c>
      <c r="AD263" s="88">
        <f t="shared" si="15"/>
        <v>800</v>
      </c>
      <c r="AE263" s="89">
        <f t="shared" si="13"/>
        <v>419200</v>
      </c>
      <c r="AF263" s="87">
        <v>0</v>
      </c>
      <c r="AG263" s="90" t="s">
        <v>121</v>
      </c>
      <c r="AH263" s="91">
        <v>214810100095014</v>
      </c>
      <c r="AI263" s="90" t="s">
        <v>122</v>
      </c>
    </row>
    <row r="264" spans="2:35" ht="16.5" customHeight="1">
      <c r="B264" s="83">
        <f t="shared" si="16"/>
        <v>250</v>
      </c>
      <c r="C264" s="84" t="s">
        <v>676</v>
      </c>
      <c r="D264" s="82"/>
      <c r="E264" s="85">
        <v>762868346687</v>
      </c>
      <c r="F264" s="86">
        <v>34386</v>
      </c>
      <c r="G264" s="84" t="s">
        <v>119</v>
      </c>
      <c r="H264" s="87" t="s">
        <v>111</v>
      </c>
      <c r="I264" s="84" t="s">
        <v>120</v>
      </c>
      <c r="J264" s="84" t="s">
        <v>499</v>
      </c>
      <c r="K264" s="86">
        <v>45170</v>
      </c>
      <c r="L264" s="87" t="s">
        <v>96</v>
      </c>
      <c r="M264" s="87" t="s">
        <v>114</v>
      </c>
      <c r="N264" s="88">
        <v>100000</v>
      </c>
      <c r="O264" s="88">
        <v>0</v>
      </c>
      <c r="P264" s="88">
        <v>0</v>
      </c>
      <c r="Q264" s="88">
        <v>0</v>
      </c>
      <c r="R264" s="88">
        <v>320000</v>
      </c>
      <c r="S264" s="88">
        <f t="shared" si="10"/>
        <v>420000</v>
      </c>
      <c r="T264" s="87">
        <v>0</v>
      </c>
      <c r="U264" s="89">
        <f t="shared" si="11"/>
        <v>420000</v>
      </c>
      <c r="V264" s="87">
        <v>0</v>
      </c>
      <c r="W264" s="88">
        <v>0</v>
      </c>
      <c r="X264" s="88">
        <v>0</v>
      </c>
      <c r="Y264" s="88">
        <v>0</v>
      </c>
      <c r="Z264" s="88">
        <v>0</v>
      </c>
      <c r="AA264" s="88">
        <v>800</v>
      </c>
      <c r="AB264" s="88">
        <v>0</v>
      </c>
      <c r="AC264" s="88">
        <v>0</v>
      </c>
      <c r="AD264" s="88">
        <f t="shared" si="15"/>
        <v>800</v>
      </c>
      <c r="AE264" s="89">
        <f t="shared" si="13"/>
        <v>419200</v>
      </c>
      <c r="AF264" s="87">
        <v>0</v>
      </c>
      <c r="AG264" s="90" t="s">
        <v>121</v>
      </c>
      <c r="AH264" s="91">
        <v>214810100095050</v>
      </c>
      <c r="AI264" s="90" t="s">
        <v>122</v>
      </c>
    </row>
    <row r="265" spans="2:35" ht="16.5" customHeight="1">
      <c r="B265" s="83">
        <f t="shared" si="16"/>
        <v>251</v>
      </c>
      <c r="C265" s="84" t="s">
        <v>677</v>
      </c>
      <c r="D265" s="82" t="s">
        <v>678</v>
      </c>
      <c r="E265" s="85">
        <v>555185476882</v>
      </c>
      <c r="F265" s="86">
        <v>34386</v>
      </c>
      <c r="G265" s="84" t="s">
        <v>119</v>
      </c>
      <c r="H265" s="87" t="s">
        <v>111</v>
      </c>
      <c r="I265" s="84" t="s">
        <v>120</v>
      </c>
      <c r="J265" s="84" t="s">
        <v>499</v>
      </c>
      <c r="K265" s="86">
        <v>45170</v>
      </c>
      <c r="L265" s="87" t="s">
        <v>96</v>
      </c>
      <c r="M265" s="87" t="s">
        <v>114</v>
      </c>
      <c r="N265" s="88">
        <v>100000</v>
      </c>
      <c r="O265" s="88">
        <v>0</v>
      </c>
      <c r="P265" s="88">
        <v>0</v>
      </c>
      <c r="Q265" s="88">
        <v>0</v>
      </c>
      <c r="R265" s="88">
        <v>320000</v>
      </c>
      <c r="S265" s="88">
        <f t="shared" si="10"/>
        <v>420000</v>
      </c>
      <c r="T265" s="87">
        <v>0</v>
      </c>
      <c r="U265" s="89">
        <f t="shared" si="11"/>
        <v>420000</v>
      </c>
      <c r="V265" s="87">
        <v>0</v>
      </c>
      <c r="W265" s="88">
        <v>0</v>
      </c>
      <c r="X265" s="88">
        <v>0</v>
      </c>
      <c r="Y265" s="88">
        <v>0</v>
      </c>
      <c r="Z265" s="88">
        <v>0</v>
      </c>
      <c r="AA265" s="88">
        <v>800</v>
      </c>
      <c r="AB265" s="88">
        <v>0</v>
      </c>
      <c r="AC265" s="88">
        <v>0</v>
      </c>
      <c r="AD265" s="88">
        <f t="shared" si="15"/>
        <v>800</v>
      </c>
      <c r="AE265" s="89">
        <f t="shared" si="13"/>
        <v>419200</v>
      </c>
      <c r="AF265" s="87">
        <v>0</v>
      </c>
      <c r="AG265" s="90" t="s">
        <v>121</v>
      </c>
      <c r="AH265" s="91">
        <v>214810100095041</v>
      </c>
      <c r="AI265" s="90" t="s">
        <v>122</v>
      </c>
    </row>
    <row r="266" spans="2:35" ht="16.5" customHeight="1">
      <c r="B266" s="83">
        <f t="shared" si="16"/>
        <v>252</v>
      </c>
      <c r="C266" s="84" t="s">
        <v>679</v>
      </c>
      <c r="D266" s="82"/>
      <c r="E266" s="85">
        <v>847060327652</v>
      </c>
      <c r="F266" s="86">
        <v>34814</v>
      </c>
      <c r="G266" s="84" t="s">
        <v>119</v>
      </c>
      <c r="H266" s="87" t="s">
        <v>111</v>
      </c>
      <c r="I266" s="84" t="s">
        <v>120</v>
      </c>
      <c r="J266" s="84" t="s">
        <v>499</v>
      </c>
      <c r="K266" s="86">
        <v>45170</v>
      </c>
      <c r="L266" s="87" t="s">
        <v>96</v>
      </c>
      <c r="M266" s="87" t="s">
        <v>114</v>
      </c>
      <c r="N266" s="88">
        <v>100000</v>
      </c>
      <c r="O266" s="88">
        <v>0</v>
      </c>
      <c r="P266" s="88">
        <v>0</v>
      </c>
      <c r="Q266" s="88">
        <v>0</v>
      </c>
      <c r="R266" s="88">
        <v>320000</v>
      </c>
      <c r="S266" s="88">
        <f t="shared" si="10"/>
        <v>420000</v>
      </c>
      <c r="T266" s="87">
        <v>0</v>
      </c>
      <c r="U266" s="89">
        <f t="shared" si="11"/>
        <v>420000</v>
      </c>
      <c r="V266" s="87">
        <v>0</v>
      </c>
      <c r="W266" s="88">
        <v>0</v>
      </c>
      <c r="X266" s="88">
        <v>0</v>
      </c>
      <c r="Y266" s="88">
        <v>0</v>
      </c>
      <c r="Z266" s="88">
        <v>0</v>
      </c>
      <c r="AA266" s="88">
        <v>800</v>
      </c>
      <c r="AB266" s="88">
        <v>0</v>
      </c>
      <c r="AC266" s="88">
        <v>0</v>
      </c>
      <c r="AD266" s="88">
        <f t="shared" si="15"/>
        <v>800</v>
      </c>
      <c r="AE266" s="89">
        <f t="shared" si="13"/>
        <v>419200</v>
      </c>
      <c r="AF266" s="87">
        <v>0</v>
      </c>
      <c r="AG266" s="90" t="s">
        <v>121</v>
      </c>
      <c r="AH266" s="91">
        <v>214810100094811</v>
      </c>
      <c r="AI266" s="90" t="s">
        <v>122</v>
      </c>
    </row>
    <row r="267" spans="2:35" ht="16.5" customHeight="1">
      <c r="B267" s="83">
        <f t="shared" si="16"/>
        <v>253</v>
      </c>
      <c r="C267" s="84" t="s">
        <v>680</v>
      </c>
      <c r="D267" s="82"/>
      <c r="E267" s="85">
        <v>864312083065</v>
      </c>
      <c r="F267" s="86">
        <v>35537</v>
      </c>
      <c r="G267" s="84" t="s">
        <v>119</v>
      </c>
      <c r="H267" s="87" t="s">
        <v>111</v>
      </c>
      <c r="I267" s="84" t="s">
        <v>120</v>
      </c>
      <c r="J267" s="84" t="s">
        <v>499</v>
      </c>
      <c r="K267" s="86">
        <v>45170</v>
      </c>
      <c r="L267" s="87" t="s">
        <v>96</v>
      </c>
      <c r="M267" s="87" t="s">
        <v>114</v>
      </c>
      <c r="N267" s="88">
        <v>100000</v>
      </c>
      <c r="O267" s="88">
        <v>0</v>
      </c>
      <c r="P267" s="88">
        <v>0</v>
      </c>
      <c r="Q267" s="88">
        <v>0</v>
      </c>
      <c r="R267" s="88">
        <v>320000</v>
      </c>
      <c r="S267" s="88">
        <f t="shared" si="10"/>
        <v>420000</v>
      </c>
      <c r="T267" s="87">
        <v>0</v>
      </c>
      <c r="U267" s="89">
        <f t="shared" si="11"/>
        <v>420000</v>
      </c>
      <c r="V267" s="87">
        <v>0</v>
      </c>
      <c r="W267" s="88">
        <v>0</v>
      </c>
      <c r="X267" s="88">
        <v>0</v>
      </c>
      <c r="Y267" s="88">
        <v>0</v>
      </c>
      <c r="Z267" s="88">
        <v>0</v>
      </c>
      <c r="AA267" s="88">
        <v>800</v>
      </c>
      <c r="AB267" s="88">
        <v>0</v>
      </c>
      <c r="AC267" s="88">
        <v>0</v>
      </c>
      <c r="AD267" s="88">
        <f t="shared" si="15"/>
        <v>800</v>
      </c>
      <c r="AE267" s="89">
        <f t="shared" si="13"/>
        <v>419200</v>
      </c>
      <c r="AF267" s="87">
        <v>0</v>
      </c>
      <c r="AG267" s="90" t="s">
        <v>121</v>
      </c>
      <c r="AH267" s="91">
        <v>214810100094839</v>
      </c>
      <c r="AI267" s="90" t="s">
        <v>122</v>
      </c>
    </row>
    <row r="268" spans="2:35" ht="16.5" customHeight="1">
      <c r="B268" s="83">
        <f t="shared" si="16"/>
        <v>254</v>
      </c>
      <c r="C268" s="84" t="s">
        <v>681</v>
      </c>
      <c r="D268" s="82" t="s">
        <v>682</v>
      </c>
      <c r="E268" s="85">
        <v>576451273097</v>
      </c>
      <c r="F268" s="86">
        <v>34709</v>
      </c>
      <c r="G268" s="84" t="s">
        <v>119</v>
      </c>
      <c r="H268" s="87" t="s">
        <v>111</v>
      </c>
      <c r="I268" s="84" t="s">
        <v>128</v>
      </c>
      <c r="J268" s="84" t="s">
        <v>499</v>
      </c>
      <c r="K268" s="86">
        <v>45170</v>
      </c>
      <c r="L268" s="87" t="s">
        <v>96</v>
      </c>
      <c r="M268" s="87" t="s">
        <v>114</v>
      </c>
      <c r="N268" s="88">
        <v>100000</v>
      </c>
      <c r="O268" s="88">
        <v>0</v>
      </c>
      <c r="P268" s="88">
        <v>0</v>
      </c>
      <c r="Q268" s="88">
        <v>0</v>
      </c>
      <c r="R268" s="88">
        <v>320000</v>
      </c>
      <c r="S268" s="88">
        <f t="shared" si="10"/>
        <v>420000</v>
      </c>
      <c r="T268" s="87">
        <v>0</v>
      </c>
      <c r="U268" s="89">
        <f t="shared" si="11"/>
        <v>420000</v>
      </c>
      <c r="V268" s="87">
        <v>0</v>
      </c>
      <c r="W268" s="88">
        <v>0</v>
      </c>
      <c r="X268" s="88">
        <v>0</v>
      </c>
      <c r="Y268" s="88">
        <v>0</v>
      </c>
      <c r="Z268" s="88">
        <v>0</v>
      </c>
      <c r="AA268" s="88">
        <v>800</v>
      </c>
      <c r="AB268" s="88">
        <v>0</v>
      </c>
      <c r="AC268" s="88">
        <v>0</v>
      </c>
      <c r="AD268" s="88">
        <f t="shared" si="15"/>
        <v>800</v>
      </c>
      <c r="AE268" s="89">
        <f t="shared" si="13"/>
        <v>419200</v>
      </c>
      <c r="AF268" s="87">
        <v>0</v>
      </c>
      <c r="AG268" s="90" t="s">
        <v>121</v>
      </c>
      <c r="AH268" s="91">
        <v>214810100095379</v>
      </c>
      <c r="AI268" s="90" t="s">
        <v>122</v>
      </c>
    </row>
    <row r="269" spans="2:35" ht="16.5" customHeight="1">
      <c r="B269" s="83">
        <f t="shared" si="16"/>
        <v>255</v>
      </c>
      <c r="C269" s="84" t="s">
        <v>683</v>
      </c>
      <c r="D269" s="82" t="s">
        <v>684</v>
      </c>
      <c r="E269" s="85">
        <v>200127398122</v>
      </c>
      <c r="F269" s="86">
        <v>34469</v>
      </c>
      <c r="G269" s="84" t="s">
        <v>119</v>
      </c>
      <c r="H269" s="87" t="s">
        <v>111</v>
      </c>
      <c r="I269" s="84" t="s">
        <v>128</v>
      </c>
      <c r="J269" s="84" t="s">
        <v>499</v>
      </c>
      <c r="K269" s="86">
        <v>45170</v>
      </c>
      <c r="L269" s="87" t="s">
        <v>96</v>
      </c>
      <c r="M269" s="87" t="s">
        <v>114</v>
      </c>
      <c r="N269" s="88">
        <v>100000</v>
      </c>
      <c r="O269" s="88">
        <v>0</v>
      </c>
      <c r="P269" s="88">
        <v>0</v>
      </c>
      <c r="Q269" s="88">
        <v>0</v>
      </c>
      <c r="R269" s="88">
        <v>320000</v>
      </c>
      <c r="S269" s="88">
        <f t="shared" si="10"/>
        <v>420000</v>
      </c>
      <c r="T269" s="87">
        <v>0</v>
      </c>
      <c r="U269" s="89">
        <f t="shared" si="11"/>
        <v>420000</v>
      </c>
      <c r="V269" s="87">
        <v>0</v>
      </c>
      <c r="W269" s="88">
        <v>0</v>
      </c>
      <c r="X269" s="88">
        <v>0</v>
      </c>
      <c r="Y269" s="88">
        <v>0</v>
      </c>
      <c r="Z269" s="88">
        <v>0</v>
      </c>
      <c r="AA269" s="88">
        <v>800</v>
      </c>
      <c r="AB269" s="88">
        <v>0</v>
      </c>
      <c r="AC269" s="88">
        <v>0</v>
      </c>
      <c r="AD269" s="88">
        <f t="shared" si="15"/>
        <v>800</v>
      </c>
      <c r="AE269" s="89">
        <f t="shared" si="13"/>
        <v>419200</v>
      </c>
      <c r="AF269" s="87">
        <v>0</v>
      </c>
      <c r="AG269" s="90" t="s">
        <v>121</v>
      </c>
      <c r="AH269" s="91">
        <v>214810100095458</v>
      </c>
      <c r="AI269" s="90" t="s">
        <v>122</v>
      </c>
    </row>
    <row r="270" spans="2:35" ht="16.5" customHeight="1">
      <c r="B270" s="83">
        <f t="shared" si="16"/>
        <v>256</v>
      </c>
      <c r="C270" s="84" t="s">
        <v>685</v>
      </c>
      <c r="D270" s="82" t="s">
        <v>686</v>
      </c>
      <c r="E270" s="85">
        <v>937898022578</v>
      </c>
      <c r="F270" s="86">
        <v>34948</v>
      </c>
      <c r="G270" s="84" t="s">
        <v>119</v>
      </c>
      <c r="H270" s="87" t="s">
        <v>111</v>
      </c>
      <c r="I270" s="84" t="s">
        <v>128</v>
      </c>
      <c r="J270" s="84" t="s">
        <v>499</v>
      </c>
      <c r="K270" s="86">
        <v>45170</v>
      </c>
      <c r="L270" s="87" t="s">
        <v>96</v>
      </c>
      <c r="M270" s="87" t="s">
        <v>114</v>
      </c>
      <c r="N270" s="88">
        <v>100000</v>
      </c>
      <c r="O270" s="88">
        <v>0</v>
      </c>
      <c r="P270" s="88">
        <v>0</v>
      </c>
      <c r="Q270" s="88">
        <v>0</v>
      </c>
      <c r="R270" s="88">
        <v>320000</v>
      </c>
      <c r="S270" s="88">
        <f t="shared" si="10"/>
        <v>420000</v>
      </c>
      <c r="T270" s="87">
        <v>0</v>
      </c>
      <c r="U270" s="89">
        <f t="shared" si="11"/>
        <v>420000</v>
      </c>
      <c r="V270" s="87">
        <v>0</v>
      </c>
      <c r="W270" s="88">
        <v>0</v>
      </c>
      <c r="X270" s="88">
        <v>0</v>
      </c>
      <c r="Y270" s="88">
        <v>0</v>
      </c>
      <c r="Z270" s="88">
        <v>0</v>
      </c>
      <c r="AA270" s="88">
        <v>800</v>
      </c>
      <c r="AB270" s="88">
        <v>0</v>
      </c>
      <c r="AC270" s="88">
        <v>0</v>
      </c>
      <c r="AD270" s="88">
        <f t="shared" si="15"/>
        <v>800</v>
      </c>
      <c r="AE270" s="89">
        <f t="shared" si="13"/>
        <v>419200</v>
      </c>
      <c r="AF270" s="87">
        <v>0</v>
      </c>
      <c r="AG270" s="90" t="s">
        <v>121</v>
      </c>
      <c r="AH270" s="91">
        <v>214810100094884</v>
      </c>
      <c r="AI270" s="90" t="s">
        <v>122</v>
      </c>
    </row>
    <row r="271" spans="2:35" ht="16.5" customHeight="1">
      <c r="B271" s="83">
        <f t="shared" si="16"/>
        <v>257</v>
      </c>
      <c r="C271" s="84" t="s">
        <v>687</v>
      </c>
      <c r="D271" s="82"/>
      <c r="E271" s="85">
        <v>627732040046</v>
      </c>
      <c r="F271" s="86">
        <v>34742</v>
      </c>
      <c r="G271" s="84" t="s">
        <v>119</v>
      </c>
      <c r="H271" s="87" t="s">
        <v>111</v>
      </c>
      <c r="I271" s="84" t="s">
        <v>128</v>
      </c>
      <c r="J271" s="84" t="s">
        <v>499</v>
      </c>
      <c r="K271" s="86">
        <v>45170</v>
      </c>
      <c r="L271" s="87" t="s">
        <v>96</v>
      </c>
      <c r="M271" s="87" t="s">
        <v>114</v>
      </c>
      <c r="N271" s="88">
        <v>100000</v>
      </c>
      <c r="O271" s="88">
        <v>0</v>
      </c>
      <c r="P271" s="88">
        <v>0</v>
      </c>
      <c r="Q271" s="88">
        <v>0</v>
      </c>
      <c r="R271" s="88">
        <v>320000</v>
      </c>
      <c r="S271" s="88">
        <f t="shared" si="10"/>
        <v>420000</v>
      </c>
      <c r="T271" s="87">
        <v>0</v>
      </c>
      <c r="U271" s="89">
        <f t="shared" si="11"/>
        <v>420000</v>
      </c>
      <c r="V271" s="87">
        <v>0</v>
      </c>
      <c r="W271" s="88">
        <v>0</v>
      </c>
      <c r="X271" s="88">
        <v>0</v>
      </c>
      <c r="Y271" s="88">
        <v>0</v>
      </c>
      <c r="Z271" s="88">
        <v>0</v>
      </c>
      <c r="AA271" s="88">
        <v>800</v>
      </c>
      <c r="AB271" s="88">
        <v>0</v>
      </c>
      <c r="AC271" s="88">
        <v>0</v>
      </c>
      <c r="AD271" s="88">
        <f t="shared" si="15"/>
        <v>800</v>
      </c>
      <c r="AE271" s="89">
        <f t="shared" si="13"/>
        <v>419200</v>
      </c>
      <c r="AF271" s="87">
        <v>0</v>
      </c>
      <c r="AG271" s="90" t="s">
        <v>121</v>
      </c>
      <c r="AH271" s="91">
        <v>214810100094404</v>
      </c>
      <c r="AI271" s="90" t="s">
        <v>122</v>
      </c>
    </row>
    <row r="272" spans="2:35" ht="16.5" customHeight="1">
      <c r="B272" s="83">
        <f t="shared" si="16"/>
        <v>258</v>
      </c>
      <c r="C272" s="84" t="s">
        <v>688</v>
      </c>
      <c r="D272" s="82"/>
      <c r="E272" s="85">
        <v>782282096407</v>
      </c>
      <c r="F272" s="86">
        <v>35483</v>
      </c>
      <c r="G272" s="84" t="s">
        <v>119</v>
      </c>
      <c r="H272" s="87" t="s">
        <v>111</v>
      </c>
      <c r="I272" s="84" t="s">
        <v>128</v>
      </c>
      <c r="J272" s="84" t="s">
        <v>499</v>
      </c>
      <c r="K272" s="86">
        <v>45170</v>
      </c>
      <c r="L272" s="87" t="s">
        <v>96</v>
      </c>
      <c r="M272" s="87" t="s">
        <v>114</v>
      </c>
      <c r="N272" s="88">
        <v>100000</v>
      </c>
      <c r="O272" s="88">
        <v>0</v>
      </c>
      <c r="P272" s="88">
        <v>0</v>
      </c>
      <c r="Q272" s="88">
        <v>0</v>
      </c>
      <c r="R272" s="88">
        <v>320000</v>
      </c>
      <c r="S272" s="88">
        <f t="shared" si="10"/>
        <v>420000</v>
      </c>
      <c r="T272" s="87">
        <v>0</v>
      </c>
      <c r="U272" s="89">
        <f t="shared" si="11"/>
        <v>420000</v>
      </c>
      <c r="V272" s="87">
        <v>0</v>
      </c>
      <c r="W272" s="88">
        <v>0</v>
      </c>
      <c r="X272" s="88">
        <v>0</v>
      </c>
      <c r="Y272" s="88">
        <v>0</v>
      </c>
      <c r="Z272" s="88">
        <v>0</v>
      </c>
      <c r="AA272" s="88">
        <v>800</v>
      </c>
      <c r="AB272" s="88">
        <v>0</v>
      </c>
      <c r="AC272" s="88">
        <v>0</v>
      </c>
      <c r="AD272" s="88">
        <f t="shared" ref="AD272:AD291" si="17">W272+Y272+AA272+AB272+AC272</f>
        <v>800</v>
      </c>
      <c r="AE272" s="89">
        <f t="shared" si="13"/>
        <v>419200</v>
      </c>
      <c r="AF272" s="87">
        <v>0</v>
      </c>
      <c r="AG272" s="90" t="s">
        <v>121</v>
      </c>
      <c r="AH272" s="91">
        <v>214810100094510</v>
      </c>
      <c r="AI272" s="90" t="s">
        <v>122</v>
      </c>
    </row>
    <row r="273" spans="2:35" ht="16.5" customHeight="1">
      <c r="B273" s="83">
        <f t="shared" ref="B273:B291" si="18">B272+1</f>
        <v>259</v>
      </c>
      <c r="C273" s="84" t="s">
        <v>689</v>
      </c>
      <c r="D273" s="82" t="s">
        <v>690</v>
      </c>
      <c r="E273" s="85">
        <v>490134730343</v>
      </c>
      <c r="F273" s="86">
        <v>34879</v>
      </c>
      <c r="G273" s="84" t="s">
        <v>110</v>
      </c>
      <c r="H273" s="87" t="s">
        <v>111</v>
      </c>
      <c r="I273" s="84" t="s">
        <v>387</v>
      </c>
      <c r="J273" s="84" t="s">
        <v>499</v>
      </c>
      <c r="K273" s="86">
        <v>45170</v>
      </c>
      <c r="L273" s="87" t="s">
        <v>96</v>
      </c>
      <c r="M273" s="87" t="s">
        <v>114</v>
      </c>
      <c r="N273" s="88">
        <v>100000</v>
      </c>
      <c r="O273" s="88">
        <v>0</v>
      </c>
      <c r="P273" s="88">
        <v>0</v>
      </c>
      <c r="Q273" s="88">
        <v>0</v>
      </c>
      <c r="R273" s="88">
        <v>320000</v>
      </c>
      <c r="S273" s="88">
        <f t="shared" si="10"/>
        <v>420000</v>
      </c>
      <c r="T273" s="87">
        <v>0</v>
      </c>
      <c r="U273" s="89">
        <f t="shared" si="11"/>
        <v>420000</v>
      </c>
      <c r="V273" s="87">
        <v>0</v>
      </c>
      <c r="W273" s="88">
        <v>0</v>
      </c>
      <c r="X273" s="88">
        <v>0</v>
      </c>
      <c r="Y273" s="88">
        <v>0</v>
      </c>
      <c r="Z273" s="88">
        <v>0</v>
      </c>
      <c r="AA273" s="88">
        <v>800</v>
      </c>
      <c r="AB273" s="88">
        <v>0</v>
      </c>
      <c r="AC273" s="88">
        <v>0</v>
      </c>
      <c r="AD273" s="88">
        <f t="shared" si="17"/>
        <v>800</v>
      </c>
      <c r="AE273" s="89">
        <f t="shared" si="13"/>
        <v>419200</v>
      </c>
      <c r="AF273" s="87">
        <v>0</v>
      </c>
      <c r="AG273" s="90" t="s">
        <v>121</v>
      </c>
      <c r="AH273" s="91">
        <v>214810100094635</v>
      </c>
      <c r="AI273" s="90" t="s">
        <v>122</v>
      </c>
    </row>
    <row r="274" spans="2:35" ht="16.5" customHeight="1">
      <c r="B274" s="83">
        <f t="shared" si="18"/>
        <v>260</v>
      </c>
      <c r="C274" s="84" t="s">
        <v>691</v>
      </c>
      <c r="D274" s="82" t="s">
        <v>692</v>
      </c>
      <c r="E274" s="85">
        <v>319190015036</v>
      </c>
      <c r="F274" s="86">
        <v>34218</v>
      </c>
      <c r="G274" s="84" t="s">
        <v>119</v>
      </c>
      <c r="H274" s="87" t="s">
        <v>111</v>
      </c>
      <c r="I274" s="84" t="s">
        <v>154</v>
      </c>
      <c r="J274" s="84" t="s">
        <v>499</v>
      </c>
      <c r="K274" s="86">
        <v>45170</v>
      </c>
      <c r="L274" s="87" t="s">
        <v>96</v>
      </c>
      <c r="M274" s="87" t="s">
        <v>114</v>
      </c>
      <c r="N274" s="88">
        <v>100000</v>
      </c>
      <c r="O274" s="88">
        <v>0</v>
      </c>
      <c r="P274" s="88">
        <v>0</v>
      </c>
      <c r="Q274" s="88">
        <v>0</v>
      </c>
      <c r="R274" s="88">
        <v>320000</v>
      </c>
      <c r="S274" s="88">
        <f t="shared" si="10"/>
        <v>420000</v>
      </c>
      <c r="T274" s="87">
        <v>0</v>
      </c>
      <c r="U274" s="89">
        <f t="shared" si="11"/>
        <v>420000</v>
      </c>
      <c r="V274" s="87">
        <v>0</v>
      </c>
      <c r="W274" s="88">
        <v>0</v>
      </c>
      <c r="X274" s="88">
        <v>0</v>
      </c>
      <c r="Y274" s="88">
        <v>0</v>
      </c>
      <c r="Z274" s="88">
        <v>0</v>
      </c>
      <c r="AA274" s="88">
        <v>800</v>
      </c>
      <c r="AB274" s="88">
        <v>0</v>
      </c>
      <c r="AC274" s="88">
        <v>0</v>
      </c>
      <c r="AD274" s="88">
        <f t="shared" si="17"/>
        <v>800</v>
      </c>
      <c r="AE274" s="89">
        <f t="shared" si="13"/>
        <v>419200</v>
      </c>
      <c r="AF274" s="87">
        <v>0</v>
      </c>
      <c r="AG274" s="90" t="s">
        <v>121</v>
      </c>
      <c r="AH274" s="91">
        <v>214810100094918</v>
      </c>
      <c r="AI274" s="90" t="s">
        <v>122</v>
      </c>
    </row>
    <row r="275" spans="2:35" ht="16.5" customHeight="1">
      <c r="B275" s="83">
        <f t="shared" si="18"/>
        <v>261</v>
      </c>
      <c r="C275" s="84" t="s">
        <v>693</v>
      </c>
      <c r="D275" s="82"/>
      <c r="E275" s="85">
        <v>466601828155</v>
      </c>
      <c r="F275" s="86">
        <v>34604</v>
      </c>
      <c r="G275" s="84" t="s">
        <v>119</v>
      </c>
      <c r="H275" s="87" t="s">
        <v>111</v>
      </c>
      <c r="I275" s="84" t="s">
        <v>154</v>
      </c>
      <c r="J275" s="84" t="s">
        <v>499</v>
      </c>
      <c r="K275" s="86">
        <v>45170</v>
      </c>
      <c r="L275" s="87" t="s">
        <v>96</v>
      </c>
      <c r="M275" s="87" t="s">
        <v>114</v>
      </c>
      <c r="N275" s="88">
        <v>100000</v>
      </c>
      <c r="O275" s="88">
        <v>0</v>
      </c>
      <c r="P275" s="88">
        <v>0</v>
      </c>
      <c r="Q275" s="88">
        <v>0</v>
      </c>
      <c r="R275" s="88">
        <v>320000</v>
      </c>
      <c r="S275" s="88">
        <f t="shared" si="10"/>
        <v>420000</v>
      </c>
      <c r="T275" s="87">
        <v>0</v>
      </c>
      <c r="U275" s="89">
        <f t="shared" si="11"/>
        <v>420000</v>
      </c>
      <c r="V275" s="87">
        <v>0</v>
      </c>
      <c r="W275" s="88">
        <v>0</v>
      </c>
      <c r="X275" s="88">
        <v>0</v>
      </c>
      <c r="Y275" s="88">
        <v>0</v>
      </c>
      <c r="Z275" s="88">
        <v>0</v>
      </c>
      <c r="AA275" s="88">
        <v>800</v>
      </c>
      <c r="AB275" s="88">
        <v>0</v>
      </c>
      <c r="AC275" s="88">
        <v>0</v>
      </c>
      <c r="AD275" s="88">
        <f t="shared" si="17"/>
        <v>800</v>
      </c>
      <c r="AE275" s="89">
        <f t="shared" si="13"/>
        <v>419200</v>
      </c>
      <c r="AF275" s="87">
        <v>0</v>
      </c>
      <c r="AG275" s="90" t="s">
        <v>121</v>
      </c>
      <c r="AH275" s="91">
        <v>214810100094431</v>
      </c>
      <c r="AI275" s="90" t="s">
        <v>122</v>
      </c>
    </row>
    <row r="276" spans="2:35" ht="16.5" customHeight="1">
      <c r="B276" s="83">
        <f t="shared" si="18"/>
        <v>262</v>
      </c>
      <c r="C276" s="84" t="s">
        <v>694</v>
      </c>
      <c r="D276" s="82" t="s">
        <v>695</v>
      </c>
      <c r="E276" s="85">
        <v>559984708052</v>
      </c>
      <c r="F276" s="86">
        <v>34620</v>
      </c>
      <c r="G276" s="84" t="s">
        <v>119</v>
      </c>
      <c r="H276" s="87" t="s">
        <v>111</v>
      </c>
      <c r="I276" s="84" t="s">
        <v>154</v>
      </c>
      <c r="J276" s="84" t="s">
        <v>499</v>
      </c>
      <c r="K276" s="86">
        <v>45170</v>
      </c>
      <c r="L276" s="87" t="s">
        <v>96</v>
      </c>
      <c r="M276" s="87" t="s">
        <v>114</v>
      </c>
      <c r="N276" s="88">
        <v>100000</v>
      </c>
      <c r="O276" s="88">
        <v>0</v>
      </c>
      <c r="P276" s="88">
        <v>0</v>
      </c>
      <c r="Q276" s="88">
        <v>0</v>
      </c>
      <c r="R276" s="88">
        <v>320000</v>
      </c>
      <c r="S276" s="88">
        <f t="shared" si="10"/>
        <v>420000</v>
      </c>
      <c r="T276" s="87">
        <v>0</v>
      </c>
      <c r="U276" s="89">
        <f t="shared" si="11"/>
        <v>420000</v>
      </c>
      <c r="V276" s="87">
        <v>0</v>
      </c>
      <c r="W276" s="88">
        <v>0</v>
      </c>
      <c r="X276" s="88">
        <v>0</v>
      </c>
      <c r="Y276" s="88">
        <v>0</v>
      </c>
      <c r="Z276" s="88">
        <v>0</v>
      </c>
      <c r="AA276" s="88">
        <v>800</v>
      </c>
      <c r="AB276" s="88">
        <v>0</v>
      </c>
      <c r="AC276" s="88">
        <v>0</v>
      </c>
      <c r="AD276" s="88">
        <f t="shared" si="17"/>
        <v>800</v>
      </c>
      <c r="AE276" s="89">
        <f t="shared" si="13"/>
        <v>419200</v>
      </c>
      <c r="AF276" s="87">
        <v>0</v>
      </c>
      <c r="AG276" s="90" t="s">
        <v>121</v>
      </c>
      <c r="AH276" s="91">
        <v>5710100074163</v>
      </c>
      <c r="AI276" s="90">
        <v>0</v>
      </c>
    </row>
    <row r="277" spans="2:35" ht="16.5" customHeight="1">
      <c r="B277" s="83">
        <f t="shared" si="18"/>
        <v>263</v>
      </c>
      <c r="C277" s="84" t="s">
        <v>696</v>
      </c>
      <c r="D277" s="82" t="s">
        <v>697</v>
      </c>
      <c r="E277" s="85">
        <v>774471178402</v>
      </c>
      <c r="F277" s="86">
        <v>32132</v>
      </c>
      <c r="G277" s="84" t="s">
        <v>110</v>
      </c>
      <c r="H277" s="87" t="s">
        <v>111</v>
      </c>
      <c r="I277" s="84" t="s">
        <v>143</v>
      </c>
      <c r="J277" s="84" t="s">
        <v>499</v>
      </c>
      <c r="K277" s="86">
        <v>45170</v>
      </c>
      <c r="L277" s="87" t="s">
        <v>96</v>
      </c>
      <c r="M277" s="87" t="s">
        <v>114</v>
      </c>
      <c r="N277" s="88">
        <v>100000</v>
      </c>
      <c r="O277" s="88">
        <v>0</v>
      </c>
      <c r="P277" s="88">
        <v>0</v>
      </c>
      <c r="Q277" s="88">
        <v>0</v>
      </c>
      <c r="R277" s="88">
        <v>320000</v>
      </c>
      <c r="S277" s="88">
        <f t="shared" si="10"/>
        <v>420000</v>
      </c>
      <c r="T277" s="87">
        <v>0</v>
      </c>
      <c r="U277" s="89">
        <f t="shared" si="11"/>
        <v>420000</v>
      </c>
      <c r="V277" s="87">
        <v>0</v>
      </c>
      <c r="W277" s="88">
        <v>0</v>
      </c>
      <c r="X277" s="88">
        <v>0</v>
      </c>
      <c r="Y277" s="88">
        <v>0</v>
      </c>
      <c r="Z277" s="88">
        <v>0</v>
      </c>
      <c r="AA277" s="88">
        <v>800</v>
      </c>
      <c r="AB277" s="88">
        <v>0</v>
      </c>
      <c r="AC277" s="88">
        <v>0</v>
      </c>
      <c r="AD277" s="88">
        <f t="shared" si="17"/>
        <v>800</v>
      </c>
      <c r="AE277" s="89">
        <f t="shared" si="13"/>
        <v>419200</v>
      </c>
      <c r="AF277" s="87">
        <v>0</v>
      </c>
      <c r="AG277" s="90" t="s">
        <v>121</v>
      </c>
      <c r="AH277" s="91">
        <v>214810100094769</v>
      </c>
      <c r="AI277" s="90" t="s">
        <v>122</v>
      </c>
    </row>
    <row r="278" spans="2:35" ht="16.5" customHeight="1">
      <c r="B278" s="83">
        <f t="shared" si="18"/>
        <v>264</v>
      </c>
      <c r="C278" s="84" t="s">
        <v>698</v>
      </c>
      <c r="D278" s="82"/>
      <c r="E278" s="85">
        <v>305233689051</v>
      </c>
      <c r="F278" s="86">
        <v>33674</v>
      </c>
      <c r="G278" s="84" t="s">
        <v>110</v>
      </c>
      <c r="H278" s="87" t="s">
        <v>111</v>
      </c>
      <c r="I278" s="84" t="s">
        <v>143</v>
      </c>
      <c r="J278" s="84" t="s">
        <v>499</v>
      </c>
      <c r="K278" s="86">
        <v>45170</v>
      </c>
      <c r="L278" s="87" t="s">
        <v>96</v>
      </c>
      <c r="M278" s="87" t="s">
        <v>114</v>
      </c>
      <c r="N278" s="88">
        <v>100000</v>
      </c>
      <c r="O278" s="88">
        <v>0</v>
      </c>
      <c r="P278" s="88">
        <v>0</v>
      </c>
      <c r="Q278" s="88">
        <v>0</v>
      </c>
      <c r="R278" s="88">
        <v>320000</v>
      </c>
      <c r="S278" s="88">
        <f t="shared" si="10"/>
        <v>420000</v>
      </c>
      <c r="T278" s="87">
        <v>0</v>
      </c>
      <c r="U278" s="89">
        <f t="shared" si="11"/>
        <v>420000</v>
      </c>
      <c r="V278" s="87">
        <v>0</v>
      </c>
      <c r="W278" s="88">
        <v>0</v>
      </c>
      <c r="X278" s="88">
        <v>0</v>
      </c>
      <c r="Y278" s="88">
        <v>0</v>
      </c>
      <c r="Z278" s="88">
        <v>0</v>
      </c>
      <c r="AA278" s="88">
        <v>800</v>
      </c>
      <c r="AB278" s="88">
        <v>0</v>
      </c>
      <c r="AC278" s="88">
        <v>0</v>
      </c>
      <c r="AD278" s="88">
        <f t="shared" si="17"/>
        <v>800</v>
      </c>
      <c r="AE278" s="89">
        <f t="shared" si="13"/>
        <v>419200</v>
      </c>
      <c r="AF278" s="87">
        <v>0</v>
      </c>
      <c r="AG278" s="90" t="s">
        <v>121</v>
      </c>
      <c r="AH278" s="91">
        <v>174310100085336</v>
      </c>
      <c r="AI278" s="90">
        <v>0</v>
      </c>
    </row>
    <row r="279" spans="2:35" ht="16.5" customHeight="1">
      <c r="B279" s="83">
        <f t="shared" si="18"/>
        <v>265</v>
      </c>
      <c r="C279" s="84" t="s">
        <v>699</v>
      </c>
      <c r="D279" s="82" t="s">
        <v>700</v>
      </c>
      <c r="E279" s="85">
        <v>391660355887</v>
      </c>
      <c r="F279" s="86">
        <v>34452</v>
      </c>
      <c r="G279" s="84" t="s">
        <v>110</v>
      </c>
      <c r="H279" s="87" t="s">
        <v>111</v>
      </c>
      <c r="I279" s="84" t="s">
        <v>143</v>
      </c>
      <c r="J279" s="84" t="s">
        <v>499</v>
      </c>
      <c r="K279" s="86">
        <v>45170</v>
      </c>
      <c r="L279" s="87" t="s">
        <v>96</v>
      </c>
      <c r="M279" s="87" t="s">
        <v>114</v>
      </c>
      <c r="N279" s="88">
        <v>100000</v>
      </c>
      <c r="O279" s="88">
        <v>0</v>
      </c>
      <c r="P279" s="88">
        <v>0</v>
      </c>
      <c r="Q279" s="88">
        <v>0</v>
      </c>
      <c r="R279" s="88">
        <v>320000</v>
      </c>
      <c r="S279" s="88">
        <f t="shared" si="10"/>
        <v>420000</v>
      </c>
      <c r="T279" s="87">
        <v>0</v>
      </c>
      <c r="U279" s="89">
        <f t="shared" si="11"/>
        <v>420000</v>
      </c>
      <c r="V279" s="87">
        <v>0</v>
      </c>
      <c r="W279" s="88">
        <v>0</v>
      </c>
      <c r="X279" s="88">
        <v>0</v>
      </c>
      <c r="Y279" s="88">
        <v>0</v>
      </c>
      <c r="Z279" s="88">
        <v>0</v>
      </c>
      <c r="AA279" s="88">
        <v>800</v>
      </c>
      <c r="AB279" s="88">
        <v>0</v>
      </c>
      <c r="AC279" s="88">
        <v>0</v>
      </c>
      <c r="AD279" s="88">
        <f t="shared" si="17"/>
        <v>800</v>
      </c>
      <c r="AE279" s="89">
        <f t="shared" si="13"/>
        <v>419200</v>
      </c>
      <c r="AF279" s="87">
        <v>0</v>
      </c>
      <c r="AG279" s="90" t="s">
        <v>121</v>
      </c>
      <c r="AH279" s="91">
        <v>214810100094963</v>
      </c>
      <c r="AI279" s="90" t="s">
        <v>122</v>
      </c>
    </row>
    <row r="280" spans="2:35" ht="16.5" customHeight="1">
      <c r="B280" s="83">
        <f t="shared" si="18"/>
        <v>266</v>
      </c>
      <c r="C280" s="84" t="s">
        <v>701</v>
      </c>
      <c r="D280" s="82" t="s">
        <v>702</v>
      </c>
      <c r="E280" s="85">
        <v>426755292082</v>
      </c>
      <c r="F280" s="86">
        <v>35205</v>
      </c>
      <c r="G280" s="84" t="s">
        <v>110</v>
      </c>
      <c r="H280" s="87" t="s">
        <v>111</v>
      </c>
      <c r="I280" s="84" t="s">
        <v>143</v>
      </c>
      <c r="J280" s="84" t="s">
        <v>499</v>
      </c>
      <c r="K280" s="86">
        <v>45170</v>
      </c>
      <c r="L280" s="87" t="s">
        <v>96</v>
      </c>
      <c r="M280" s="87" t="s">
        <v>114</v>
      </c>
      <c r="N280" s="88">
        <v>100000</v>
      </c>
      <c r="O280" s="88">
        <v>0</v>
      </c>
      <c r="P280" s="88">
        <v>0</v>
      </c>
      <c r="Q280" s="88">
        <v>0</v>
      </c>
      <c r="R280" s="88">
        <v>320000</v>
      </c>
      <c r="S280" s="88">
        <f t="shared" si="10"/>
        <v>420000</v>
      </c>
      <c r="T280" s="87">
        <v>0</v>
      </c>
      <c r="U280" s="89">
        <f t="shared" si="11"/>
        <v>420000</v>
      </c>
      <c r="V280" s="87">
        <v>0</v>
      </c>
      <c r="W280" s="88">
        <v>0</v>
      </c>
      <c r="X280" s="88">
        <v>0</v>
      </c>
      <c r="Y280" s="88">
        <v>0</v>
      </c>
      <c r="Z280" s="88">
        <v>0</v>
      </c>
      <c r="AA280" s="88">
        <v>800</v>
      </c>
      <c r="AB280" s="88">
        <v>0</v>
      </c>
      <c r="AC280" s="88">
        <v>0</v>
      </c>
      <c r="AD280" s="88">
        <f t="shared" si="17"/>
        <v>800</v>
      </c>
      <c r="AE280" s="89">
        <f t="shared" si="13"/>
        <v>419200</v>
      </c>
      <c r="AF280" s="87">
        <v>0</v>
      </c>
      <c r="AG280" s="90" t="s">
        <v>121</v>
      </c>
      <c r="AH280" s="91">
        <v>214810100094732</v>
      </c>
      <c r="AI280" s="90" t="s">
        <v>122</v>
      </c>
    </row>
    <row r="281" spans="2:35" ht="16.5" customHeight="1">
      <c r="B281" s="83">
        <f t="shared" si="18"/>
        <v>267</v>
      </c>
      <c r="C281" s="84" t="s">
        <v>703</v>
      </c>
      <c r="D281" s="82" t="s">
        <v>704</v>
      </c>
      <c r="E281" s="85">
        <v>308513878103</v>
      </c>
      <c r="F281" s="86">
        <v>34721</v>
      </c>
      <c r="G281" s="84" t="s">
        <v>110</v>
      </c>
      <c r="H281" s="87" t="s">
        <v>111</v>
      </c>
      <c r="I281" s="84" t="s">
        <v>143</v>
      </c>
      <c r="J281" s="84" t="s">
        <v>499</v>
      </c>
      <c r="K281" s="86">
        <v>45170</v>
      </c>
      <c r="L281" s="87" t="s">
        <v>96</v>
      </c>
      <c r="M281" s="87" t="s">
        <v>114</v>
      </c>
      <c r="N281" s="88">
        <v>100000</v>
      </c>
      <c r="O281" s="88">
        <v>0</v>
      </c>
      <c r="P281" s="88">
        <v>0</v>
      </c>
      <c r="Q281" s="88">
        <v>0</v>
      </c>
      <c r="R281" s="88">
        <v>320000</v>
      </c>
      <c r="S281" s="88">
        <f t="shared" si="10"/>
        <v>420000</v>
      </c>
      <c r="T281" s="87">
        <v>0</v>
      </c>
      <c r="U281" s="89">
        <f t="shared" si="11"/>
        <v>420000</v>
      </c>
      <c r="V281" s="87">
        <v>0</v>
      </c>
      <c r="W281" s="88">
        <v>0</v>
      </c>
      <c r="X281" s="88">
        <v>0</v>
      </c>
      <c r="Y281" s="88">
        <v>0</v>
      </c>
      <c r="Z281" s="88">
        <v>0</v>
      </c>
      <c r="AA281" s="88">
        <v>800</v>
      </c>
      <c r="AB281" s="88">
        <v>0</v>
      </c>
      <c r="AC281" s="88">
        <v>0</v>
      </c>
      <c r="AD281" s="88">
        <f t="shared" si="17"/>
        <v>800</v>
      </c>
      <c r="AE281" s="89">
        <f t="shared" si="13"/>
        <v>419200</v>
      </c>
      <c r="AF281" s="87">
        <v>0</v>
      </c>
      <c r="AG281" s="90" t="s">
        <v>121</v>
      </c>
      <c r="AH281" s="91">
        <v>214810100095032</v>
      </c>
      <c r="AI281" s="90" t="s">
        <v>122</v>
      </c>
    </row>
    <row r="282" spans="2:35" ht="16.5" customHeight="1">
      <c r="B282" s="83">
        <f t="shared" si="18"/>
        <v>268</v>
      </c>
      <c r="C282" s="84" t="s">
        <v>705</v>
      </c>
      <c r="D282" s="82"/>
      <c r="E282" s="85">
        <v>804230082638</v>
      </c>
      <c r="F282" s="86">
        <v>33818</v>
      </c>
      <c r="G282" s="84" t="s">
        <v>110</v>
      </c>
      <c r="H282" s="87" t="s">
        <v>111</v>
      </c>
      <c r="I282" s="84" t="s">
        <v>143</v>
      </c>
      <c r="J282" s="84" t="s">
        <v>499</v>
      </c>
      <c r="K282" s="86">
        <v>45170</v>
      </c>
      <c r="L282" s="87" t="s">
        <v>96</v>
      </c>
      <c r="M282" s="87" t="s">
        <v>114</v>
      </c>
      <c r="N282" s="88">
        <v>100000</v>
      </c>
      <c r="O282" s="88">
        <v>0</v>
      </c>
      <c r="P282" s="88">
        <v>0</v>
      </c>
      <c r="Q282" s="88">
        <v>0</v>
      </c>
      <c r="R282" s="88">
        <v>320000</v>
      </c>
      <c r="S282" s="88">
        <f t="shared" si="10"/>
        <v>420000</v>
      </c>
      <c r="T282" s="87">
        <v>0</v>
      </c>
      <c r="U282" s="89">
        <f t="shared" si="11"/>
        <v>420000</v>
      </c>
      <c r="V282" s="87">
        <v>0</v>
      </c>
      <c r="W282" s="88">
        <v>0</v>
      </c>
      <c r="X282" s="88">
        <v>0</v>
      </c>
      <c r="Y282" s="88">
        <v>0</v>
      </c>
      <c r="Z282" s="88">
        <v>0</v>
      </c>
      <c r="AA282" s="88">
        <v>800</v>
      </c>
      <c r="AB282" s="88">
        <v>0</v>
      </c>
      <c r="AC282" s="88">
        <v>0</v>
      </c>
      <c r="AD282" s="88">
        <f t="shared" si="17"/>
        <v>800</v>
      </c>
      <c r="AE282" s="89">
        <f t="shared" si="13"/>
        <v>419200</v>
      </c>
      <c r="AF282" s="87">
        <v>0</v>
      </c>
      <c r="AG282" s="90" t="s">
        <v>121</v>
      </c>
      <c r="AH282" s="91">
        <v>214810100094927</v>
      </c>
      <c r="AI282" s="90" t="s">
        <v>122</v>
      </c>
    </row>
    <row r="283" spans="2:35" ht="16.5" customHeight="1">
      <c r="B283" s="83">
        <f t="shared" si="18"/>
        <v>269</v>
      </c>
      <c r="C283" s="84" t="s">
        <v>706</v>
      </c>
      <c r="D283" s="82" t="s">
        <v>707</v>
      </c>
      <c r="E283" s="85">
        <v>747218340623</v>
      </c>
      <c r="F283" s="86">
        <v>34743</v>
      </c>
      <c r="G283" s="84" t="s">
        <v>110</v>
      </c>
      <c r="H283" s="87" t="s">
        <v>111</v>
      </c>
      <c r="I283" s="84" t="s">
        <v>143</v>
      </c>
      <c r="J283" s="84" t="s">
        <v>499</v>
      </c>
      <c r="K283" s="86">
        <v>45170</v>
      </c>
      <c r="L283" s="87" t="s">
        <v>96</v>
      </c>
      <c r="M283" s="87" t="s">
        <v>114</v>
      </c>
      <c r="N283" s="88">
        <v>100000</v>
      </c>
      <c r="O283" s="88">
        <v>0</v>
      </c>
      <c r="P283" s="88">
        <v>0</v>
      </c>
      <c r="Q283" s="88">
        <v>0</v>
      </c>
      <c r="R283" s="88">
        <v>320000</v>
      </c>
      <c r="S283" s="88">
        <f t="shared" si="10"/>
        <v>420000</v>
      </c>
      <c r="T283" s="87">
        <v>0</v>
      </c>
      <c r="U283" s="89">
        <f t="shared" si="11"/>
        <v>420000</v>
      </c>
      <c r="V283" s="87">
        <v>0</v>
      </c>
      <c r="W283" s="88">
        <v>0</v>
      </c>
      <c r="X283" s="88">
        <v>0</v>
      </c>
      <c r="Y283" s="88">
        <v>0</v>
      </c>
      <c r="Z283" s="88">
        <v>0</v>
      </c>
      <c r="AA283" s="88">
        <v>800</v>
      </c>
      <c r="AB283" s="88">
        <v>0</v>
      </c>
      <c r="AC283" s="88">
        <v>0</v>
      </c>
      <c r="AD283" s="88">
        <f t="shared" si="17"/>
        <v>800</v>
      </c>
      <c r="AE283" s="89">
        <f t="shared" si="13"/>
        <v>419200</v>
      </c>
      <c r="AF283" s="87">
        <v>0</v>
      </c>
      <c r="AG283" s="90" t="s">
        <v>121</v>
      </c>
      <c r="AH283" s="91">
        <v>214810100095069</v>
      </c>
      <c r="AI283" s="90" t="s">
        <v>122</v>
      </c>
    </row>
    <row r="284" spans="2:35" ht="16.5" customHeight="1">
      <c r="B284" s="83">
        <f t="shared" si="18"/>
        <v>270</v>
      </c>
      <c r="C284" s="84" t="s">
        <v>708</v>
      </c>
      <c r="D284" s="82" t="s">
        <v>709</v>
      </c>
      <c r="E284" s="85">
        <v>882703479682</v>
      </c>
      <c r="F284" s="86">
        <v>33092</v>
      </c>
      <c r="G284" s="84" t="s">
        <v>110</v>
      </c>
      <c r="H284" s="87" t="s">
        <v>111</v>
      </c>
      <c r="I284" s="84" t="s">
        <v>143</v>
      </c>
      <c r="J284" s="84" t="s">
        <v>499</v>
      </c>
      <c r="K284" s="86">
        <v>45170</v>
      </c>
      <c r="L284" s="87" t="s">
        <v>96</v>
      </c>
      <c r="M284" s="87" t="s">
        <v>114</v>
      </c>
      <c r="N284" s="88">
        <v>100000</v>
      </c>
      <c r="O284" s="88">
        <v>0</v>
      </c>
      <c r="P284" s="88">
        <v>0</v>
      </c>
      <c r="Q284" s="88">
        <v>0</v>
      </c>
      <c r="R284" s="88">
        <v>320000</v>
      </c>
      <c r="S284" s="88">
        <f t="shared" si="10"/>
        <v>420000</v>
      </c>
      <c r="T284" s="87">
        <v>0</v>
      </c>
      <c r="U284" s="89">
        <f t="shared" si="11"/>
        <v>420000</v>
      </c>
      <c r="V284" s="87">
        <v>0</v>
      </c>
      <c r="W284" s="88">
        <v>0</v>
      </c>
      <c r="X284" s="88">
        <v>0</v>
      </c>
      <c r="Y284" s="88">
        <v>0</v>
      </c>
      <c r="Z284" s="88">
        <v>0</v>
      </c>
      <c r="AA284" s="88">
        <v>800</v>
      </c>
      <c r="AB284" s="88">
        <v>0</v>
      </c>
      <c r="AC284" s="88">
        <v>0</v>
      </c>
      <c r="AD284" s="88">
        <f t="shared" si="17"/>
        <v>800</v>
      </c>
      <c r="AE284" s="89">
        <f t="shared" si="13"/>
        <v>419200</v>
      </c>
      <c r="AF284" s="87">
        <v>0</v>
      </c>
      <c r="AG284" s="90" t="s">
        <v>121</v>
      </c>
      <c r="AH284" s="91">
        <v>214810100081969</v>
      </c>
      <c r="AI284" s="90" t="s">
        <v>122</v>
      </c>
    </row>
    <row r="285" spans="2:35" ht="16.5" customHeight="1">
      <c r="B285" s="83">
        <f t="shared" si="18"/>
        <v>271</v>
      </c>
      <c r="C285" s="84" t="s">
        <v>710</v>
      </c>
      <c r="D285" s="82" t="s">
        <v>711</v>
      </c>
      <c r="E285" s="85">
        <v>815498225035</v>
      </c>
      <c r="F285" s="86">
        <v>34627</v>
      </c>
      <c r="G285" s="84" t="s">
        <v>110</v>
      </c>
      <c r="H285" s="87" t="s">
        <v>111</v>
      </c>
      <c r="I285" s="84" t="s">
        <v>177</v>
      </c>
      <c r="J285" s="84" t="s">
        <v>499</v>
      </c>
      <c r="K285" s="86">
        <v>45170</v>
      </c>
      <c r="L285" s="87" t="s">
        <v>96</v>
      </c>
      <c r="M285" s="87" t="s">
        <v>114</v>
      </c>
      <c r="N285" s="88">
        <v>100000</v>
      </c>
      <c r="O285" s="88">
        <v>0</v>
      </c>
      <c r="P285" s="88">
        <v>0</v>
      </c>
      <c r="Q285" s="88">
        <v>0</v>
      </c>
      <c r="R285" s="88">
        <v>320000</v>
      </c>
      <c r="S285" s="88">
        <f t="shared" si="10"/>
        <v>420000</v>
      </c>
      <c r="T285" s="87">
        <v>0</v>
      </c>
      <c r="U285" s="89">
        <f t="shared" si="11"/>
        <v>420000</v>
      </c>
      <c r="V285" s="87">
        <v>0</v>
      </c>
      <c r="W285" s="88">
        <v>0</v>
      </c>
      <c r="X285" s="88">
        <v>0</v>
      </c>
      <c r="Y285" s="88">
        <v>0</v>
      </c>
      <c r="Z285" s="88">
        <v>0</v>
      </c>
      <c r="AA285" s="88">
        <v>800</v>
      </c>
      <c r="AB285" s="88">
        <v>0</v>
      </c>
      <c r="AC285" s="88">
        <v>0</v>
      </c>
      <c r="AD285" s="88">
        <f t="shared" si="17"/>
        <v>800</v>
      </c>
      <c r="AE285" s="89">
        <f t="shared" si="13"/>
        <v>419200</v>
      </c>
      <c r="AF285" s="87">
        <v>0</v>
      </c>
      <c r="AG285" s="90" t="s">
        <v>121</v>
      </c>
      <c r="AH285" s="91">
        <v>214810100094653</v>
      </c>
      <c r="AI285" s="90" t="s">
        <v>122</v>
      </c>
    </row>
    <row r="286" spans="2:35" ht="16.5" customHeight="1">
      <c r="B286" s="83">
        <f t="shared" si="18"/>
        <v>272</v>
      </c>
      <c r="C286" s="84" t="s">
        <v>712</v>
      </c>
      <c r="D286" s="82" t="s">
        <v>713</v>
      </c>
      <c r="E286" s="85">
        <v>766432594501</v>
      </c>
      <c r="F286" s="86">
        <v>35058</v>
      </c>
      <c r="G286" s="84" t="s">
        <v>110</v>
      </c>
      <c r="H286" s="87" t="s">
        <v>111</v>
      </c>
      <c r="I286" s="84" t="s">
        <v>200</v>
      </c>
      <c r="J286" s="84" t="s">
        <v>499</v>
      </c>
      <c r="K286" s="86">
        <v>45170</v>
      </c>
      <c r="L286" s="87" t="s">
        <v>96</v>
      </c>
      <c r="M286" s="87" t="s">
        <v>114</v>
      </c>
      <c r="N286" s="88">
        <v>100000</v>
      </c>
      <c r="O286" s="88">
        <v>0</v>
      </c>
      <c r="P286" s="88">
        <v>0</v>
      </c>
      <c r="Q286" s="88">
        <v>0</v>
      </c>
      <c r="R286" s="88">
        <v>320000</v>
      </c>
      <c r="S286" s="88">
        <f t="shared" si="10"/>
        <v>420000</v>
      </c>
      <c r="T286" s="87">
        <v>0</v>
      </c>
      <c r="U286" s="89">
        <f t="shared" si="11"/>
        <v>420000</v>
      </c>
      <c r="V286" s="87">
        <v>0</v>
      </c>
      <c r="W286" s="88">
        <v>0</v>
      </c>
      <c r="X286" s="88">
        <v>0</v>
      </c>
      <c r="Y286" s="88">
        <v>0</v>
      </c>
      <c r="Z286" s="88">
        <v>0</v>
      </c>
      <c r="AA286" s="88">
        <v>800</v>
      </c>
      <c r="AB286" s="88">
        <v>0</v>
      </c>
      <c r="AC286" s="88">
        <v>0</v>
      </c>
      <c r="AD286" s="88">
        <f t="shared" si="17"/>
        <v>800</v>
      </c>
      <c r="AE286" s="89">
        <f t="shared" si="13"/>
        <v>419200</v>
      </c>
      <c r="AF286" s="87">
        <v>0</v>
      </c>
      <c r="AG286" s="90" t="s">
        <v>121</v>
      </c>
      <c r="AH286" s="91">
        <v>59610100092549</v>
      </c>
      <c r="AI286" s="90">
        <v>0</v>
      </c>
    </row>
    <row r="287" spans="2:35" ht="16.5" customHeight="1">
      <c r="B287" s="83">
        <f t="shared" si="18"/>
        <v>273</v>
      </c>
      <c r="C287" s="84" t="s">
        <v>714</v>
      </c>
      <c r="D287" s="82" t="s">
        <v>715</v>
      </c>
      <c r="E287" s="85">
        <v>442812231237</v>
      </c>
      <c r="F287" s="86">
        <v>35058</v>
      </c>
      <c r="G287" s="84" t="s">
        <v>110</v>
      </c>
      <c r="H287" s="87" t="s">
        <v>111</v>
      </c>
      <c r="I287" s="84" t="s">
        <v>200</v>
      </c>
      <c r="J287" s="84" t="s">
        <v>499</v>
      </c>
      <c r="K287" s="86">
        <v>45170</v>
      </c>
      <c r="L287" s="87" t="s">
        <v>96</v>
      </c>
      <c r="M287" s="87" t="s">
        <v>114</v>
      </c>
      <c r="N287" s="88">
        <v>100000</v>
      </c>
      <c r="O287" s="88">
        <v>0</v>
      </c>
      <c r="P287" s="88">
        <v>0</v>
      </c>
      <c r="Q287" s="88">
        <v>0</v>
      </c>
      <c r="R287" s="88">
        <v>320000</v>
      </c>
      <c r="S287" s="88">
        <f t="shared" si="10"/>
        <v>420000</v>
      </c>
      <c r="T287" s="87">
        <v>0</v>
      </c>
      <c r="U287" s="89">
        <f t="shared" si="11"/>
        <v>420000</v>
      </c>
      <c r="V287" s="87">
        <v>0</v>
      </c>
      <c r="W287" s="88">
        <v>0</v>
      </c>
      <c r="X287" s="88">
        <v>0</v>
      </c>
      <c r="Y287" s="88">
        <v>0</v>
      </c>
      <c r="Z287" s="88">
        <v>0</v>
      </c>
      <c r="AA287" s="88">
        <v>800</v>
      </c>
      <c r="AB287" s="88">
        <v>0</v>
      </c>
      <c r="AC287" s="88">
        <v>0</v>
      </c>
      <c r="AD287" s="88">
        <f t="shared" si="17"/>
        <v>800</v>
      </c>
      <c r="AE287" s="89">
        <f t="shared" si="13"/>
        <v>419200</v>
      </c>
      <c r="AF287" s="87">
        <v>0</v>
      </c>
      <c r="AG287" s="90" t="s">
        <v>121</v>
      </c>
      <c r="AH287" s="91">
        <v>214812010001009</v>
      </c>
      <c r="AI287" s="90" t="s">
        <v>122</v>
      </c>
    </row>
    <row r="288" spans="2:35" ht="16.5" customHeight="1">
      <c r="B288" s="83">
        <f t="shared" si="18"/>
        <v>274</v>
      </c>
      <c r="C288" s="84" t="s">
        <v>716</v>
      </c>
      <c r="D288" s="82"/>
      <c r="E288" s="85">
        <v>811532871425</v>
      </c>
      <c r="F288" s="86">
        <v>34028</v>
      </c>
      <c r="G288" s="84" t="s">
        <v>110</v>
      </c>
      <c r="H288" s="87" t="s">
        <v>111</v>
      </c>
      <c r="I288" s="84" t="s">
        <v>200</v>
      </c>
      <c r="J288" s="84" t="s">
        <v>499</v>
      </c>
      <c r="K288" s="86">
        <v>45170</v>
      </c>
      <c r="L288" s="87" t="s">
        <v>96</v>
      </c>
      <c r="M288" s="87" t="s">
        <v>114</v>
      </c>
      <c r="N288" s="88">
        <v>100000</v>
      </c>
      <c r="O288" s="88">
        <v>0</v>
      </c>
      <c r="P288" s="88">
        <v>0</v>
      </c>
      <c r="Q288" s="88">
        <v>0</v>
      </c>
      <c r="R288" s="88">
        <v>320000</v>
      </c>
      <c r="S288" s="88">
        <f t="shared" si="10"/>
        <v>420000</v>
      </c>
      <c r="T288" s="87">
        <v>0</v>
      </c>
      <c r="U288" s="89">
        <f t="shared" si="11"/>
        <v>420000</v>
      </c>
      <c r="V288" s="87">
        <v>0</v>
      </c>
      <c r="W288" s="88">
        <v>0</v>
      </c>
      <c r="X288" s="88">
        <v>0</v>
      </c>
      <c r="Y288" s="88">
        <v>0</v>
      </c>
      <c r="Z288" s="88">
        <v>0</v>
      </c>
      <c r="AA288" s="88">
        <v>800</v>
      </c>
      <c r="AB288" s="88">
        <v>0</v>
      </c>
      <c r="AC288" s="88">
        <v>0</v>
      </c>
      <c r="AD288" s="88">
        <f t="shared" si="17"/>
        <v>800</v>
      </c>
      <c r="AE288" s="89">
        <f t="shared" si="13"/>
        <v>419200</v>
      </c>
      <c r="AF288" s="87">
        <v>0</v>
      </c>
      <c r="AG288" s="90" t="s">
        <v>121</v>
      </c>
      <c r="AH288" s="91">
        <v>214810100095078</v>
      </c>
      <c r="AI288" s="90" t="s">
        <v>122</v>
      </c>
    </row>
    <row r="289" spans="2:35" ht="16.5" customHeight="1">
      <c r="B289" s="83">
        <f t="shared" si="18"/>
        <v>275</v>
      </c>
      <c r="C289" s="84" t="s">
        <v>717</v>
      </c>
      <c r="D289" s="82" t="s">
        <v>718</v>
      </c>
      <c r="E289" s="85">
        <v>290141832614</v>
      </c>
      <c r="F289" s="86">
        <v>33255</v>
      </c>
      <c r="G289" s="84" t="s">
        <v>110</v>
      </c>
      <c r="H289" s="87" t="s">
        <v>111</v>
      </c>
      <c r="I289" s="84" t="s">
        <v>222</v>
      </c>
      <c r="J289" s="84" t="s">
        <v>499</v>
      </c>
      <c r="K289" s="86">
        <v>45170</v>
      </c>
      <c r="L289" s="87" t="s">
        <v>96</v>
      </c>
      <c r="M289" s="87" t="s">
        <v>114</v>
      </c>
      <c r="N289" s="88">
        <v>100000</v>
      </c>
      <c r="O289" s="88">
        <v>0</v>
      </c>
      <c r="P289" s="88">
        <v>0</v>
      </c>
      <c r="Q289" s="88">
        <v>0</v>
      </c>
      <c r="R289" s="88">
        <v>320000</v>
      </c>
      <c r="S289" s="88">
        <f t="shared" si="10"/>
        <v>420000</v>
      </c>
      <c r="T289" s="87">
        <v>0</v>
      </c>
      <c r="U289" s="89">
        <f t="shared" si="11"/>
        <v>420000</v>
      </c>
      <c r="V289" s="87">
        <v>0</v>
      </c>
      <c r="W289" s="88">
        <v>0</v>
      </c>
      <c r="X289" s="88">
        <v>0</v>
      </c>
      <c r="Y289" s="88">
        <v>0</v>
      </c>
      <c r="Z289" s="88">
        <v>0</v>
      </c>
      <c r="AA289" s="88">
        <v>800</v>
      </c>
      <c r="AB289" s="88">
        <v>0</v>
      </c>
      <c r="AC289" s="88">
        <v>0</v>
      </c>
      <c r="AD289" s="88">
        <f t="shared" si="17"/>
        <v>800</v>
      </c>
      <c r="AE289" s="89">
        <f t="shared" si="13"/>
        <v>419200</v>
      </c>
      <c r="AF289" s="87">
        <v>0</v>
      </c>
      <c r="AG289" s="90" t="s">
        <v>121</v>
      </c>
      <c r="AH289" s="91">
        <v>214810100095139</v>
      </c>
      <c r="AI289" s="90" t="s">
        <v>122</v>
      </c>
    </row>
    <row r="290" spans="2:35" ht="15.75" customHeight="1">
      <c r="B290" s="83">
        <f t="shared" si="18"/>
        <v>276</v>
      </c>
      <c r="C290" s="84" t="s">
        <v>719</v>
      </c>
      <c r="D290" s="82" t="s">
        <v>720</v>
      </c>
      <c r="E290" s="85">
        <v>278100032237</v>
      </c>
      <c r="F290" s="86">
        <v>34920</v>
      </c>
      <c r="G290" s="84" t="s">
        <v>119</v>
      </c>
      <c r="H290" s="87" t="s">
        <v>111</v>
      </c>
      <c r="I290" s="84" t="s">
        <v>120</v>
      </c>
      <c r="J290" s="84" t="s">
        <v>499</v>
      </c>
      <c r="K290" s="86">
        <v>45334</v>
      </c>
      <c r="L290" s="87" t="s">
        <v>96</v>
      </c>
      <c r="M290" s="87" t="s">
        <v>114</v>
      </c>
      <c r="N290" s="88">
        <v>40517</v>
      </c>
      <c r="O290" s="88">
        <v>0</v>
      </c>
      <c r="P290" s="88">
        <v>0</v>
      </c>
      <c r="Q290" s="88">
        <v>0</v>
      </c>
      <c r="R290" s="88">
        <v>81035</v>
      </c>
      <c r="S290" s="88">
        <f t="shared" si="10"/>
        <v>121552</v>
      </c>
      <c r="T290" s="87">
        <v>0</v>
      </c>
      <c r="U290" s="89">
        <f t="shared" si="11"/>
        <v>121552</v>
      </c>
      <c r="V290" s="87">
        <v>0</v>
      </c>
      <c r="W290" s="88">
        <v>0</v>
      </c>
      <c r="X290" s="88">
        <v>0</v>
      </c>
      <c r="Y290" s="88">
        <v>0</v>
      </c>
      <c r="Z290" s="88">
        <v>0</v>
      </c>
      <c r="AA290" s="88">
        <v>400</v>
      </c>
      <c r="AB290" s="88">
        <v>0</v>
      </c>
      <c r="AC290" s="88">
        <v>0</v>
      </c>
      <c r="AD290" s="88">
        <f t="shared" si="17"/>
        <v>400</v>
      </c>
      <c r="AE290" s="89">
        <f t="shared" si="13"/>
        <v>121152</v>
      </c>
      <c r="AF290" s="87">
        <v>0</v>
      </c>
      <c r="AG290" s="90" t="s">
        <v>121</v>
      </c>
      <c r="AH290" s="91">
        <v>372402010109774</v>
      </c>
      <c r="AI290" s="90">
        <v>0</v>
      </c>
    </row>
    <row r="291" spans="2:35" ht="15.75" customHeight="1">
      <c r="B291" s="83">
        <f t="shared" si="18"/>
        <v>277</v>
      </c>
      <c r="C291" s="84" t="s">
        <v>721</v>
      </c>
      <c r="D291" s="82" t="s">
        <v>722</v>
      </c>
      <c r="E291" s="85">
        <v>362752267654</v>
      </c>
      <c r="F291" s="86">
        <v>24907</v>
      </c>
      <c r="G291" s="84">
        <v>0</v>
      </c>
      <c r="H291" s="87" t="s">
        <v>111</v>
      </c>
      <c r="I291" s="84" t="s">
        <v>222</v>
      </c>
      <c r="J291" s="84" t="s">
        <v>723</v>
      </c>
      <c r="K291" s="86">
        <v>41337</v>
      </c>
      <c r="L291" s="87" t="s">
        <v>96</v>
      </c>
      <c r="M291" s="87" t="s">
        <v>114</v>
      </c>
      <c r="N291" s="88">
        <v>289490</v>
      </c>
      <c r="O291" s="88">
        <v>0</v>
      </c>
      <c r="P291" s="88">
        <v>0</v>
      </c>
      <c r="Q291" s="88">
        <v>0</v>
      </c>
      <c r="R291" s="88">
        <v>92635</v>
      </c>
      <c r="S291" s="88">
        <f t="shared" si="10"/>
        <v>382125</v>
      </c>
      <c r="T291" s="87">
        <v>0</v>
      </c>
      <c r="U291" s="89">
        <f t="shared" si="11"/>
        <v>382125</v>
      </c>
      <c r="V291" s="87">
        <v>0</v>
      </c>
      <c r="W291" s="88">
        <v>0</v>
      </c>
      <c r="X291" s="88">
        <v>0</v>
      </c>
      <c r="Y291" s="88">
        <v>0</v>
      </c>
      <c r="Z291" s="88">
        <v>0</v>
      </c>
      <c r="AA291" s="88">
        <v>2400</v>
      </c>
      <c r="AB291" s="88">
        <v>0</v>
      </c>
      <c r="AC291" s="88">
        <v>13190.5</v>
      </c>
      <c r="AD291" s="88">
        <f t="shared" si="17"/>
        <v>15590.5</v>
      </c>
      <c r="AE291" s="89">
        <f t="shared" si="13"/>
        <v>366534.5</v>
      </c>
      <c r="AF291" s="87">
        <v>0</v>
      </c>
      <c r="AG291" s="90" t="s">
        <v>121</v>
      </c>
      <c r="AH291" s="91">
        <v>610002010008909</v>
      </c>
      <c r="AI291" s="90" t="s">
        <v>140</v>
      </c>
    </row>
    <row r="292" spans="2:35" ht="25.5" customHeight="1">
      <c r="B292" s="1148" t="s">
        <v>97</v>
      </c>
      <c r="C292" s="1148"/>
      <c r="D292" s="1148"/>
      <c r="E292" s="1148"/>
      <c r="F292" s="1148"/>
      <c r="G292" s="1148"/>
      <c r="H292" s="1148"/>
      <c r="I292" s="1148"/>
      <c r="J292" s="1148"/>
      <c r="K292" s="1148"/>
      <c r="L292" s="1148"/>
      <c r="M292" s="1148"/>
      <c r="N292" s="94">
        <f>SUM(N15:N291)</f>
        <v>77818352</v>
      </c>
      <c r="O292" s="94">
        <f t="shared" ref="O292:AF292" si="19">SUM(O15:O291)</f>
        <v>0</v>
      </c>
      <c r="P292" s="94">
        <f t="shared" si="19"/>
        <v>0</v>
      </c>
      <c r="Q292" s="94">
        <f t="shared" si="19"/>
        <v>0</v>
      </c>
      <c r="R292" s="94">
        <f t="shared" si="19"/>
        <v>163680410</v>
      </c>
      <c r="S292" s="94">
        <f t="shared" si="19"/>
        <v>241498762</v>
      </c>
      <c r="T292" s="94">
        <f t="shared" si="19"/>
        <v>0</v>
      </c>
      <c r="U292" s="94">
        <f t="shared" si="19"/>
        <v>241498762</v>
      </c>
      <c r="V292" s="94">
        <f t="shared" si="19"/>
        <v>0</v>
      </c>
      <c r="W292" s="94">
        <f t="shared" si="19"/>
        <v>0</v>
      </c>
      <c r="X292" s="94">
        <f t="shared" si="19"/>
        <v>0</v>
      </c>
      <c r="Y292" s="94">
        <f t="shared" si="19"/>
        <v>0</v>
      </c>
      <c r="Z292" s="94">
        <f t="shared" si="19"/>
        <v>0</v>
      </c>
      <c r="AA292" s="94">
        <f t="shared" si="19"/>
        <v>444150</v>
      </c>
      <c r="AB292" s="94">
        <f t="shared" si="19"/>
        <v>21903545.476000004</v>
      </c>
      <c r="AC292" s="94">
        <f t="shared" si="19"/>
        <v>236138</v>
      </c>
      <c r="AD292" s="94">
        <f t="shared" si="19"/>
        <v>22583833.476000004</v>
      </c>
      <c r="AE292" s="94">
        <f t="shared" si="19"/>
        <v>218914928.52400002</v>
      </c>
      <c r="AF292" s="94">
        <f t="shared" si="19"/>
        <v>0</v>
      </c>
      <c r="AG292" s="95"/>
      <c r="AH292" s="95"/>
      <c r="AI292" s="96"/>
    </row>
    <row r="293" spans="2:35" ht="15.75" customHeight="1">
      <c r="B293" s="97"/>
      <c r="C293" s="97"/>
      <c r="D293" s="97"/>
      <c r="E293" s="97"/>
      <c r="F293" s="97"/>
      <c r="G293" s="97"/>
      <c r="H293" s="97"/>
      <c r="I293" s="97"/>
      <c r="J293" s="97"/>
      <c r="K293" s="97"/>
      <c r="L293" s="97"/>
      <c r="M293" s="97"/>
      <c r="N293" s="98"/>
      <c r="O293" s="98"/>
      <c r="P293" s="98"/>
      <c r="Q293" s="98"/>
      <c r="R293" s="98"/>
      <c r="S293" s="98"/>
      <c r="T293" s="98"/>
      <c r="U293" s="98"/>
      <c r="V293" s="98"/>
      <c r="W293" s="99"/>
      <c r="X293" s="99"/>
      <c r="Y293" s="99"/>
      <c r="Z293" s="98"/>
      <c r="AA293" s="98"/>
      <c r="AB293" s="98"/>
      <c r="AC293" s="98"/>
      <c r="AD293" s="100"/>
      <c r="AE293" s="100"/>
      <c r="AF293" s="99"/>
    </row>
    <row r="294" spans="2:35" ht="15.75" customHeight="1">
      <c r="B294" s="1140" t="s">
        <v>3440</v>
      </c>
      <c r="C294" s="1140"/>
      <c r="D294" s="1140"/>
      <c r="E294" s="1140"/>
      <c r="F294" s="1140"/>
      <c r="G294" s="1140"/>
      <c r="H294" s="1140"/>
      <c r="I294" s="1140"/>
      <c r="J294" s="1140"/>
      <c r="K294" s="1140"/>
      <c r="L294" s="1140"/>
      <c r="M294" s="1140"/>
      <c r="N294" s="1140"/>
      <c r="O294" s="1140"/>
      <c r="P294" s="1140"/>
      <c r="Q294" s="1140"/>
      <c r="R294" s="1140"/>
      <c r="S294" s="1140"/>
      <c r="T294" s="1140"/>
      <c r="U294" s="1140"/>
      <c r="V294" s="1140"/>
      <c r="W294" s="99"/>
      <c r="X294" s="99"/>
      <c r="Y294" s="99"/>
      <c r="Z294" s="98"/>
      <c r="AA294" s="98"/>
      <c r="AB294" s="98"/>
      <c r="AC294" s="98"/>
      <c r="AD294" s="100"/>
      <c r="AE294" s="100"/>
      <c r="AF294" s="99"/>
    </row>
    <row r="295" spans="2:35" ht="15.75" customHeight="1">
      <c r="B295" s="97"/>
      <c r="C295" s="97"/>
      <c r="D295" s="97"/>
      <c r="E295" s="97"/>
      <c r="F295" s="97"/>
      <c r="G295" s="97"/>
      <c r="H295" s="97"/>
      <c r="I295" s="97"/>
      <c r="J295" s="97"/>
      <c r="K295" s="97"/>
      <c r="L295" s="97"/>
      <c r="M295" s="97"/>
      <c r="N295" s="98"/>
      <c r="O295" s="98"/>
      <c r="P295" s="98"/>
      <c r="Q295" s="98"/>
      <c r="R295" s="98"/>
      <c r="S295" s="98"/>
      <c r="T295" s="98"/>
      <c r="U295" s="98"/>
      <c r="V295" s="98"/>
      <c r="W295" s="99"/>
      <c r="X295" s="99"/>
      <c r="Y295" s="99"/>
      <c r="Z295" s="98"/>
      <c r="AA295" s="98"/>
      <c r="AB295" s="98"/>
      <c r="AC295" s="98"/>
      <c r="AD295" s="100"/>
      <c r="AE295" s="100"/>
      <c r="AF295" s="99"/>
    </row>
    <row r="296" spans="2:35" ht="15.75" customHeight="1" thickBot="1">
      <c r="B296" s="1141" t="str">
        <f>B10</f>
        <v>M.B.B.S</v>
      </c>
      <c r="C296" s="1141"/>
      <c r="D296" s="1141"/>
      <c r="E296" s="97"/>
      <c r="F296" s="97"/>
      <c r="G296" s="97"/>
      <c r="H296" s="97"/>
      <c r="I296" s="97"/>
      <c r="J296" s="97"/>
      <c r="K296" s="97"/>
      <c r="L296" s="97"/>
      <c r="M296" s="97"/>
      <c r="N296" s="98"/>
      <c r="O296" s="98"/>
      <c r="P296" s="98"/>
      <c r="Q296" s="98"/>
      <c r="R296" s="98"/>
      <c r="S296" s="98"/>
      <c r="T296" s="98"/>
      <c r="U296" s="98"/>
      <c r="V296" s="98"/>
      <c r="W296" s="99"/>
      <c r="X296" s="99"/>
      <c r="Y296" s="99"/>
      <c r="Z296" s="98"/>
      <c r="AA296" s="98"/>
      <c r="AB296" s="98"/>
      <c r="AC296" s="98"/>
      <c r="AD296" s="100"/>
      <c r="AE296" s="100"/>
      <c r="AF296" s="99"/>
    </row>
    <row r="297" spans="2:35" ht="15.75" customHeight="1" thickTop="1" thickBot="1">
      <c r="B297" s="97"/>
      <c r="C297" s="97"/>
      <c r="D297" s="97"/>
      <c r="E297" s="97"/>
      <c r="F297" s="97"/>
      <c r="G297" s="97"/>
      <c r="H297" s="97"/>
      <c r="I297" s="97"/>
      <c r="J297" s="97"/>
      <c r="K297" s="97"/>
      <c r="L297" s="97"/>
      <c r="M297" s="97"/>
      <c r="N297" s="98"/>
      <c r="O297" s="98"/>
      <c r="P297" s="98"/>
      <c r="Q297" s="98"/>
      <c r="R297" s="98"/>
      <c r="S297" s="98"/>
      <c r="T297" s="98"/>
      <c r="U297" s="98"/>
      <c r="V297" s="98"/>
      <c r="W297" s="99"/>
      <c r="X297" s="99"/>
      <c r="Y297" s="99"/>
      <c r="Z297" s="98"/>
      <c r="AA297" s="98"/>
      <c r="AB297" s="98"/>
      <c r="AC297" s="98"/>
      <c r="AD297" s="100"/>
      <c r="AE297" s="100"/>
      <c r="AF297" s="99"/>
    </row>
    <row r="298" spans="2:35" ht="30.75" customHeight="1" thickTop="1">
      <c r="B298" s="1142" t="s">
        <v>48</v>
      </c>
      <c r="C298" s="1125" t="s">
        <v>71</v>
      </c>
      <c r="D298" s="1125" t="s">
        <v>72</v>
      </c>
      <c r="E298" s="1125" t="s">
        <v>73</v>
      </c>
      <c r="F298" s="1125" t="s">
        <v>74</v>
      </c>
      <c r="G298" s="1125" t="s">
        <v>75</v>
      </c>
      <c r="H298" s="1125" t="s">
        <v>76</v>
      </c>
      <c r="I298" s="1144" t="s">
        <v>77</v>
      </c>
      <c r="J298" s="1125" t="s">
        <v>78</v>
      </c>
      <c r="K298" s="1125" t="s">
        <v>79</v>
      </c>
      <c r="L298" s="1125" t="s">
        <v>80</v>
      </c>
      <c r="M298" s="1125" t="s">
        <v>81</v>
      </c>
      <c r="N298" s="1137" t="s">
        <v>3439</v>
      </c>
      <c r="O298" s="1138"/>
      <c r="P298" s="1138"/>
      <c r="Q298" s="1138"/>
      <c r="R298" s="1138"/>
      <c r="S298" s="1138"/>
      <c r="T298" s="1138"/>
      <c r="U298" s="1139"/>
      <c r="V298" s="1125" t="s">
        <v>82</v>
      </c>
      <c r="W298" s="1135" t="s">
        <v>83</v>
      </c>
      <c r="X298" s="1135"/>
      <c r="Y298" s="1135" t="s">
        <v>84</v>
      </c>
      <c r="Z298" s="1135"/>
      <c r="AA298" s="1125" t="s">
        <v>85</v>
      </c>
      <c r="AB298" s="1125" t="s">
        <v>86</v>
      </c>
      <c r="AC298" s="1125" t="s">
        <v>87</v>
      </c>
      <c r="AD298" s="1125" t="s">
        <v>88</v>
      </c>
      <c r="AE298" s="1125" t="s">
        <v>89</v>
      </c>
      <c r="AF298" s="1125" t="s">
        <v>90</v>
      </c>
      <c r="AG298" s="1127" t="s">
        <v>91</v>
      </c>
      <c r="AH298" s="1127"/>
      <c r="AI298" s="1128"/>
    </row>
    <row r="299" spans="2:35" ht="45">
      <c r="B299" s="1143"/>
      <c r="C299" s="1126"/>
      <c r="D299" s="1126"/>
      <c r="E299" s="1133"/>
      <c r="F299" s="1126"/>
      <c r="G299" s="1126"/>
      <c r="H299" s="1126"/>
      <c r="I299" s="1145"/>
      <c r="J299" s="1126"/>
      <c r="K299" s="1126"/>
      <c r="L299" s="1126"/>
      <c r="M299" s="1126"/>
      <c r="N299" s="101" t="s">
        <v>92</v>
      </c>
      <c r="O299" s="101" t="s">
        <v>93</v>
      </c>
      <c r="P299" s="101" t="s">
        <v>94</v>
      </c>
      <c r="Q299" s="101" t="s">
        <v>95</v>
      </c>
      <c r="R299" s="102" t="s">
        <v>96</v>
      </c>
      <c r="S299" s="103" t="s">
        <v>97</v>
      </c>
      <c r="T299" s="79" t="s">
        <v>3438</v>
      </c>
      <c r="U299" s="101" t="s">
        <v>98</v>
      </c>
      <c r="V299" s="1133"/>
      <c r="W299" s="104" t="s">
        <v>99</v>
      </c>
      <c r="X299" s="105" t="s">
        <v>100</v>
      </c>
      <c r="Y299" s="104" t="s">
        <v>99</v>
      </c>
      <c r="Z299" s="106" t="s">
        <v>100</v>
      </c>
      <c r="AA299" s="1136"/>
      <c r="AB299" s="1126"/>
      <c r="AC299" s="1133"/>
      <c r="AD299" s="1133"/>
      <c r="AE299" s="1126"/>
      <c r="AF299" s="1126"/>
      <c r="AG299" s="107" t="s">
        <v>101</v>
      </c>
      <c r="AH299" s="107" t="s">
        <v>102</v>
      </c>
      <c r="AI299" s="108" t="s">
        <v>103</v>
      </c>
    </row>
    <row r="300" spans="2:35" ht="34.5" thickBot="1">
      <c r="B300" s="109">
        <v>1</v>
      </c>
      <c r="C300" s="110">
        <v>2</v>
      </c>
      <c r="D300" s="110">
        <v>3</v>
      </c>
      <c r="E300" s="110">
        <v>4</v>
      </c>
      <c r="F300" s="110">
        <v>5</v>
      </c>
      <c r="G300" s="110">
        <v>6</v>
      </c>
      <c r="H300" s="110">
        <v>7</v>
      </c>
      <c r="I300" s="111">
        <v>8</v>
      </c>
      <c r="J300" s="110">
        <v>9</v>
      </c>
      <c r="K300" s="110">
        <v>10</v>
      </c>
      <c r="L300" s="110">
        <v>11</v>
      </c>
      <c r="M300" s="110">
        <v>12</v>
      </c>
      <c r="N300" s="110">
        <v>13</v>
      </c>
      <c r="O300" s="110">
        <v>14</v>
      </c>
      <c r="P300" s="110">
        <v>15</v>
      </c>
      <c r="Q300" s="111">
        <v>16</v>
      </c>
      <c r="R300" s="110">
        <v>17</v>
      </c>
      <c r="S300" s="101" t="s">
        <v>104</v>
      </c>
      <c r="T300" s="101">
        <v>19</v>
      </c>
      <c r="U300" s="101" t="s">
        <v>105</v>
      </c>
      <c r="V300" s="101">
        <v>21</v>
      </c>
      <c r="W300" s="110">
        <v>22</v>
      </c>
      <c r="X300" s="111">
        <v>23</v>
      </c>
      <c r="Y300" s="110">
        <v>24</v>
      </c>
      <c r="Z300" s="111">
        <v>25</v>
      </c>
      <c r="AA300" s="111">
        <v>26</v>
      </c>
      <c r="AB300" s="110">
        <v>27</v>
      </c>
      <c r="AC300" s="111">
        <v>28</v>
      </c>
      <c r="AD300" s="101" t="s">
        <v>106</v>
      </c>
      <c r="AE300" s="101" t="s">
        <v>107</v>
      </c>
      <c r="AF300" s="103">
        <v>31</v>
      </c>
      <c r="AG300" s="110">
        <v>32</v>
      </c>
      <c r="AH300" s="111">
        <v>33</v>
      </c>
      <c r="AI300" s="110">
        <v>34</v>
      </c>
    </row>
    <row r="301" spans="2:35" ht="15.75" customHeight="1" thickTop="1">
      <c r="B301" s="113">
        <v>1</v>
      </c>
      <c r="C301" s="112" t="s">
        <v>378</v>
      </c>
      <c r="D301" s="93" t="s">
        <v>379</v>
      </c>
      <c r="E301" s="114">
        <v>753791763544</v>
      </c>
      <c r="F301" s="115">
        <v>17686</v>
      </c>
      <c r="G301" s="112" t="s">
        <v>119</v>
      </c>
      <c r="H301" s="87" t="s">
        <v>111</v>
      </c>
      <c r="I301" s="93" t="s">
        <v>125</v>
      </c>
      <c r="J301" s="112" t="s">
        <v>380</v>
      </c>
      <c r="K301" s="115">
        <v>37165</v>
      </c>
      <c r="L301" s="87" t="s">
        <v>96</v>
      </c>
      <c r="M301" s="87" t="s">
        <v>114</v>
      </c>
      <c r="N301" s="116">
        <v>535215</v>
      </c>
      <c r="O301" s="116">
        <v>0</v>
      </c>
      <c r="P301" s="116">
        <v>0</v>
      </c>
      <c r="Q301" s="116">
        <v>0</v>
      </c>
      <c r="R301" s="116">
        <v>963388</v>
      </c>
      <c r="S301" s="116">
        <f>SUM(N301:R301)</f>
        <v>1498603</v>
      </c>
      <c r="T301" s="87">
        <v>0</v>
      </c>
      <c r="U301" s="89">
        <f>S301+T301</f>
        <v>1498603</v>
      </c>
      <c r="V301" s="87">
        <v>0</v>
      </c>
      <c r="W301" s="116">
        <v>0</v>
      </c>
      <c r="X301" s="116">
        <v>0</v>
      </c>
      <c r="Y301" s="116">
        <v>0</v>
      </c>
      <c r="Z301" s="116">
        <v>0</v>
      </c>
      <c r="AA301" s="116">
        <v>2200</v>
      </c>
      <c r="AB301" s="116">
        <v>495000</v>
      </c>
      <c r="AC301" s="116">
        <v>0</v>
      </c>
      <c r="AD301" s="116">
        <f>W301+Y301+AA301+AB301+AC301</f>
        <v>497200</v>
      </c>
      <c r="AE301" s="89">
        <f>U301-AD301</f>
        <v>1001403</v>
      </c>
      <c r="AF301" s="87">
        <v>0</v>
      </c>
      <c r="AG301" s="117" t="s">
        <v>121</v>
      </c>
      <c r="AH301" s="118">
        <v>610002010009769</v>
      </c>
      <c r="AI301" s="117" t="s">
        <v>140</v>
      </c>
    </row>
    <row r="302" spans="2:35" ht="15.75" customHeight="1">
      <c r="B302" s="113">
        <v>2</v>
      </c>
      <c r="C302" s="93" t="s">
        <v>321</v>
      </c>
      <c r="D302" s="93" t="s">
        <v>322</v>
      </c>
      <c r="E302" s="114">
        <v>493237878187</v>
      </c>
      <c r="F302" s="115">
        <v>15628</v>
      </c>
      <c r="G302" s="112" t="s">
        <v>3</v>
      </c>
      <c r="H302" s="87" t="s">
        <v>111</v>
      </c>
      <c r="I302" s="84" t="s">
        <v>312</v>
      </c>
      <c r="J302" s="93" t="s">
        <v>323</v>
      </c>
      <c r="K302" s="115">
        <v>37323</v>
      </c>
      <c r="L302" s="87" t="s">
        <v>96</v>
      </c>
      <c r="M302" s="87" t="s">
        <v>114</v>
      </c>
      <c r="N302" s="116">
        <v>457140</v>
      </c>
      <c r="O302" s="116">
        <v>0</v>
      </c>
      <c r="P302" s="116">
        <v>0</v>
      </c>
      <c r="Q302" s="116">
        <v>0</v>
      </c>
      <c r="R302" s="116">
        <v>24060</v>
      </c>
      <c r="S302" s="116">
        <f t="shared" ref="S302:S365" si="20">SUM(N302:R302)</f>
        <v>481200</v>
      </c>
      <c r="T302" s="87">
        <v>0</v>
      </c>
      <c r="U302" s="89">
        <f t="shared" ref="U302:U365" si="21">S302+T302</f>
        <v>481200</v>
      </c>
      <c r="V302" s="87">
        <v>0</v>
      </c>
      <c r="W302" s="116">
        <v>0</v>
      </c>
      <c r="X302" s="116">
        <v>0</v>
      </c>
      <c r="Y302" s="116">
        <v>0</v>
      </c>
      <c r="Z302" s="116">
        <v>0</v>
      </c>
      <c r="AA302" s="116">
        <v>2400</v>
      </c>
      <c r="AB302" s="116">
        <v>36000</v>
      </c>
      <c r="AC302" s="116">
        <v>0</v>
      </c>
      <c r="AD302" s="116">
        <f t="shared" ref="AD302:AD365" si="22">W302+Y302+AA302+AB302+AC302</f>
        <v>38400</v>
      </c>
      <c r="AE302" s="89">
        <f t="shared" ref="AE302:AE365" si="23">U302-AD302</f>
        <v>442800</v>
      </c>
      <c r="AF302" s="87">
        <v>0</v>
      </c>
      <c r="AG302" s="117" t="s">
        <v>121</v>
      </c>
      <c r="AH302" s="118">
        <v>328002011000211</v>
      </c>
      <c r="AI302" s="117" t="s">
        <v>174</v>
      </c>
    </row>
    <row r="303" spans="2:35" ht="15.75" customHeight="1">
      <c r="B303" s="113">
        <v>3</v>
      </c>
      <c r="C303" s="93" t="s">
        <v>493</v>
      </c>
      <c r="D303" s="93" t="s">
        <v>494</v>
      </c>
      <c r="E303" s="114">
        <v>424774990658</v>
      </c>
      <c r="F303" s="115">
        <v>27122</v>
      </c>
      <c r="G303" s="112" t="s">
        <v>110</v>
      </c>
      <c r="H303" s="87" t="s">
        <v>111</v>
      </c>
      <c r="I303" s="93" t="s">
        <v>387</v>
      </c>
      <c r="J303" s="93" t="s">
        <v>495</v>
      </c>
      <c r="K303" s="115">
        <v>37711</v>
      </c>
      <c r="L303" s="87" t="s">
        <v>96</v>
      </c>
      <c r="M303" s="87" t="s">
        <v>114</v>
      </c>
      <c r="N303" s="116">
        <v>600000</v>
      </c>
      <c r="O303" s="116">
        <v>0</v>
      </c>
      <c r="P303" s="116">
        <v>0</v>
      </c>
      <c r="Q303" s="116">
        <v>0</v>
      </c>
      <c r="R303" s="116">
        <v>1800000</v>
      </c>
      <c r="S303" s="116">
        <f t="shared" si="20"/>
        <v>2400000</v>
      </c>
      <c r="T303" s="87">
        <v>0</v>
      </c>
      <c r="U303" s="89">
        <f t="shared" si="21"/>
        <v>2400000</v>
      </c>
      <c r="V303" s="87">
        <v>0</v>
      </c>
      <c r="W303" s="116">
        <v>0</v>
      </c>
      <c r="X303" s="116">
        <v>0</v>
      </c>
      <c r="Y303" s="116">
        <v>0</v>
      </c>
      <c r="Z303" s="116">
        <v>0</v>
      </c>
      <c r="AA303" s="116">
        <v>2400</v>
      </c>
      <c r="AB303" s="116">
        <v>412360</v>
      </c>
      <c r="AC303" s="116">
        <v>7181.5</v>
      </c>
      <c r="AD303" s="116">
        <f t="shared" si="22"/>
        <v>421941.5</v>
      </c>
      <c r="AE303" s="89">
        <f t="shared" si="23"/>
        <v>1978058.5</v>
      </c>
      <c r="AF303" s="87">
        <v>0</v>
      </c>
      <c r="AG303" s="117" t="s">
        <v>121</v>
      </c>
      <c r="AH303" s="118">
        <v>328002011000593</v>
      </c>
      <c r="AI303" s="117" t="s">
        <v>174</v>
      </c>
    </row>
    <row r="304" spans="2:35" ht="15.75" customHeight="1">
      <c r="B304" s="113">
        <v>4</v>
      </c>
      <c r="C304" s="93" t="s">
        <v>213</v>
      </c>
      <c r="D304" s="93" t="s">
        <v>214</v>
      </c>
      <c r="E304" s="114">
        <v>959993162824</v>
      </c>
      <c r="F304" s="115">
        <v>17945</v>
      </c>
      <c r="G304" s="112" t="s">
        <v>215</v>
      </c>
      <c r="H304" s="87" t="s">
        <v>111</v>
      </c>
      <c r="I304" s="93" t="s">
        <v>154</v>
      </c>
      <c r="J304" s="93" t="s">
        <v>216</v>
      </c>
      <c r="K304" s="115">
        <v>37712</v>
      </c>
      <c r="L304" s="87" t="s">
        <v>96</v>
      </c>
      <c r="M304" s="87" t="s">
        <v>114</v>
      </c>
      <c r="N304" s="116">
        <v>298361</v>
      </c>
      <c r="O304" s="116">
        <v>0</v>
      </c>
      <c r="P304" s="116">
        <v>0</v>
      </c>
      <c r="Q304" s="116">
        <v>0</v>
      </c>
      <c r="R304" s="116">
        <v>596720</v>
      </c>
      <c r="S304" s="116">
        <f t="shared" si="20"/>
        <v>895081</v>
      </c>
      <c r="T304" s="87">
        <v>0</v>
      </c>
      <c r="U304" s="89">
        <f t="shared" si="21"/>
        <v>895081</v>
      </c>
      <c r="V304" s="87">
        <v>0</v>
      </c>
      <c r="W304" s="116">
        <v>0</v>
      </c>
      <c r="X304" s="116">
        <v>0</v>
      </c>
      <c r="Y304" s="116">
        <v>0</v>
      </c>
      <c r="Z304" s="116">
        <v>0</v>
      </c>
      <c r="AA304" s="116">
        <v>2400</v>
      </c>
      <c r="AB304" s="116">
        <v>33288</v>
      </c>
      <c r="AC304" s="116">
        <v>249.42400000000001</v>
      </c>
      <c r="AD304" s="116">
        <f t="shared" si="22"/>
        <v>35937.423999999999</v>
      </c>
      <c r="AE304" s="89">
        <f t="shared" si="23"/>
        <v>859143.576</v>
      </c>
      <c r="AF304" s="87">
        <v>0</v>
      </c>
      <c r="AG304" s="117" t="s">
        <v>121</v>
      </c>
      <c r="AH304" s="118">
        <v>328002011000567</v>
      </c>
      <c r="AI304" s="117" t="s">
        <v>174</v>
      </c>
    </row>
    <row r="305" spans="2:35" ht="15.75" customHeight="1">
      <c r="B305" s="113">
        <v>5</v>
      </c>
      <c r="C305" s="93" t="s">
        <v>381</v>
      </c>
      <c r="D305" s="93" t="s">
        <v>382</v>
      </c>
      <c r="E305" s="114">
        <v>373951970370</v>
      </c>
      <c r="F305" s="115">
        <v>25391</v>
      </c>
      <c r="G305" s="112" t="s">
        <v>110</v>
      </c>
      <c r="H305" s="87" t="s">
        <v>111</v>
      </c>
      <c r="I305" s="93" t="s">
        <v>120</v>
      </c>
      <c r="J305" s="93" t="s">
        <v>380</v>
      </c>
      <c r="K305" s="115">
        <v>38078</v>
      </c>
      <c r="L305" s="87" t="s">
        <v>96</v>
      </c>
      <c r="M305" s="87" t="s">
        <v>114</v>
      </c>
      <c r="N305" s="116">
        <v>600000</v>
      </c>
      <c r="O305" s="116">
        <v>0</v>
      </c>
      <c r="P305" s="116">
        <v>0</v>
      </c>
      <c r="Q305" s="116">
        <v>0</v>
      </c>
      <c r="R305" s="116">
        <v>1800000</v>
      </c>
      <c r="S305" s="116">
        <f t="shared" si="20"/>
        <v>2400000</v>
      </c>
      <c r="T305" s="87">
        <v>0</v>
      </c>
      <c r="U305" s="89">
        <f t="shared" si="21"/>
        <v>2400000</v>
      </c>
      <c r="V305" s="87">
        <v>0</v>
      </c>
      <c r="W305" s="116">
        <v>0</v>
      </c>
      <c r="X305" s="116">
        <v>0</v>
      </c>
      <c r="Y305" s="116">
        <v>0</v>
      </c>
      <c r="Z305" s="116">
        <v>0</v>
      </c>
      <c r="AA305" s="116">
        <v>2400</v>
      </c>
      <c r="AB305" s="116">
        <v>403000</v>
      </c>
      <c r="AC305" s="116">
        <v>749</v>
      </c>
      <c r="AD305" s="116">
        <f t="shared" si="22"/>
        <v>406149</v>
      </c>
      <c r="AE305" s="89">
        <f t="shared" si="23"/>
        <v>1993851</v>
      </c>
      <c r="AF305" s="87">
        <v>0</v>
      </c>
      <c r="AG305" s="117" t="s">
        <v>121</v>
      </c>
      <c r="AH305" s="118">
        <v>328002011014763</v>
      </c>
      <c r="AI305" s="117" t="s">
        <v>174</v>
      </c>
    </row>
    <row r="306" spans="2:35" ht="15.75" customHeight="1">
      <c r="B306" s="113">
        <v>6</v>
      </c>
      <c r="C306" s="93" t="s">
        <v>217</v>
      </c>
      <c r="D306" s="93" t="s">
        <v>218</v>
      </c>
      <c r="E306" s="114">
        <v>486779244398</v>
      </c>
      <c r="F306" s="115">
        <v>27915</v>
      </c>
      <c r="G306" s="112" t="s">
        <v>110</v>
      </c>
      <c r="H306" s="87" t="s">
        <v>111</v>
      </c>
      <c r="I306" s="93" t="s">
        <v>143</v>
      </c>
      <c r="J306" s="93" t="s">
        <v>216</v>
      </c>
      <c r="K306" s="115">
        <v>39554</v>
      </c>
      <c r="L306" s="87" t="s">
        <v>96</v>
      </c>
      <c r="M306" s="87" t="s">
        <v>114</v>
      </c>
      <c r="N306" s="116">
        <v>360000</v>
      </c>
      <c r="O306" s="116">
        <v>0</v>
      </c>
      <c r="P306" s="116">
        <v>0</v>
      </c>
      <c r="Q306" s="116">
        <v>0</v>
      </c>
      <c r="R306" s="116">
        <v>1140000</v>
      </c>
      <c r="S306" s="116">
        <f t="shared" si="20"/>
        <v>1500000</v>
      </c>
      <c r="T306" s="87">
        <v>0</v>
      </c>
      <c r="U306" s="89">
        <f t="shared" si="21"/>
        <v>1500000</v>
      </c>
      <c r="V306" s="87">
        <v>0</v>
      </c>
      <c r="W306" s="116">
        <v>0</v>
      </c>
      <c r="X306" s="116">
        <v>0</v>
      </c>
      <c r="Y306" s="116">
        <v>0</v>
      </c>
      <c r="Z306" s="116">
        <v>0</v>
      </c>
      <c r="AA306" s="116">
        <v>2400</v>
      </c>
      <c r="AB306" s="116">
        <v>130000</v>
      </c>
      <c r="AC306" s="116">
        <v>499</v>
      </c>
      <c r="AD306" s="116">
        <f t="shared" si="22"/>
        <v>132899</v>
      </c>
      <c r="AE306" s="89">
        <f t="shared" si="23"/>
        <v>1367101</v>
      </c>
      <c r="AF306" s="87">
        <v>0</v>
      </c>
      <c r="AG306" s="117" t="s">
        <v>121</v>
      </c>
      <c r="AH306" s="118">
        <v>328002010019424</v>
      </c>
      <c r="AI306" s="117" t="s">
        <v>174</v>
      </c>
    </row>
    <row r="307" spans="2:35" ht="15.75" customHeight="1">
      <c r="B307" s="113">
        <v>7</v>
      </c>
      <c r="C307" s="93" t="s">
        <v>344</v>
      </c>
      <c r="D307" s="93" t="s">
        <v>345</v>
      </c>
      <c r="E307" s="114">
        <v>691883249672</v>
      </c>
      <c r="F307" s="115">
        <v>22828</v>
      </c>
      <c r="G307" s="112" t="s">
        <v>110</v>
      </c>
      <c r="H307" s="87" t="s">
        <v>111</v>
      </c>
      <c r="I307" s="93" t="s">
        <v>222</v>
      </c>
      <c r="J307" s="93" t="s">
        <v>346</v>
      </c>
      <c r="K307" s="115">
        <v>39173</v>
      </c>
      <c r="L307" s="87" t="s">
        <v>96</v>
      </c>
      <c r="M307" s="87" t="s">
        <v>114</v>
      </c>
      <c r="N307" s="116">
        <v>600000</v>
      </c>
      <c r="O307" s="116">
        <v>0</v>
      </c>
      <c r="P307" s="116">
        <v>0</v>
      </c>
      <c r="Q307" s="116">
        <v>0</v>
      </c>
      <c r="R307" s="116">
        <v>1200000</v>
      </c>
      <c r="S307" s="116">
        <f t="shared" si="20"/>
        <v>1800000</v>
      </c>
      <c r="T307" s="87">
        <v>0</v>
      </c>
      <c r="U307" s="89">
        <f t="shared" si="21"/>
        <v>1800000</v>
      </c>
      <c r="V307" s="87">
        <v>0</v>
      </c>
      <c r="W307" s="116">
        <v>0</v>
      </c>
      <c r="X307" s="116">
        <v>0</v>
      </c>
      <c r="Y307" s="116">
        <v>0</v>
      </c>
      <c r="Z307" s="116">
        <v>0</v>
      </c>
      <c r="AA307" s="116">
        <v>2400</v>
      </c>
      <c r="AB307" s="116">
        <v>215800</v>
      </c>
      <c r="AC307" s="116">
        <v>749</v>
      </c>
      <c r="AD307" s="116">
        <f t="shared" si="22"/>
        <v>218949</v>
      </c>
      <c r="AE307" s="89">
        <f t="shared" si="23"/>
        <v>1581051</v>
      </c>
      <c r="AF307" s="87">
        <v>0</v>
      </c>
      <c r="AG307" s="117" t="s">
        <v>121</v>
      </c>
      <c r="AH307" s="118">
        <v>214810100067242</v>
      </c>
      <c r="AI307" s="117" t="s">
        <v>122</v>
      </c>
    </row>
    <row r="308" spans="2:35" ht="15.75" customHeight="1">
      <c r="B308" s="113">
        <v>8</v>
      </c>
      <c r="C308" s="93" t="s">
        <v>347</v>
      </c>
      <c r="D308" s="93" t="s">
        <v>348</v>
      </c>
      <c r="E308" s="114">
        <v>434844269107</v>
      </c>
      <c r="F308" s="115">
        <v>28826</v>
      </c>
      <c r="G308" s="112" t="s">
        <v>110</v>
      </c>
      <c r="H308" s="87" t="s">
        <v>111</v>
      </c>
      <c r="I308" s="93" t="s">
        <v>200</v>
      </c>
      <c r="J308" s="93" t="s">
        <v>346</v>
      </c>
      <c r="K308" s="115">
        <v>39587</v>
      </c>
      <c r="L308" s="87" t="s">
        <v>96</v>
      </c>
      <c r="M308" s="87" t="s">
        <v>114</v>
      </c>
      <c r="N308" s="116">
        <v>600000</v>
      </c>
      <c r="O308" s="116">
        <v>0</v>
      </c>
      <c r="P308" s="116">
        <v>0</v>
      </c>
      <c r="Q308" s="116">
        <v>0</v>
      </c>
      <c r="R308" s="116">
        <v>4200000</v>
      </c>
      <c r="S308" s="116">
        <f t="shared" si="20"/>
        <v>4800000</v>
      </c>
      <c r="T308" s="87">
        <v>0</v>
      </c>
      <c r="U308" s="89">
        <f t="shared" si="21"/>
        <v>4800000</v>
      </c>
      <c r="V308" s="87">
        <v>0</v>
      </c>
      <c r="W308" s="116">
        <v>0</v>
      </c>
      <c r="X308" s="116">
        <v>0</v>
      </c>
      <c r="Y308" s="116">
        <v>0</v>
      </c>
      <c r="Z308" s="116">
        <v>0</v>
      </c>
      <c r="AA308" s="116">
        <v>2400</v>
      </c>
      <c r="AB308" s="116">
        <v>1151800</v>
      </c>
      <c r="AC308" s="116">
        <v>748.52</v>
      </c>
      <c r="AD308" s="116">
        <f t="shared" si="22"/>
        <v>1154948.52</v>
      </c>
      <c r="AE308" s="89">
        <f t="shared" si="23"/>
        <v>3645051.48</v>
      </c>
      <c r="AF308" s="87">
        <v>0</v>
      </c>
      <c r="AG308" s="117" t="s">
        <v>121</v>
      </c>
      <c r="AH308" s="118">
        <v>610002010009367</v>
      </c>
      <c r="AI308" s="117" t="s">
        <v>140</v>
      </c>
    </row>
    <row r="309" spans="2:35" ht="15.75" customHeight="1">
      <c r="B309" s="113">
        <v>9</v>
      </c>
      <c r="C309" s="93" t="s">
        <v>383</v>
      </c>
      <c r="D309" s="93" t="s">
        <v>384</v>
      </c>
      <c r="E309" s="114">
        <v>813435141789</v>
      </c>
      <c r="F309" s="115">
        <v>22802</v>
      </c>
      <c r="G309" s="112" t="s">
        <v>110</v>
      </c>
      <c r="H309" s="87" t="s">
        <v>111</v>
      </c>
      <c r="I309" s="93" t="s">
        <v>163</v>
      </c>
      <c r="J309" s="93" t="s">
        <v>380</v>
      </c>
      <c r="K309" s="115">
        <v>39600</v>
      </c>
      <c r="L309" s="87" t="s">
        <v>96</v>
      </c>
      <c r="M309" s="87" t="s">
        <v>114</v>
      </c>
      <c r="N309" s="116">
        <v>600000</v>
      </c>
      <c r="O309" s="116">
        <v>0</v>
      </c>
      <c r="P309" s="116">
        <v>0</v>
      </c>
      <c r="Q309" s="116">
        <v>0</v>
      </c>
      <c r="R309" s="116">
        <v>1200000</v>
      </c>
      <c r="S309" s="116">
        <f t="shared" si="20"/>
        <v>1800000</v>
      </c>
      <c r="T309" s="87">
        <v>0</v>
      </c>
      <c r="U309" s="89">
        <f t="shared" si="21"/>
        <v>1800000</v>
      </c>
      <c r="V309" s="87">
        <v>0</v>
      </c>
      <c r="W309" s="116">
        <v>0</v>
      </c>
      <c r="X309" s="116">
        <v>0</v>
      </c>
      <c r="Y309" s="116">
        <v>0</v>
      </c>
      <c r="Z309" s="116">
        <v>0</v>
      </c>
      <c r="AA309" s="116">
        <v>2400</v>
      </c>
      <c r="AB309" s="116">
        <v>215800</v>
      </c>
      <c r="AC309" s="116">
        <v>749</v>
      </c>
      <c r="AD309" s="116">
        <f t="shared" si="22"/>
        <v>218949</v>
      </c>
      <c r="AE309" s="89">
        <f t="shared" si="23"/>
        <v>1581051</v>
      </c>
      <c r="AF309" s="87">
        <v>0</v>
      </c>
      <c r="AG309" s="117" t="s">
        <v>121</v>
      </c>
      <c r="AH309" s="118">
        <v>214810100068162</v>
      </c>
      <c r="AI309" s="117" t="s">
        <v>122</v>
      </c>
    </row>
    <row r="310" spans="2:35" ht="15.75" customHeight="1">
      <c r="B310" s="113">
        <v>10</v>
      </c>
      <c r="C310" s="93" t="s">
        <v>349</v>
      </c>
      <c r="D310" s="93" t="s">
        <v>350</v>
      </c>
      <c r="E310" s="114">
        <v>522432412258</v>
      </c>
      <c r="F310" s="115">
        <v>21685</v>
      </c>
      <c r="G310" s="112" t="s">
        <v>119</v>
      </c>
      <c r="H310" s="87" t="s">
        <v>111</v>
      </c>
      <c r="I310" s="93" t="s">
        <v>128</v>
      </c>
      <c r="J310" s="93" t="s">
        <v>346</v>
      </c>
      <c r="K310" s="115">
        <v>40278</v>
      </c>
      <c r="L310" s="87" t="s">
        <v>96</v>
      </c>
      <c r="M310" s="87" t="s">
        <v>114</v>
      </c>
      <c r="N310" s="116">
        <v>600000</v>
      </c>
      <c r="O310" s="116">
        <v>0</v>
      </c>
      <c r="P310" s="116">
        <v>0</v>
      </c>
      <c r="Q310" s="116">
        <v>0</v>
      </c>
      <c r="R310" s="116">
        <v>1560000</v>
      </c>
      <c r="S310" s="116">
        <f t="shared" si="20"/>
        <v>2160000</v>
      </c>
      <c r="T310" s="87">
        <v>0</v>
      </c>
      <c r="U310" s="89">
        <f t="shared" si="21"/>
        <v>2160000</v>
      </c>
      <c r="V310" s="87">
        <v>0</v>
      </c>
      <c r="W310" s="116">
        <v>0</v>
      </c>
      <c r="X310" s="116">
        <v>0</v>
      </c>
      <c r="Y310" s="116">
        <v>0</v>
      </c>
      <c r="Z310" s="116">
        <v>0</v>
      </c>
      <c r="AA310" s="116">
        <v>2400</v>
      </c>
      <c r="AB310" s="116">
        <v>328120</v>
      </c>
      <c r="AC310" s="116">
        <v>499</v>
      </c>
      <c r="AD310" s="116">
        <f t="shared" si="22"/>
        <v>331019</v>
      </c>
      <c r="AE310" s="89">
        <f t="shared" si="23"/>
        <v>1828981</v>
      </c>
      <c r="AF310" s="87">
        <v>0</v>
      </c>
      <c r="AG310" s="117" t="s">
        <v>121</v>
      </c>
      <c r="AH310" s="118">
        <v>158312010000052</v>
      </c>
      <c r="AI310" s="117" t="s">
        <v>329</v>
      </c>
    </row>
    <row r="311" spans="2:35" ht="15.75" customHeight="1">
      <c r="B311" s="113">
        <v>11</v>
      </c>
      <c r="C311" s="93" t="s">
        <v>351</v>
      </c>
      <c r="D311" s="93" t="s">
        <v>352</v>
      </c>
      <c r="E311" s="114">
        <v>701428741463</v>
      </c>
      <c r="F311" s="115">
        <v>22929</v>
      </c>
      <c r="G311" s="112" t="s">
        <v>119</v>
      </c>
      <c r="H311" s="87" t="s">
        <v>111</v>
      </c>
      <c r="I311" s="93" t="s">
        <v>147</v>
      </c>
      <c r="J311" s="93" t="s">
        <v>346</v>
      </c>
      <c r="K311" s="115">
        <v>40483</v>
      </c>
      <c r="L311" s="87" t="s">
        <v>96</v>
      </c>
      <c r="M311" s="87" t="s">
        <v>114</v>
      </c>
      <c r="N311" s="116">
        <v>600000</v>
      </c>
      <c r="O311" s="116">
        <v>0</v>
      </c>
      <c r="P311" s="116">
        <v>0</v>
      </c>
      <c r="Q311" s="116">
        <v>0</v>
      </c>
      <c r="R311" s="116">
        <v>480000</v>
      </c>
      <c r="S311" s="116">
        <f t="shared" si="20"/>
        <v>1080000</v>
      </c>
      <c r="T311" s="87">
        <v>0</v>
      </c>
      <c r="U311" s="89">
        <f t="shared" si="21"/>
        <v>1080000</v>
      </c>
      <c r="V311" s="87">
        <v>0</v>
      </c>
      <c r="W311" s="116">
        <v>0</v>
      </c>
      <c r="X311" s="116">
        <v>0</v>
      </c>
      <c r="Y311" s="116">
        <v>0</v>
      </c>
      <c r="Z311" s="116">
        <v>0</v>
      </c>
      <c r="AA311" s="116">
        <v>2400</v>
      </c>
      <c r="AB311" s="116">
        <v>52780</v>
      </c>
      <c r="AC311" s="116">
        <v>374</v>
      </c>
      <c r="AD311" s="116">
        <f t="shared" si="22"/>
        <v>55554</v>
      </c>
      <c r="AE311" s="89">
        <f t="shared" si="23"/>
        <v>1024446</v>
      </c>
      <c r="AF311" s="87">
        <v>0</v>
      </c>
      <c r="AG311" s="117" t="s">
        <v>353</v>
      </c>
      <c r="AH311" s="118">
        <v>1452155000007470</v>
      </c>
      <c r="AI311" s="117" t="s">
        <v>354</v>
      </c>
    </row>
    <row r="312" spans="2:35" ht="15.75" customHeight="1">
      <c r="B312" s="113">
        <v>12</v>
      </c>
      <c r="C312" s="112" t="s">
        <v>385</v>
      </c>
      <c r="D312" s="93" t="s">
        <v>386</v>
      </c>
      <c r="E312" s="114">
        <v>679302418209</v>
      </c>
      <c r="F312" s="115">
        <v>27243</v>
      </c>
      <c r="G312" s="112" t="s">
        <v>110</v>
      </c>
      <c r="H312" s="87" t="s">
        <v>111</v>
      </c>
      <c r="I312" s="93" t="s">
        <v>387</v>
      </c>
      <c r="J312" s="112" t="s">
        <v>380</v>
      </c>
      <c r="K312" s="115">
        <v>40513</v>
      </c>
      <c r="L312" s="87" t="s">
        <v>96</v>
      </c>
      <c r="M312" s="87" t="s">
        <v>114</v>
      </c>
      <c r="N312" s="116">
        <v>250000</v>
      </c>
      <c r="O312" s="116">
        <v>0</v>
      </c>
      <c r="P312" s="116">
        <v>0</v>
      </c>
      <c r="Q312" s="116">
        <v>0</v>
      </c>
      <c r="R312" s="116">
        <v>500000</v>
      </c>
      <c r="S312" s="116">
        <f t="shared" si="20"/>
        <v>750000</v>
      </c>
      <c r="T312" s="87">
        <v>0</v>
      </c>
      <c r="U312" s="89">
        <f t="shared" si="21"/>
        <v>750000</v>
      </c>
      <c r="V312" s="87">
        <v>0</v>
      </c>
      <c r="W312" s="116">
        <v>0</v>
      </c>
      <c r="X312" s="116">
        <v>0</v>
      </c>
      <c r="Y312" s="116">
        <v>0</v>
      </c>
      <c r="Z312" s="116">
        <v>0</v>
      </c>
      <c r="AA312" s="116">
        <v>1000</v>
      </c>
      <c r="AB312" s="116">
        <v>95225</v>
      </c>
      <c r="AC312" s="116">
        <v>749</v>
      </c>
      <c r="AD312" s="116">
        <f t="shared" si="22"/>
        <v>96974</v>
      </c>
      <c r="AE312" s="89">
        <f t="shared" si="23"/>
        <v>653026</v>
      </c>
      <c r="AF312" s="87">
        <v>0</v>
      </c>
      <c r="AG312" s="117" t="s">
        <v>121</v>
      </c>
      <c r="AH312" s="118">
        <v>214810100067321</v>
      </c>
      <c r="AI312" s="117" t="s">
        <v>122</v>
      </c>
    </row>
    <row r="313" spans="2:35" ht="15.75" customHeight="1">
      <c r="B313" s="113">
        <v>13</v>
      </c>
      <c r="C313" s="93" t="s">
        <v>355</v>
      </c>
      <c r="D313" s="93" t="s">
        <v>356</v>
      </c>
      <c r="E313" s="114">
        <v>800835338838</v>
      </c>
      <c r="F313" s="115">
        <v>28267</v>
      </c>
      <c r="G313" s="112" t="s">
        <v>110</v>
      </c>
      <c r="H313" s="87" t="s">
        <v>111</v>
      </c>
      <c r="I313" s="93" t="s">
        <v>163</v>
      </c>
      <c r="J313" s="93" t="s">
        <v>346</v>
      </c>
      <c r="K313" s="115">
        <v>40604</v>
      </c>
      <c r="L313" s="87" t="s">
        <v>96</v>
      </c>
      <c r="M313" s="87" t="s">
        <v>114</v>
      </c>
      <c r="N313" s="116">
        <v>483764</v>
      </c>
      <c r="O313" s="116">
        <v>0</v>
      </c>
      <c r="P313" s="116">
        <v>0</v>
      </c>
      <c r="Q313" s="116">
        <v>0</v>
      </c>
      <c r="R313" s="116">
        <v>948193</v>
      </c>
      <c r="S313" s="116">
        <f t="shared" si="20"/>
        <v>1431957</v>
      </c>
      <c r="T313" s="87">
        <v>0</v>
      </c>
      <c r="U313" s="89">
        <f t="shared" si="21"/>
        <v>1431957</v>
      </c>
      <c r="V313" s="87">
        <v>0</v>
      </c>
      <c r="W313" s="116">
        <v>0</v>
      </c>
      <c r="X313" s="116">
        <v>0</v>
      </c>
      <c r="Y313" s="116">
        <v>0</v>
      </c>
      <c r="Z313" s="116">
        <v>0</v>
      </c>
      <c r="AA313" s="116">
        <v>2400</v>
      </c>
      <c r="AB313" s="116">
        <v>115847</v>
      </c>
      <c r="AC313" s="116">
        <v>912</v>
      </c>
      <c r="AD313" s="116">
        <f t="shared" si="22"/>
        <v>119159</v>
      </c>
      <c r="AE313" s="89">
        <f t="shared" si="23"/>
        <v>1312798</v>
      </c>
      <c r="AF313" s="87">
        <v>0</v>
      </c>
      <c r="AG313" s="117" t="s">
        <v>121</v>
      </c>
      <c r="AH313" s="118">
        <v>610002010005839</v>
      </c>
      <c r="AI313" s="117" t="s">
        <v>140</v>
      </c>
    </row>
    <row r="314" spans="2:35" ht="15.75" customHeight="1">
      <c r="B314" s="113">
        <v>14</v>
      </c>
      <c r="C314" s="93" t="s">
        <v>219</v>
      </c>
      <c r="D314" s="93" t="s">
        <v>220</v>
      </c>
      <c r="E314" s="114">
        <v>832164181424</v>
      </c>
      <c r="F314" s="115">
        <v>26812</v>
      </c>
      <c r="G314" s="112" t="s">
        <v>221</v>
      </c>
      <c r="H314" s="87" t="s">
        <v>111</v>
      </c>
      <c r="I314" s="93" t="s">
        <v>222</v>
      </c>
      <c r="J314" s="93" t="s">
        <v>216</v>
      </c>
      <c r="K314" s="115">
        <v>40771</v>
      </c>
      <c r="L314" s="87" t="s">
        <v>96</v>
      </c>
      <c r="M314" s="87" t="s">
        <v>114</v>
      </c>
      <c r="N314" s="116">
        <v>359032</v>
      </c>
      <c r="O314" s="116">
        <v>0</v>
      </c>
      <c r="P314" s="116">
        <v>0</v>
      </c>
      <c r="Q314" s="116">
        <v>0</v>
      </c>
      <c r="R314" s="116">
        <v>957420</v>
      </c>
      <c r="S314" s="116">
        <f t="shared" si="20"/>
        <v>1316452</v>
      </c>
      <c r="T314" s="87">
        <v>0</v>
      </c>
      <c r="U314" s="89">
        <f t="shared" si="21"/>
        <v>1316452</v>
      </c>
      <c r="V314" s="87">
        <v>0</v>
      </c>
      <c r="W314" s="116">
        <v>0</v>
      </c>
      <c r="X314" s="116">
        <v>0</v>
      </c>
      <c r="Y314" s="116">
        <v>0</v>
      </c>
      <c r="Z314" s="116">
        <v>0</v>
      </c>
      <c r="AA314" s="116">
        <v>2400</v>
      </c>
      <c r="AB314" s="116">
        <v>98062</v>
      </c>
      <c r="AC314" s="116">
        <v>32338.295999999998</v>
      </c>
      <c r="AD314" s="116">
        <f t="shared" si="22"/>
        <v>132800.296</v>
      </c>
      <c r="AE314" s="89">
        <f t="shared" si="23"/>
        <v>1183651.7039999999</v>
      </c>
      <c r="AF314" s="87">
        <v>0</v>
      </c>
      <c r="AG314" s="117" t="s">
        <v>121</v>
      </c>
      <c r="AH314" s="118">
        <v>610002010006385</v>
      </c>
      <c r="AI314" s="117" t="s">
        <v>140</v>
      </c>
    </row>
    <row r="315" spans="2:35" ht="15.75" customHeight="1">
      <c r="B315" s="113">
        <v>15</v>
      </c>
      <c r="C315" s="93" t="s">
        <v>390</v>
      </c>
      <c r="D315" s="93" t="s">
        <v>391</v>
      </c>
      <c r="E315" s="114">
        <v>661134921243</v>
      </c>
      <c r="F315" s="115">
        <v>28048</v>
      </c>
      <c r="G315" s="112" t="s">
        <v>392</v>
      </c>
      <c r="H315" s="87" t="s">
        <v>111</v>
      </c>
      <c r="I315" s="93" t="s">
        <v>112</v>
      </c>
      <c r="J315" s="93" t="s">
        <v>380</v>
      </c>
      <c r="K315" s="115">
        <v>40889</v>
      </c>
      <c r="L315" s="87" t="s">
        <v>96</v>
      </c>
      <c r="M315" s="87" t="s">
        <v>114</v>
      </c>
      <c r="N315" s="116">
        <v>235909</v>
      </c>
      <c r="O315" s="116">
        <v>0</v>
      </c>
      <c r="P315" s="116">
        <v>0</v>
      </c>
      <c r="Q315" s="116">
        <v>0</v>
      </c>
      <c r="R315" s="116">
        <v>828480</v>
      </c>
      <c r="S315" s="116">
        <f t="shared" si="20"/>
        <v>1064389</v>
      </c>
      <c r="T315" s="87">
        <v>0</v>
      </c>
      <c r="U315" s="89">
        <f t="shared" si="21"/>
        <v>1064389</v>
      </c>
      <c r="V315" s="87">
        <v>0</v>
      </c>
      <c r="W315" s="116">
        <v>0</v>
      </c>
      <c r="X315" s="116">
        <v>0</v>
      </c>
      <c r="Y315" s="116">
        <v>0</v>
      </c>
      <c r="Z315" s="116">
        <v>0</v>
      </c>
      <c r="AA315" s="116">
        <v>1800</v>
      </c>
      <c r="AB315" s="116">
        <v>53481</v>
      </c>
      <c r="AC315" s="116">
        <v>4660</v>
      </c>
      <c r="AD315" s="116">
        <f t="shared" si="22"/>
        <v>59941</v>
      </c>
      <c r="AE315" s="89">
        <f t="shared" si="23"/>
        <v>1004448</v>
      </c>
      <c r="AF315" s="87">
        <v>0</v>
      </c>
      <c r="AG315" s="117" t="s">
        <v>121</v>
      </c>
      <c r="AH315" s="118">
        <v>610002010009679</v>
      </c>
      <c r="AI315" s="117" t="s">
        <v>140</v>
      </c>
    </row>
    <row r="316" spans="2:35" ht="15.75" customHeight="1">
      <c r="B316" s="113">
        <v>16</v>
      </c>
      <c r="C316" s="93" t="s">
        <v>393</v>
      </c>
      <c r="D316" s="93" t="s">
        <v>394</v>
      </c>
      <c r="E316" s="114">
        <v>525807307816</v>
      </c>
      <c r="F316" s="115">
        <v>24673</v>
      </c>
      <c r="G316" s="112" t="s">
        <v>119</v>
      </c>
      <c r="H316" s="87" t="s">
        <v>111</v>
      </c>
      <c r="I316" s="93" t="s">
        <v>128</v>
      </c>
      <c r="J316" s="93" t="s">
        <v>380</v>
      </c>
      <c r="K316" s="115">
        <v>40848</v>
      </c>
      <c r="L316" s="87" t="s">
        <v>96</v>
      </c>
      <c r="M316" s="87" t="s">
        <v>114</v>
      </c>
      <c r="N316" s="116">
        <v>600000</v>
      </c>
      <c r="O316" s="116">
        <v>0</v>
      </c>
      <c r="P316" s="116">
        <v>0</v>
      </c>
      <c r="Q316" s="116">
        <v>0</v>
      </c>
      <c r="R316" s="116">
        <v>1200000</v>
      </c>
      <c r="S316" s="116">
        <f t="shared" si="20"/>
        <v>1800000</v>
      </c>
      <c r="T316" s="87">
        <v>0</v>
      </c>
      <c r="U316" s="89">
        <f t="shared" si="21"/>
        <v>1800000</v>
      </c>
      <c r="V316" s="87">
        <v>0</v>
      </c>
      <c r="W316" s="116">
        <v>0</v>
      </c>
      <c r="X316" s="116">
        <v>0</v>
      </c>
      <c r="Y316" s="116">
        <v>0</v>
      </c>
      <c r="Z316" s="116">
        <v>0</v>
      </c>
      <c r="AA316" s="116">
        <v>2400</v>
      </c>
      <c r="AB316" s="116">
        <v>215800</v>
      </c>
      <c r="AC316" s="116">
        <v>749</v>
      </c>
      <c r="AD316" s="116">
        <f t="shared" si="22"/>
        <v>218949</v>
      </c>
      <c r="AE316" s="89">
        <f t="shared" si="23"/>
        <v>1581051</v>
      </c>
      <c r="AF316" s="87">
        <v>0</v>
      </c>
      <c r="AG316" s="117" t="s">
        <v>121</v>
      </c>
      <c r="AH316" s="118">
        <v>214810100067011</v>
      </c>
      <c r="AI316" s="117" t="s">
        <v>122</v>
      </c>
    </row>
    <row r="317" spans="2:35" ht="15.75" customHeight="1">
      <c r="B317" s="113">
        <v>17</v>
      </c>
      <c r="C317" s="93" t="s">
        <v>357</v>
      </c>
      <c r="D317" s="93" t="s">
        <v>358</v>
      </c>
      <c r="E317" s="114">
        <v>743666720469</v>
      </c>
      <c r="F317" s="115">
        <v>30215</v>
      </c>
      <c r="G317" s="112" t="s">
        <v>110</v>
      </c>
      <c r="H317" s="87" t="s">
        <v>111</v>
      </c>
      <c r="I317" s="93" t="s">
        <v>112</v>
      </c>
      <c r="J317" s="93" t="s">
        <v>346</v>
      </c>
      <c r="K317" s="115">
        <v>41082</v>
      </c>
      <c r="L317" s="87" t="s">
        <v>96</v>
      </c>
      <c r="M317" s="87" t="s">
        <v>114</v>
      </c>
      <c r="N317" s="116">
        <v>595000</v>
      </c>
      <c r="O317" s="116">
        <v>0</v>
      </c>
      <c r="P317" s="116">
        <v>0</v>
      </c>
      <c r="Q317" s="116">
        <v>0</v>
      </c>
      <c r="R317" s="116">
        <v>1785000</v>
      </c>
      <c r="S317" s="116">
        <f t="shared" si="20"/>
        <v>2380000</v>
      </c>
      <c r="T317" s="87">
        <v>0</v>
      </c>
      <c r="U317" s="89">
        <f t="shared" si="21"/>
        <v>2380000</v>
      </c>
      <c r="V317" s="87">
        <v>0</v>
      </c>
      <c r="W317" s="116">
        <v>0</v>
      </c>
      <c r="X317" s="116">
        <v>0</v>
      </c>
      <c r="Y317" s="116">
        <v>0</v>
      </c>
      <c r="Z317" s="116">
        <v>0</v>
      </c>
      <c r="AA317" s="116">
        <v>2400</v>
      </c>
      <c r="AB317" s="116">
        <v>396760</v>
      </c>
      <c r="AC317" s="116">
        <v>749</v>
      </c>
      <c r="AD317" s="116">
        <f t="shared" si="22"/>
        <v>399909</v>
      </c>
      <c r="AE317" s="89">
        <f t="shared" si="23"/>
        <v>1980091</v>
      </c>
      <c r="AF317" s="87">
        <v>0</v>
      </c>
      <c r="AG317" s="117" t="s">
        <v>121</v>
      </c>
      <c r="AH317" s="118">
        <v>328002011010423</v>
      </c>
      <c r="AI317" s="117" t="s">
        <v>174</v>
      </c>
    </row>
    <row r="318" spans="2:35" ht="15.75" customHeight="1">
      <c r="B318" s="113">
        <v>18</v>
      </c>
      <c r="C318" s="112" t="s">
        <v>395</v>
      </c>
      <c r="D318" s="93" t="s">
        <v>396</v>
      </c>
      <c r="E318" s="114">
        <v>699310631137</v>
      </c>
      <c r="F318" s="115">
        <v>27117</v>
      </c>
      <c r="G318" s="112" t="s">
        <v>139</v>
      </c>
      <c r="H318" s="87" t="s">
        <v>111</v>
      </c>
      <c r="I318" s="93" t="s">
        <v>125</v>
      </c>
      <c r="J318" s="112" t="s">
        <v>380</v>
      </c>
      <c r="K318" s="115">
        <v>41061</v>
      </c>
      <c r="L318" s="87" t="s">
        <v>96</v>
      </c>
      <c r="M318" s="87" t="s">
        <v>114</v>
      </c>
      <c r="N318" s="116">
        <v>250000</v>
      </c>
      <c r="O318" s="116">
        <v>0</v>
      </c>
      <c r="P318" s="116">
        <v>0</v>
      </c>
      <c r="Q318" s="116">
        <v>0</v>
      </c>
      <c r="R318" s="116">
        <v>500000</v>
      </c>
      <c r="S318" s="116">
        <f t="shared" si="20"/>
        <v>750000</v>
      </c>
      <c r="T318" s="87">
        <v>0</v>
      </c>
      <c r="U318" s="89">
        <f t="shared" si="21"/>
        <v>750000</v>
      </c>
      <c r="V318" s="87">
        <v>0</v>
      </c>
      <c r="W318" s="116">
        <v>0</v>
      </c>
      <c r="X318" s="116">
        <v>0</v>
      </c>
      <c r="Y318" s="116">
        <v>0</v>
      </c>
      <c r="Z318" s="116">
        <v>0</v>
      </c>
      <c r="AA318" s="116">
        <v>1000</v>
      </c>
      <c r="AB318" s="116">
        <v>95225</v>
      </c>
      <c r="AC318" s="116">
        <v>749</v>
      </c>
      <c r="AD318" s="116">
        <f t="shared" si="22"/>
        <v>96974</v>
      </c>
      <c r="AE318" s="89">
        <f t="shared" si="23"/>
        <v>653026</v>
      </c>
      <c r="AF318" s="87">
        <v>0</v>
      </c>
      <c r="AG318" s="117" t="s">
        <v>121</v>
      </c>
      <c r="AH318" s="118">
        <v>214810100066960</v>
      </c>
      <c r="AI318" s="117" t="s">
        <v>122</v>
      </c>
    </row>
    <row r="319" spans="2:35" ht="15.75" customHeight="1">
      <c r="B319" s="113">
        <v>19</v>
      </c>
      <c r="C319" s="112" t="s">
        <v>359</v>
      </c>
      <c r="D319" s="93" t="s">
        <v>360</v>
      </c>
      <c r="E319" s="114">
        <v>668282883014</v>
      </c>
      <c r="F319" s="115">
        <v>25725</v>
      </c>
      <c r="G319" s="112" t="s">
        <v>110</v>
      </c>
      <c r="H319" s="87" t="s">
        <v>111</v>
      </c>
      <c r="I319" s="93" t="s">
        <v>361</v>
      </c>
      <c r="J319" s="112" t="s">
        <v>346</v>
      </c>
      <c r="K319" s="115">
        <v>41050</v>
      </c>
      <c r="L319" s="87" t="s">
        <v>96</v>
      </c>
      <c r="M319" s="87" t="s">
        <v>114</v>
      </c>
      <c r="N319" s="116">
        <v>600000</v>
      </c>
      <c r="O319" s="116">
        <v>0</v>
      </c>
      <c r="P319" s="116">
        <v>0</v>
      </c>
      <c r="Q319" s="116">
        <v>0</v>
      </c>
      <c r="R319" s="116">
        <v>1200000</v>
      </c>
      <c r="S319" s="116">
        <f t="shared" si="20"/>
        <v>1800000</v>
      </c>
      <c r="T319" s="87">
        <v>0</v>
      </c>
      <c r="U319" s="89">
        <f t="shared" si="21"/>
        <v>1800000</v>
      </c>
      <c r="V319" s="87">
        <v>0</v>
      </c>
      <c r="W319" s="116">
        <v>0</v>
      </c>
      <c r="X319" s="116">
        <v>0</v>
      </c>
      <c r="Y319" s="116">
        <v>0</v>
      </c>
      <c r="Z319" s="116">
        <v>0</v>
      </c>
      <c r="AA319" s="116">
        <v>2400</v>
      </c>
      <c r="AB319" s="116">
        <v>225909</v>
      </c>
      <c r="AC319" s="116">
        <v>16377.3</v>
      </c>
      <c r="AD319" s="116">
        <f t="shared" si="22"/>
        <v>244686.3</v>
      </c>
      <c r="AE319" s="89">
        <f t="shared" si="23"/>
        <v>1555313.7</v>
      </c>
      <c r="AF319" s="87">
        <v>0</v>
      </c>
      <c r="AG319" s="117" t="s">
        <v>362</v>
      </c>
      <c r="AH319" s="118">
        <v>631001504150</v>
      </c>
      <c r="AI319" s="117" t="s">
        <v>363</v>
      </c>
    </row>
    <row r="320" spans="2:35" ht="15.75" customHeight="1">
      <c r="B320" s="113">
        <v>20</v>
      </c>
      <c r="C320" s="93" t="s">
        <v>223</v>
      </c>
      <c r="D320" s="93" t="s">
        <v>224</v>
      </c>
      <c r="E320" s="114">
        <v>685440397099</v>
      </c>
      <c r="F320" s="115">
        <v>29082</v>
      </c>
      <c r="G320" s="112" t="s">
        <v>119</v>
      </c>
      <c r="H320" s="87" t="s">
        <v>111</v>
      </c>
      <c r="I320" s="93" t="s">
        <v>120</v>
      </c>
      <c r="J320" s="93" t="s">
        <v>216</v>
      </c>
      <c r="K320" s="115">
        <v>41122</v>
      </c>
      <c r="L320" s="87" t="s">
        <v>96</v>
      </c>
      <c r="M320" s="87" t="s">
        <v>114</v>
      </c>
      <c r="N320" s="116">
        <v>347355</v>
      </c>
      <c r="O320" s="116">
        <v>0</v>
      </c>
      <c r="P320" s="116">
        <v>0</v>
      </c>
      <c r="Q320" s="116">
        <v>0</v>
      </c>
      <c r="R320" s="116">
        <v>349291</v>
      </c>
      <c r="S320" s="116">
        <f t="shared" si="20"/>
        <v>696646</v>
      </c>
      <c r="T320" s="87">
        <v>0</v>
      </c>
      <c r="U320" s="89">
        <f t="shared" si="21"/>
        <v>696646</v>
      </c>
      <c r="V320" s="87">
        <v>0</v>
      </c>
      <c r="W320" s="116">
        <v>0</v>
      </c>
      <c r="X320" s="116">
        <v>0</v>
      </c>
      <c r="Y320" s="116">
        <v>0</v>
      </c>
      <c r="Z320" s="116">
        <v>0</v>
      </c>
      <c r="AA320" s="116">
        <v>2400</v>
      </c>
      <c r="AB320" s="116">
        <v>0</v>
      </c>
      <c r="AC320" s="116">
        <v>0</v>
      </c>
      <c r="AD320" s="116">
        <f t="shared" si="22"/>
        <v>2400</v>
      </c>
      <c r="AE320" s="89">
        <f t="shared" si="23"/>
        <v>694246</v>
      </c>
      <c r="AF320" s="87">
        <v>0</v>
      </c>
      <c r="AG320" s="117" t="s">
        <v>225</v>
      </c>
      <c r="AH320" s="118">
        <v>236201502666</v>
      </c>
      <c r="AI320" s="117" t="s">
        <v>226</v>
      </c>
    </row>
    <row r="321" spans="2:35" ht="15.75" customHeight="1">
      <c r="B321" s="113">
        <v>21</v>
      </c>
      <c r="C321" s="93" t="s">
        <v>397</v>
      </c>
      <c r="D321" s="93" t="s">
        <v>398</v>
      </c>
      <c r="E321" s="114">
        <v>375258481807</v>
      </c>
      <c r="F321" s="115">
        <v>30039</v>
      </c>
      <c r="G321" s="112" t="s">
        <v>110</v>
      </c>
      <c r="H321" s="87" t="s">
        <v>111</v>
      </c>
      <c r="I321" s="93" t="s">
        <v>143</v>
      </c>
      <c r="J321" s="93" t="s">
        <v>380</v>
      </c>
      <c r="K321" s="115">
        <v>41290</v>
      </c>
      <c r="L321" s="87" t="s">
        <v>96</v>
      </c>
      <c r="M321" s="87" t="s">
        <v>114</v>
      </c>
      <c r="N321" s="116">
        <v>591601</v>
      </c>
      <c r="O321" s="116">
        <v>0</v>
      </c>
      <c r="P321" s="116">
        <v>0</v>
      </c>
      <c r="Q321" s="116">
        <v>0</v>
      </c>
      <c r="R321" s="116">
        <v>887403</v>
      </c>
      <c r="S321" s="116">
        <f t="shared" si="20"/>
        <v>1479004</v>
      </c>
      <c r="T321" s="87">
        <v>0</v>
      </c>
      <c r="U321" s="89">
        <f t="shared" si="21"/>
        <v>1479004</v>
      </c>
      <c r="V321" s="87">
        <v>0</v>
      </c>
      <c r="W321" s="116">
        <v>0</v>
      </c>
      <c r="X321" s="116">
        <v>0</v>
      </c>
      <c r="Y321" s="116">
        <v>0</v>
      </c>
      <c r="Z321" s="116">
        <v>0</v>
      </c>
      <c r="AA321" s="116">
        <v>2400</v>
      </c>
      <c r="AB321" s="116">
        <v>125633</v>
      </c>
      <c r="AC321" s="116">
        <v>374</v>
      </c>
      <c r="AD321" s="116">
        <f t="shared" si="22"/>
        <v>128407</v>
      </c>
      <c r="AE321" s="89">
        <f t="shared" si="23"/>
        <v>1350597</v>
      </c>
      <c r="AF321" s="87">
        <v>0</v>
      </c>
      <c r="AG321" s="117" t="s">
        <v>121</v>
      </c>
      <c r="AH321" s="118">
        <v>610002010009650</v>
      </c>
      <c r="AI321" s="117" t="s">
        <v>140</v>
      </c>
    </row>
    <row r="322" spans="2:35" ht="15.75" customHeight="1">
      <c r="B322" s="113">
        <v>22</v>
      </c>
      <c r="C322" s="93" t="s">
        <v>399</v>
      </c>
      <c r="D322" s="93" t="s">
        <v>400</v>
      </c>
      <c r="E322" s="114">
        <v>765348972820</v>
      </c>
      <c r="F322" s="115">
        <v>30244</v>
      </c>
      <c r="G322" s="112" t="s">
        <v>110</v>
      </c>
      <c r="H322" s="87" t="s">
        <v>111</v>
      </c>
      <c r="I322" s="93" t="s">
        <v>163</v>
      </c>
      <c r="J322" s="93" t="s">
        <v>380</v>
      </c>
      <c r="K322" s="115">
        <v>41290</v>
      </c>
      <c r="L322" s="87" t="s">
        <v>96</v>
      </c>
      <c r="M322" s="87" t="s">
        <v>114</v>
      </c>
      <c r="N322" s="116">
        <v>480000</v>
      </c>
      <c r="O322" s="116">
        <v>0</v>
      </c>
      <c r="P322" s="116">
        <v>0</v>
      </c>
      <c r="Q322" s="116">
        <v>0</v>
      </c>
      <c r="R322" s="116">
        <v>840000</v>
      </c>
      <c r="S322" s="116">
        <f t="shared" si="20"/>
        <v>1320000</v>
      </c>
      <c r="T322" s="87">
        <v>0</v>
      </c>
      <c r="U322" s="89">
        <f t="shared" si="21"/>
        <v>1320000</v>
      </c>
      <c r="V322" s="87">
        <v>0</v>
      </c>
      <c r="W322" s="116">
        <v>0</v>
      </c>
      <c r="X322" s="116">
        <v>0</v>
      </c>
      <c r="Y322" s="116">
        <v>0</v>
      </c>
      <c r="Z322" s="116">
        <v>0</v>
      </c>
      <c r="AA322" s="116">
        <v>2400</v>
      </c>
      <c r="AB322" s="116">
        <v>92560</v>
      </c>
      <c r="AC322" s="116">
        <v>1288</v>
      </c>
      <c r="AD322" s="116">
        <f t="shared" si="22"/>
        <v>96248</v>
      </c>
      <c r="AE322" s="89">
        <f t="shared" si="23"/>
        <v>1223752</v>
      </c>
      <c r="AF322" s="87">
        <v>0</v>
      </c>
      <c r="AG322" s="117" t="s">
        <v>121</v>
      </c>
      <c r="AH322" s="118">
        <v>610002010008934</v>
      </c>
      <c r="AI322" s="117" t="s">
        <v>140</v>
      </c>
    </row>
    <row r="323" spans="2:35" ht="15.75" customHeight="1">
      <c r="B323" s="113">
        <v>23</v>
      </c>
      <c r="C323" s="93" t="s">
        <v>108</v>
      </c>
      <c r="D323" s="93" t="s">
        <v>109</v>
      </c>
      <c r="E323" s="114">
        <v>749475583832</v>
      </c>
      <c r="F323" s="115">
        <v>27918</v>
      </c>
      <c r="G323" s="112" t="s">
        <v>110</v>
      </c>
      <c r="H323" s="87" t="s">
        <v>111</v>
      </c>
      <c r="I323" s="93" t="s">
        <v>112</v>
      </c>
      <c r="J323" s="93" t="s">
        <v>113</v>
      </c>
      <c r="K323" s="115">
        <v>41244</v>
      </c>
      <c r="L323" s="87" t="s">
        <v>96</v>
      </c>
      <c r="M323" s="87" t="s">
        <v>114</v>
      </c>
      <c r="N323" s="116">
        <v>399000</v>
      </c>
      <c r="O323" s="116">
        <v>0</v>
      </c>
      <c r="P323" s="116">
        <v>0</v>
      </c>
      <c r="Q323" s="116">
        <v>0</v>
      </c>
      <c r="R323" s="116">
        <v>21000</v>
      </c>
      <c r="S323" s="116">
        <f t="shared" si="20"/>
        <v>420000</v>
      </c>
      <c r="T323" s="87">
        <v>0</v>
      </c>
      <c r="U323" s="89">
        <f t="shared" si="21"/>
        <v>420000</v>
      </c>
      <c r="V323" s="87">
        <v>0</v>
      </c>
      <c r="W323" s="116">
        <v>0</v>
      </c>
      <c r="X323" s="116">
        <v>0</v>
      </c>
      <c r="Y323" s="116">
        <v>0</v>
      </c>
      <c r="Z323" s="116">
        <v>0</v>
      </c>
      <c r="AA323" s="116">
        <v>2400</v>
      </c>
      <c r="AB323" s="116">
        <v>0</v>
      </c>
      <c r="AC323" s="116">
        <v>0</v>
      </c>
      <c r="AD323" s="116">
        <f t="shared" si="22"/>
        <v>2400</v>
      </c>
      <c r="AE323" s="89">
        <f t="shared" si="23"/>
        <v>417600</v>
      </c>
      <c r="AF323" s="87">
        <v>0</v>
      </c>
      <c r="AG323" s="117" t="s">
        <v>115</v>
      </c>
      <c r="AH323" s="118">
        <v>628053000000852</v>
      </c>
      <c r="AI323" s="117" t="s">
        <v>116</v>
      </c>
    </row>
    <row r="324" spans="2:35" ht="15.75" customHeight="1">
      <c r="B324" s="113">
        <v>24</v>
      </c>
      <c r="C324" s="93" t="s">
        <v>401</v>
      </c>
      <c r="D324" s="93" t="s">
        <v>402</v>
      </c>
      <c r="E324" s="114">
        <v>276467312965</v>
      </c>
      <c r="F324" s="115">
        <v>25663</v>
      </c>
      <c r="G324" s="112" t="s">
        <v>110</v>
      </c>
      <c r="H324" s="87" t="s">
        <v>111</v>
      </c>
      <c r="I324" s="93" t="s">
        <v>143</v>
      </c>
      <c r="J324" s="93" t="s">
        <v>380</v>
      </c>
      <c r="K324" s="115">
        <v>41244</v>
      </c>
      <c r="L324" s="87" t="s">
        <v>96</v>
      </c>
      <c r="M324" s="87" t="s">
        <v>114</v>
      </c>
      <c r="N324" s="116">
        <v>600000</v>
      </c>
      <c r="O324" s="116">
        <v>0</v>
      </c>
      <c r="P324" s="116">
        <v>0</v>
      </c>
      <c r="Q324" s="116">
        <v>0</v>
      </c>
      <c r="R324" s="116">
        <v>1200000</v>
      </c>
      <c r="S324" s="116">
        <f t="shared" si="20"/>
        <v>1800000</v>
      </c>
      <c r="T324" s="87">
        <v>0</v>
      </c>
      <c r="U324" s="89">
        <f t="shared" si="21"/>
        <v>1800000</v>
      </c>
      <c r="V324" s="87">
        <v>0</v>
      </c>
      <c r="W324" s="116">
        <v>0</v>
      </c>
      <c r="X324" s="116">
        <v>0</v>
      </c>
      <c r="Y324" s="116">
        <v>0</v>
      </c>
      <c r="Z324" s="116">
        <v>0</v>
      </c>
      <c r="AA324" s="116">
        <v>2400</v>
      </c>
      <c r="AB324" s="116">
        <v>215800</v>
      </c>
      <c r="AC324" s="116">
        <v>749</v>
      </c>
      <c r="AD324" s="116">
        <f t="shared" si="22"/>
        <v>218949</v>
      </c>
      <c r="AE324" s="89">
        <f t="shared" si="23"/>
        <v>1581051</v>
      </c>
      <c r="AF324" s="87">
        <v>0</v>
      </c>
      <c r="AG324" s="117" t="s">
        <v>121</v>
      </c>
      <c r="AH324" s="118">
        <v>214810100066924</v>
      </c>
      <c r="AI324" s="117" t="s">
        <v>122</v>
      </c>
    </row>
    <row r="325" spans="2:35" ht="15.75" customHeight="1">
      <c r="B325" s="113">
        <v>25</v>
      </c>
      <c r="C325" s="93" t="s">
        <v>403</v>
      </c>
      <c r="D325" s="93" t="s">
        <v>404</v>
      </c>
      <c r="E325" s="114">
        <v>679142685440</v>
      </c>
      <c r="F325" s="115">
        <v>24443</v>
      </c>
      <c r="G325" s="112" t="s">
        <v>110</v>
      </c>
      <c r="H325" s="87" t="s">
        <v>111</v>
      </c>
      <c r="I325" s="93" t="s">
        <v>143</v>
      </c>
      <c r="J325" s="93" t="s">
        <v>380</v>
      </c>
      <c r="K325" s="115">
        <v>41244</v>
      </c>
      <c r="L325" s="87" t="s">
        <v>96</v>
      </c>
      <c r="M325" s="87" t="s">
        <v>114</v>
      </c>
      <c r="N325" s="116">
        <v>600000</v>
      </c>
      <c r="O325" s="116">
        <v>0</v>
      </c>
      <c r="P325" s="116">
        <v>0</v>
      </c>
      <c r="Q325" s="116">
        <v>0</v>
      </c>
      <c r="R325" s="116">
        <v>1200000</v>
      </c>
      <c r="S325" s="116">
        <f t="shared" si="20"/>
        <v>1800000</v>
      </c>
      <c r="T325" s="87">
        <v>0</v>
      </c>
      <c r="U325" s="89">
        <f t="shared" si="21"/>
        <v>1800000</v>
      </c>
      <c r="V325" s="87">
        <v>0</v>
      </c>
      <c r="W325" s="116">
        <v>0</v>
      </c>
      <c r="X325" s="116">
        <v>0</v>
      </c>
      <c r="Y325" s="116">
        <v>0</v>
      </c>
      <c r="Z325" s="116">
        <v>0</v>
      </c>
      <c r="AA325" s="116">
        <v>2400</v>
      </c>
      <c r="AB325" s="116">
        <v>215800</v>
      </c>
      <c r="AC325" s="116">
        <v>749</v>
      </c>
      <c r="AD325" s="116">
        <f t="shared" si="22"/>
        <v>218949</v>
      </c>
      <c r="AE325" s="89">
        <f t="shared" si="23"/>
        <v>1581051</v>
      </c>
      <c r="AF325" s="87">
        <v>0</v>
      </c>
      <c r="AG325" s="117" t="s">
        <v>121</v>
      </c>
      <c r="AH325" s="118">
        <v>214810100067084</v>
      </c>
      <c r="AI325" s="117" t="s">
        <v>122</v>
      </c>
    </row>
    <row r="326" spans="2:35" ht="15.75" customHeight="1">
      <c r="B326" s="113">
        <v>26</v>
      </c>
      <c r="C326" s="93" t="s">
        <v>405</v>
      </c>
      <c r="D326" s="93" t="s">
        <v>406</v>
      </c>
      <c r="E326" s="114">
        <v>799228035591</v>
      </c>
      <c r="F326" s="115">
        <v>28859</v>
      </c>
      <c r="G326" s="112" t="s">
        <v>110</v>
      </c>
      <c r="H326" s="87" t="s">
        <v>111</v>
      </c>
      <c r="I326" s="93" t="s">
        <v>143</v>
      </c>
      <c r="J326" s="93" t="s">
        <v>380</v>
      </c>
      <c r="K326" s="115">
        <v>41244</v>
      </c>
      <c r="L326" s="87" t="s">
        <v>96</v>
      </c>
      <c r="M326" s="87" t="s">
        <v>114</v>
      </c>
      <c r="N326" s="116">
        <v>600000</v>
      </c>
      <c r="O326" s="116">
        <v>0</v>
      </c>
      <c r="P326" s="116">
        <v>0</v>
      </c>
      <c r="Q326" s="116">
        <v>0</v>
      </c>
      <c r="R326" s="116">
        <v>1200000</v>
      </c>
      <c r="S326" s="116">
        <f t="shared" si="20"/>
        <v>1800000</v>
      </c>
      <c r="T326" s="87">
        <v>0</v>
      </c>
      <c r="U326" s="89">
        <f t="shared" si="21"/>
        <v>1800000</v>
      </c>
      <c r="V326" s="87">
        <v>0</v>
      </c>
      <c r="W326" s="116">
        <v>0</v>
      </c>
      <c r="X326" s="116">
        <v>0</v>
      </c>
      <c r="Y326" s="116">
        <v>0</v>
      </c>
      <c r="Z326" s="116">
        <v>0</v>
      </c>
      <c r="AA326" s="116">
        <v>2400</v>
      </c>
      <c r="AB326" s="116">
        <v>215800</v>
      </c>
      <c r="AC326" s="116">
        <v>749</v>
      </c>
      <c r="AD326" s="116">
        <f t="shared" si="22"/>
        <v>218949</v>
      </c>
      <c r="AE326" s="89">
        <f t="shared" si="23"/>
        <v>1581051</v>
      </c>
      <c r="AF326" s="87">
        <v>0</v>
      </c>
      <c r="AG326" s="117" t="s">
        <v>121</v>
      </c>
      <c r="AH326" s="118">
        <v>214810100066854</v>
      </c>
      <c r="AI326" s="117" t="s">
        <v>122</v>
      </c>
    </row>
    <row r="327" spans="2:35" ht="15.75" customHeight="1">
      <c r="B327" s="113">
        <v>27</v>
      </c>
      <c r="C327" s="93" t="s">
        <v>117</v>
      </c>
      <c r="D327" s="93" t="s">
        <v>118</v>
      </c>
      <c r="E327" s="114">
        <v>218394258404</v>
      </c>
      <c r="F327" s="115">
        <v>26431</v>
      </c>
      <c r="G327" s="112" t="s">
        <v>119</v>
      </c>
      <c r="H327" s="87" t="s">
        <v>111</v>
      </c>
      <c r="I327" s="93" t="s">
        <v>120</v>
      </c>
      <c r="J327" s="93" t="s">
        <v>113</v>
      </c>
      <c r="K327" s="115">
        <v>41244</v>
      </c>
      <c r="L327" s="87" t="s">
        <v>96</v>
      </c>
      <c r="M327" s="87" t="s">
        <v>114</v>
      </c>
      <c r="N327" s="116">
        <v>480000</v>
      </c>
      <c r="O327" s="116">
        <v>0</v>
      </c>
      <c r="P327" s="116">
        <v>0</v>
      </c>
      <c r="Q327" s="116">
        <v>0</v>
      </c>
      <c r="R327" s="116">
        <v>960000</v>
      </c>
      <c r="S327" s="116">
        <f t="shared" si="20"/>
        <v>1440000</v>
      </c>
      <c r="T327" s="87">
        <v>0</v>
      </c>
      <c r="U327" s="89">
        <f t="shared" si="21"/>
        <v>1440000</v>
      </c>
      <c r="V327" s="87">
        <v>0</v>
      </c>
      <c r="W327" s="116">
        <v>0</v>
      </c>
      <c r="X327" s="116">
        <v>0</v>
      </c>
      <c r="Y327" s="116">
        <v>0</v>
      </c>
      <c r="Z327" s="116">
        <v>0</v>
      </c>
      <c r="AA327" s="116">
        <v>2400</v>
      </c>
      <c r="AB327" s="116">
        <v>117520</v>
      </c>
      <c r="AC327" s="116">
        <v>499</v>
      </c>
      <c r="AD327" s="116">
        <f t="shared" si="22"/>
        <v>120419</v>
      </c>
      <c r="AE327" s="89">
        <f t="shared" si="23"/>
        <v>1319581</v>
      </c>
      <c r="AF327" s="87">
        <v>0</v>
      </c>
      <c r="AG327" s="117" t="s">
        <v>121</v>
      </c>
      <c r="AH327" s="118">
        <v>214810100068001</v>
      </c>
      <c r="AI327" s="117" t="s">
        <v>122</v>
      </c>
    </row>
    <row r="328" spans="2:35" ht="15.75" customHeight="1">
      <c r="B328" s="113">
        <v>28</v>
      </c>
      <c r="C328" s="93" t="s">
        <v>407</v>
      </c>
      <c r="D328" s="93" t="s">
        <v>408</v>
      </c>
      <c r="E328" s="114">
        <v>988424965287</v>
      </c>
      <c r="F328" s="115">
        <v>29498</v>
      </c>
      <c r="G328" s="112" t="s">
        <v>110</v>
      </c>
      <c r="H328" s="87" t="s">
        <v>111</v>
      </c>
      <c r="I328" s="93" t="s">
        <v>112</v>
      </c>
      <c r="J328" s="93" t="s">
        <v>380</v>
      </c>
      <c r="K328" s="115">
        <v>41244</v>
      </c>
      <c r="L328" s="87" t="s">
        <v>96</v>
      </c>
      <c r="M328" s="87" t="s">
        <v>114</v>
      </c>
      <c r="N328" s="116">
        <v>480000</v>
      </c>
      <c r="O328" s="116">
        <v>0</v>
      </c>
      <c r="P328" s="116">
        <v>0</v>
      </c>
      <c r="Q328" s="116">
        <v>0</v>
      </c>
      <c r="R328" s="116">
        <v>960000</v>
      </c>
      <c r="S328" s="116">
        <f t="shared" si="20"/>
        <v>1440000</v>
      </c>
      <c r="T328" s="87">
        <v>0</v>
      </c>
      <c r="U328" s="89">
        <f t="shared" si="21"/>
        <v>1440000</v>
      </c>
      <c r="V328" s="87">
        <v>0</v>
      </c>
      <c r="W328" s="116">
        <v>0</v>
      </c>
      <c r="X328" s="116">
        <v>0</v>
      </c>
      <c r="Y328" s="116">
        <v>0</v>
      </c>
      <c r="Z328" s="116">
        <v>0</v>
      </c>
      <c r="AA328" s="116">
        <v>2400</v>
      </c>
      <c r="AB328" s="116">
        <v>117520</v>
      </c>
      <c r="AC328" s="116">
        <v>499</v>
      </c>
      <c r="AD328" s="116">
        <f t="shared" si="22"/>
        <v>120419</v>
      </c>
      <c r="AE328" s="89">
        <f t="shared" si="23"/>
        <v>1319581</v>
      </c>
      <c r="AF328" s="87">
        <v>0</v>
      </c>
      <c r="AG328" s="117" t="s">
        <v>121</v>
      </c>
      <c r="AH328" s="118">
        <v>214810100066933</v>
      </c>
      <c r="AI328" s="117" t="s">
        <v>122</v>
      </c>
    </row>
    <row r="329" spans="2:35" ht="15.75" customHeight="1">
      <c r="B329" s="113">
        <v>29</v>
      </c>
      <c r="C329" s="112" t="s">
        <v>123</v>
      </c>
      <c r="D329" s="93" t="s">
        <v>124</v>
      </c>
      <c r="E329" s="114">
        <v>923645468837</v>
      </c>
      <c r="F329" s="115">
        <v>26599</v>
      </c>
      <c r="G329" s="112" t="s">
        <v>119</v>
      </c>
      <c r="H329" s="87" t="s">
        <v>111</v>
      </c>
      <c r="I329" s="93" t="s">
        <v>125</v>
      </c>
      <c r="J329" s="112" t="s">
        <v>113</v>
      </c>
      <c r="K329" s="115">
        <v>41244</v>
      </c>
      <c r="L329" s="87" t="s">
        <v>96</v>
      </c>
      <c r="M329" s="87" t="s">
        <v>114</v>
      </c>
      <c r="N329" s="116">
        <v>40000</v>
      </c>
      <c r="O329" s="116">
        <v>0</v>
      </c>
      <c r="P329" s="116">
        <v>0</v>
      </c>
      <c r="Q329" s="116">
        <v>0</v>
      </c>
      <c r="R329" s="116">
        <v>80000</v>
      </c>
      <c r="S329" s="116">
        <f t="shared" si="20"/>
        <v>120000</v>
      </c>
      <c r="T329" s="87">
        <v>0</v>
      </c>
      <c r="U329" s="89">
        <f t="shared" si="21"/>
        <v>120000</v>
      </c>
      <c r="V329" s="87">
        <v>0</v>
      </c>
      <c r="W329" s="116">
        <v>0</v>
      </c>
      <c r="X329" s="116">
        <v>0</v>
      </c>
      <c r="Y329" s="116">
        <v>0</v>
      </c>
      <c r="Z329" s="116">
        <v>0</v>
      </c>
      <c r="AA329" s="116">
        <v>200</v>
      </c>
      <c r="AB329" s="116">
        <v>11093</v>
      </c>
      <c r="AC329" s="116">
        <v>499</v>
      </c>
      <c r="AD329" s="116">
        <f t="shared" si="22"/>
        <v>11792</v>
      </c>
      <c r="AE329" s="89">
        <f t="shared" si="23"/>
        <v>108208</v>
      </c>
      <c r="AF329" s="87">
        <v>0</v>
      </c>
      <c r="AG329" s="117" t="s">
        <v>121</v>
      </c>
      <c r="AH329" s="118">
        <v>214810100068010</v>
      </c>
      <c r="AI329" s="117" t="s">
        <v>122</v>
      </c>
    </row>
    <row r="330" spans="2:35" ht="15.75" customHeight="1">
      <c r="B330" s="113">
        <v>30</v>
      </c>
      <c r="C330" s="112" t="s">
        <v>409</v>
      </c>
      <c r="D330" s="93" t="s">
        <v>410</v>
      </c>
      <c r="E330" s="114">
        <v>240628169985</v>
      </c>
      <c r="F330" s="115">
        <v>26884</v>
      </c>
      <c r="G330" s="112" t="s">
        <v>119</v>
      </c>
      <c r="H330" s="87" t="s">
        <v>111</v>
      </c>
      <c r="I330" s="93" t="s">
        <v>120</v>
      </c>
      <c r="J330" s="112" t="s">
        <v>380</v>
      </c>
      <c r="K330" s="115">
        <v>41244</v>
      </c>
      <c r="L330" s="87" t="s">
        <v>96</v>
      </c>
      <c r="M330" s="87" t="s">
        <v>114</v>
      </c>
      <c r="N330" s="116">
        <v>339500</v>
      </c>
      <c r="O330" s="116">
        <v>0</v>
      </c>
      <c r="P330" s="116">
        <v>0</v>
      </c>
      <c r="Q330" s="116">
        <v>0</v>
      </c>
      <c r="R330" s="116">
        <v>10500</v>
      </c>
      <c r="S330" s="116">
        <f t="shared" si="20"/>
        <v>350000</v>
      </c>
      <c r="T330" s="87">
        <v>0</v>
      </c>
      <c r="U330" s="89">
        <f t="shared" si="21"/>
        <v>350000</v>
      </c>
      <c r="V330" s="87">
        <v>0</v>
      </c>
      <c r="W330" s="116">
        <v>0</v>
      </c>
      <c r="X330" s="116">
        <v>0</v>
      </c>
      <c r="Y330" s="116">
        <v>0</v>
      </c>
      <c r="Z330" s="116">
        <v>0</v>
      </c>
      <c r="AA330" s="116">
        <v>1400</v>
      </c>
      <c r="AB330" s="116">
        <v>0</v>
      </c>
      <c r="AC330" s="116">
        <v>0</v>
      </c>
      <c r="AD330" s="116">
        <f t="shared" si="22"/>
        <v>1400</v>
      </c>
      <c r="AE330" s="89">
        <f t="shared" si="23"/>
        <v>348600</v>
      </c>
      <c r="AF330" s="87">
        <v>0</v>
      </c>
      <c r="AG330" s="117" t="s">
        <v>411</v>
      </c>
      <c r="AH330" s="118">
        <v>5121000020497</v>
      </c>
      <c r="AI330" s="117" t="s">
        <v>412</v>
      </c>
    </row>
    <row r="331" spans="2:35" ht="15.75" customHeight="1">
      <c r="B331" s="113">
        <v>31</v>
      </c>
      <c r="C331" s="93" t="s">
        <v>721</v>
      </c>
      <c r="D331" s="93" t="s">
        <v>722</v>
      </c>
      <c r="E331" s="114">
        <v>362752267654</v>
      </c>
      <c r="F331" s="115">
        <v>24907</v>
      </c>
      <c r="G331" s="112">
        <v>0</v>
      </c>
      <c r="H331" s="87" t="s">
        <v>111</v>
      </c>
      <c r="I331" s="93" t="s">
        <v>222</v>
      </c>
      <c r="J331" s="93" t="s">
        <v>723</v>
      </c>
      <c r="K331" s="115">
        <v>41337</v>
      </c>
      <c r="L331" s="87" t="s">
        <v>96</v>
      </c>
      <c r="M331" s="87" t="s">
        <v>114</v>
      </c>
      <c r="N331" s="116">
        <v>299194</v>
      </c>
      <c r="O331" s="116">
        <v>0</v>
      </c>
      <c r="P331" s="116">
        <v>0</v>
      </c>
      <c r="Q331" s="116">
        <v>0</v>
      </c>
      <c r="R331" s="116">
        <v>95741</v>
      </c>
      <c r="S331" s="116">
        <f t="shared" si="20"/>
        <v>394935</v>
      </c>
      <c r="T331" s="87">
        <v>0</v>
      </c>
      <c r="U331" s="89">
        <f t="shared" si="21"/>
        <v>394935</v>
      </c>
      <c r="V331" s="87">
        <v>0</v>
      </c>
      <c r="W331" s="116">
        <v>0</v>
      </c>
      <c r="X331" s="116">
        <v>0</v>
      </c>
      <c r="Y331" s="116">
        <v>0</v>
      </c>
      <c r="Z331" s="116">
        <v>0</v>
      </c>
      <c r="AA331" s="116">
        <v>2400</v>
      </c>
      <c r="AB331" s="116">
        <v>0</v>
      </c>
      <c r="AC331" s="116">
        <v>22950</v>
      </c>
      <c r="AD331" s="116">
        <f t="shared" si="22"/>
        <v>25350</v>
      </c>
      <c r="AE331" s="89">
        <f t="shared" si="23"/>
        <v>369585</v>
      </c>
      <c r="AF331" s="87">
        <v>0</v>
      </c>
      <c r="AG331" s="117" t="s">
        <v>121</v>
      </c>
      <c r="AH331" s="118">
        <v>610002010008909</v>
      </c>
      <c r="AI331" s="117" t="s">
        <v>140</v>
      </c>
    </row>
    <row r="332" spans="2:35" ht="15.75" customHeight="1">
      <c r="B332" s="113">
        <v>32</v>
      </c>
      <c r="C332" s="112" t="s">
        <v>413</v>
      </c>
      <c r="D332" s="93" t="s">
        <v>414</v>
      </c>
      <c r="E332" s="114">
        <v>676893416594</v>
      </c>
      <c r="F332" s="115">
        <v>19987</v>
      </c>
      <c r="G332" s="112" t="s">
        <v>119</v>
      </c>
      <c r="H332" s="87" t="s">
        <v>111</v>
      </c>
      <c r="I332" s="93" t="s">
        <v>125</v>
      </c>
      <c r="J332" s="112" t="s">
        <v>380</v>
      </c>
      <c r="K332" s="115">
        <v>41334</v>
      </c>
      <c r="L332" s="87" t="s">
        <v>96</v>
      </c>
      <c r="M332" s="87" t="s">
        <v>114</v>
      </c>
      <c r="N332" s="116">
        <v>300000</v>
      </c>
      <c r="O332" s="116">
        <v>0</v>
      </c>
      <c r="P332" s="116">
        <v>0</v>
      </c>
      <c r="Q332" s="116">
        <v>0</v>
      </c>
      <c r="R332" s="116">
        <v>600000</v>
      </c>
      <c r="S332" s="116">
        <f t="shared" si="20"/>
        <v>900000</v>
      </c>
      <c r="T332" s="87">
        <v>0</v>
      </c>
      <c r="U332" s="89">
        <f t="shared" si="21"/>
        <v>900000</v>
      </c>
      <c r="V332" s="87">
        <v>0</v>
      </c>
      <c r="W332" s="116">
        <v>0</v>
      </c>
      <c r="X332" s="116">
        <v>0</v>
      </c>
      <c r="Y332" s="116">
        <v>0</v>
      </c>
      <c r="Z332" s="116">
        <v>0</v>
      </c>
      <c r="AA332" s="116">
        <v>1200</v>
      </c>
      <c r="AB332" s="116">
        <v>112450</v>
      </c>
      <c r="AC332" s="116">
        <v>749</v>
      </c>
      <c r="AD332" s="116">
        <f t="shared" si="22"/>
        <v>114399</v>
      </c>
      <c r="AE332" s="89">
        <f t="shared" si="23"/>
        <v>785601</v>
      </c>
      <c r="AF332" s="87">
        <v>0</v>
      </c>
      <c r="AG332" s="117" t="s">
        <v>121</v>
      </c>
      <c r="AH332" s="118">
        <v>214810100066872</v>
      </c>
      <c r="AI332" s="117" t="s">
        <v>122</v>
      </c>
    </row>
    <row r="333" spans="2:35" ht="15.75" customHeight="1">
      <c r="B333" s="113">
        <v>33</v>
      </c>
      <c r="C333" s="93" t="s">
        <v>415</v>
      </c>
      <c r="D333" s="93" t="s">
        <v>416</v>
      </c>
      <c r="E333" s="114">
        <v>807673768389</v>
      </c>
      <c r="F333" s="115">
        <v>29017</v>
      </c>
      <c r="G333" s="112" t="s">
        <v>119</v>
      </c>
      <c r="H333" s="87" t="s">
        <v>111</v>
      </c>
      <c r="I333" s="93" t="s">
        <v>120</v>
      </c>
      <c r="J333" s="93" t="s">
        <v>380</v>
      </c>
      <c r="K333" s="115">
        <v>41404</v>
      </c>
      <c r="L333" s="87" t="s">
        <v>96</v>
      </c>
      <c r="M333" s="87" t="s">
        <v>114</v>
      </c>
      <c r="N333" s="116">
        <v>598387</v>
      </c>
      <c r="O333" s="116">
        <v>0</v>
      </c>
      <c r="P333" s="116">
        <v>0</v>
      </c>
      <c r="Q333" s="116">
        <v>0</v>
      </c>
      <c r="R333" s="116">
        <v>1795161</v>
      </c>
      <c r="S333" s="116">
        <f t="shared" si="20"/>
        <v>2393548</v>
      </c>
      <c r="T333" s="87">
        <v>0</v>
      </c>
      <c r="U333" s="89">
        <f t="shared" si="21"/>
        <v>2393548</v>
      </c>
      <c r="V333" s="87">
        <v>0</v>
      </c>
      <c r="W333" s="116">
        <v>0</v>
      </c>
      <c r="X333" s="116">
        <v>0</v>
      </c>
      <c r="Y333" s="116">
        <v>0</v>
      </c>
      <c r="Z333" s="116">
        <v>0</v>
      </c>
      <c r="AA333" s="116">
        <v>2400</v>
      </c>
      <c r="AB333" s="116">
        <v>407352</v>
      </c>
      <c r="AC333" s="116">
        <v>748.8</v>
      </c>
      <c r="AD333" s="116">
        <f t="shared" si="22"/>
        <v>410500.8</v>
      </c>
      <c r="AE333" s="89">
        <f t="shared" si="23"/>
        <v>1983047.2</v>
      </c>
      <c r="AF333" s="87">
        <v>0</v>
      </c>
      <c r="AG333" s="117" t="s">
        <v>121</v>
      </c>
      <c r="AH333" s="118">
        <v>610002010008817</v>
      </c>
      <c r="AI333" s="117" t="s">
        <v>140</v>
      </c>
    </row>
    <row r="334" spans="2:35" ht="15.75" customHeight="1">
      <c r="B334" s="113">
        <v>34</v>
      </c>
      <c r="C334" s="112" t="s">
        <v>364</v>
      </c>
      <c r="D334" s="93" t="s">
        <v>365</v>
      </c>
      <c r="E334" s="114">
        <v>363372932632</v>
      </c>
      <c r="F334" s="115">
        <v>20199</v>
      </c>
      <c r="G334" s="112" t="s">
        <v>110</v>
      </c>
      <c r="H334" s="87" t="s">
        <v>111</v>
      </c>
      <c r="I334" s="93" t="s">
        <v>120</v>
      </c>
      <c r="J334" s="112" t="s">
        <v>346</v>
      </c>
      <c r="K334" s="115">
        <v>41396</v>
      </c>
      <c r="L334" s="87" t="s">
        <v>96</v>
      </c>
      <c r="M334" s="87" t="s">
        <v>114</v>
      </c>
      <c r="N334" s="116">
        <v>600000</v>
      </c>
      <c r="O334" s="116">
        <v>0</v>
      </c>
      <c r="P334" s="116">
        <v>0</v>
      </c>
      <c r="Q334" s="116">
        <v>0</v>
      </c>
      <c r="R334" s="116">
        <v>2052000</v>
      </c>
      <c r="S334" s="116">
        <f t="shared" si="20"/>
        <v>2652000</v>
      </c>
      <c r="T334" s="87">
        <v>0</v>
      </c>
      <c r="U334" s="89">
        <f t="shared" si="21"/>
        <v>2652000</v>
      </c>
      <c r="V334" s="87">
        <v>0</v>
      </c>
      <c r="W334" s="116">
        <v>0</v>
      </c>
      <c r="X334" s="116">
        <v>0</v>
      </c>
      <c r="Y334" s="116">
        <v>0</v>
      </c>
      <c r="Z334" s="116">
        <v>0</v>
      </c>
      <c r="AA334" s="116">
        <v>2400</v>
      </c>
      <c r="AB334" s="116">
        <v>491733</v>
      </c>
      <c r="AC334" s="116">
        <v>18715.3</v>
      </c>
      <c r="AD334" s="116">
        <f t="shared" si="22"/>
        <v>512848.3</v>
      </c>
      <c r="AE334" s="89">
        <f t="shared" si="23"/>
        <v>2139151.7000000002</v>
      </c>
      <c r="AF334" s="87">
        <v>0</v>
      </c>
      <c r="AG334" s="117" t="s">
        <v>121</v>
      </c>
      <c r="AH334" s="118">
        <v>328002011015279</v>
      </c>
      <c r="AI334" s="117" t="s">
        <v>174</v>
      </c>
    </row>
    <row r="335" spans="2:35" ht="15.75" customHeight="1">
      <c r="B335" s="113">
        <v>35</v>
      </c>
      <c r="C335" s="93" t="s">
        <v>129</v>
      </c>
      <c r="D335" s="93" t="s">
        <v>130</v>
      </c>
      <c r="E335" s="114">
        <v>491332810837</v>
      </c>
      <c r="F335" s="115">
        <v>28793</v>
      </c>
      <c r="G335" s="112" t="s">
        <v>131</v>
      </c>
      <c r="H335" s="87" t="s">
        <v>111</v>
      </c>
      <c r="I335" s="93" t="s">
        <v>132</v>
      </c>
      <c r="J335" s="93" t="s">
        <v>113</v>
      </c>
      <c r="K335" s="115">
        <v>41395</v>
      </c>
      <c r="L335" s="87" t="s">
        <v>96</v>
      </c>
      <c r="M335" s="87" t="s">
        <v>114</v>
      </c>
      <c r="N335" s="116">
        <v>480000</v>
      </c>
      <c r="O335" s="116">
        <v>0</v>
      </c>
      <c r="P335" s="116">
        <v>0</v>
      </c>
      <c r="Q335" s="116">
        <v>0</v>
      </c>
      <c r="R335" s="116">
        <v>960000</v>
      </c>
      <c r="S335" s="116">
        <f t="shared" si="20"/>
        <v>1440000</v>
      </c>
      <c r="T335" s="87">
        <v>0</v>
      </c>
      <c r="U335" s="89">
        <f t="shared" si="21"/>
        <v>1440000</v>
      </c>
      <c r="V335" s="87">
        <v>0</v>
      </c>
      <c r="W335" s="116">
        <v>0</v>
      </c>
      <c r="X335" s="116">
        <v>0</v>
      </c>
      <c r="Y335" s="116">
        <v>0</v>
      </c>
      <c r="Z335" s="116">
        <v>0</v>
      </c>
      <c r="AA335" s="116">
        <v>2400</v>
      </c>
      <c r="AB335" s="116">
        <v>117520</v>
      </c>
      <c r="AC335" s="116">
        <v>499</v>
      </c>
      <c r="AD335" s="116">
        <f t="shared" si="22"/>
        <v>120419</v>
      </c>
      <c r="AE335" s="89">
        <f t="shared" si="23"/>
        <v>1319581</v>
      </c>
      <c r="AF335" s="87">
        <v>0</v>
      </c>
      <c r="AG335" s="117" t="s">
        <v>121</v>
      </c>
      <c r="AH335" s="118">
        <v>214810100066766</v>
      </c>
      <c r="AI335" s="117" t="s">
        <v>122</v>
      </c>
    </row>
    <row r="336" spans="2:35" ht="15.75" customHeight="1">
      <c r="B336" s="113">
        <v>36</v>
      </c>
      <c r="C336" s="93" t="s">
        <v>417</v>
      </c>
      <c r="D336" s="93" t="s">
        <v>418</v>
      </c>
      <c r="E336" s="114">
        <v>255447647358</v>
      </c>
      <c r="F336" s="115">
        <v>26437</v>
      </c>
      <c r="G336" s="112" t="s">
        <v>110</v>
      </c>
      <c r="H336" s="87" t="s">
        <v>111</v>
      </c>
      <c r="I336" s="93" t="s">
        <v>200</v>
      </c>
      <c r="J336" s="93" t="s">
        <v>380</v>
      </c>
      <c r="K336" s="115">
        <v>41334</v>
      </c>
      <c r="L336" s="87" t="s">
        <v>96</v>
      </c>
      <c r="M336" s="87" t="s">
        <v>114</v>
      </c>
      <c r="N336" s="116">
        <v>600000</v>
      </c>
      <c r="O336" s="116">
        <v>0</v>
      </c>
      <c r="P336" s="116">
        <v>0</v>
      </c>
      <c r="Q336" s="116">
        <v>0</v>
      </c>
      <c r="R336" s="116">
        <v>600000</v>
      </c>
      <c r="S336" s="116">
        <f t="shared" si="20"/>
        <v>1200000</v>
      </c>
      <c r="T336" s="87">
        <v>0</v>
      </c>
      <c r="U336" s="89">
        <f t="shared" si="21"/>
        <v>1200000</v>
      </c>
      <c r="V336" s="87">
        <v>0</v>
      </c>
      <c r="W336" s="116">
        <v>0</v>
      </c>
      <c r="X336" s="116">
        <v>0</v>
      </c>
      <c r="Y336" s="116">
        <v>0</v>
      </c>
      <c r="Z336" s="116">
        <v>0</v>
      </c>
      <c r="AA336" s="116">
        <v>2400</v>
      </c>
      <c r="AB336" s="116">
        <v>71500</v>
      </c>
      <c r="AC336" s="116">
        <v>374</v>
      </c>
      <c r="AD336" s="116">
        <f t="shared" si="22"/>
        <v>74274</v>
      </c>
      <c r="AE336" s="89">
        <f t="shared" si="23"/>
        <v>1125726</v>
      </c>
      <c r="AF336" s="87">
        <v>0</v>
      </c>
      <c r="AG336" s="117" t="s">
        <v>180</v>
      </c>
      <c r="AH336" s="118">
        <v>62173997844</v>
      </c>
      <c r="AI336" s="117" t="s">
        <v>419</v>
      </c>
    </row>
    <row r="337" spans="2:35" ht="15.75" customHeight="1">
      <c r="B337" s="113">
        <v>37</v>
      </c>
      <c r="C337" s="93" t="s">
        <v>314</v>
      </c>
      <c r="D337" s="93" t="s">
        <v>315</v>
      </c>
      <c r="E337" s="114">
        <v>530779839674</v>
      </c>
      <c r="F337" s="115">
        <v>30118</v>
      </c>
      <c r="G337" s="112" t="s">
        <v>316</v>
      </c>
      <c r="H337" s="87" t="s">
        <v>111</v>
      </c>
      <c r="I337" s="93" t="s">
        <v>317</v>
      </c>
      <c r="J337" s="93" t="s">
        <v>317</v>
      </c>
      <c r="K337" s="115">
        <v>41489</v>
      </c>
      <c r="L337" s="87" t="s">
        <v>96</v>
      </c>
      <c r="M337" s="87" t="s">
        <v>114</v>
      </c>
      <c r="N337" s="116">
        <v>300000</v>
      </c>
      <c r="O337" s="116">
        <v>0</v>
      </c>
      <c r="P337" s="116">
        <v>0</v>
      </c>
      <c r="Q337" s="116">
        <v>0</v>
      </c>
      <c r="R337" s="116">
        <v>636000</v>
      </c>
      <c r="S337" s="116">
        <f t="shared" si="20"/>
        <v>936000</v>
      </c>
      <c r="T337" s="87">
        <v>0</v>
      </c>
      <c r="U337" s="89">
        <f t="shared" si="21"/>
        <v>936000</v>
      </c>
      <c r="V337" s="87">
        <v>0</v>
      </c>
      <c r="W337" s="116">
        <v>0</v>
      </c>
      <c r="X337" s="116">
        <v>0</v>
      </c>
      <c r="Y337" s="116">
        <v>0</v>
      </c>
      <c r="Z337" s="116">
        <v>0</v>
      </c>
      <c r="AA337" s="116">
        <v>2400</v>
      </c>
      <c r="AB337" s="116">
        <v>37544</v>
      </c>
      <c r="AC337" s="116">
        <v>250</v>
      </c>
      <c r="AD337" s="116">
        <f t="shared" si="22"/>
        <v>40194</v>
      </c>
      <c r="AE337" s="89">
        <f t="shared" si="23"/>
        <v>895806</v>
      </c>
      <c r="AF337" s="87">
        <v>0</v>
      </c>
      <c r="AG337" s="117" t="s">
        <v>121</v>
      </c>
      <c r="AH337" s="118">
        <v>328002011010205</v>
      </c>
      <c r="AI337" s="117" t="s">
        <v>174</v>
      </c>
    </row>
    <row r="338" spans="2:35" ht="15.75" customHeight="1">
      <c r="B338" s="113">
        <v>38</v>
      </c>
      <c r="C338" s="93" t="s">
        <v>366</v>
      </c>
      <c r="D338" s="93" t="s">
        <v>367</v>
      </c>
      <c r="E338" s="114">
        <v>466905017496</v>
      </c>
      <c r="F338" s="115">
        <v>28937</v>
      </c>
      <c r="G338" s="112" t="s">
        <v>110</v>
      </c>
      <c r="H338" s="87" t="s">
        <v>111</v>
      </c>
      <c r="I338" s="93" t="s">
        <v>143</v>
      </c>
      <c r="J338" s="93" t="s">
        <v>346</v>
      </c>
      <c r="K338" s="115">
        <v>41487</v>
      </c>
      <c r="L338" s="87" t="s">
        <v>96</v>
      </c>
      <c r="M338" s="87" t="s">
        <v>114</v>
      </c>
      <c r="N338" s="116">
        <v>600000</v>
      </c>
      <c r="O338" s="116">
        <v>0</v>
      </c>
      <c r="P338" s="116">
        <v>0</v>
      </c>
      <c r="Q338" s="116">
        <v>0</v>
      </c>
      <c r="R338" s="116">
        <v>1800000</v>
      </c>
      <c r="S338" s="116">
        <f t="shared" si="20"/>
        <v>2400000</v>
      </c>
      <c r="T338" s="87">
        <v>0</v>
      </c>
      <c r="U338" s="89">
        <f t="shared" si="21"/>
        <v>2400000</v>
      </c>
      <c r="V338" s="87">
        <v>0</v>
      </c>
      <c r="W338" s="116">
        <v>0</v>
      </c>
      <c r="X338" s="116">
        <v>0</v>
      </c>
      <c r="Y338" s="116">
        <v>0</v>
      </c>
      <c r="Z338" s="116">
        <v>0</v>
      </c>
      <c r="AA338" s="116">
        <v>2400</v>
      </c>
      <c r="AB338" s="116">
        <v>409365</v>
      </c>
      <c r="AC338" s="116">
        <v>19038.3</v>
      </c>
      <c r="AD338" s="116">
        <f t="shared" si="22"/>
        <v>430803.3</v>
      </c>
      <c r="AE338" s="89">
        <f t="shared" si="23"/>
        <v>1969196.7</v>
      </c>
      <c r="AF338" s="87">
        <v>0</v>
      </c>
      <c r="AG338" s="117" t="s">
        <v>121</v>
      </c>
      <c r="AH338" s="118">
        <v>328002011010211</v>
      </c>
      <c r="AI338" s="117" t="s">
        <v>174</v>
      </c>
    </row>
    <row r="339" spans="2:35" ht="15.75" customHeight="1">
      <c r="B339" s="113">
        <v>39</v>
      </c>
      <c r="C339" s="93" t="s">
        <v>133</v>
      </c>
      <c r="D339" s="93" t="s">
        <v>134</v>
      </c>
      <c r="E339" s="114">
        <v>256861708734</v>
      </c>
      <c r="F339" s="115">
        <v>29981</v>
      </c>
      <c r="G339" s="112" t="s">
        <v>131</v>
      </c>
      <c r="H339" s="87" t="s">
        <v>111</v>
      </c>
      <c r="I339" s="93" t="s">
        <v>132</v>
      </c>
      <c r="J339" s="93" t="s">
        <v>113</v>
      </c>
      <c r="K339" s="115">
        <v>41426</v>
      </c>
      <c r="L339" s="87" t="s">
        <v>96</v>
      </c>
      <c r="M339" s="87" t="s">
        <v>114</v>
      </c>
      <c r="N339" s="116">
        <v>480000</v>
      </c>
      <c r="O339" s="116">
        <v>0</v>
      </c>
      <c r="P339" s="116">
        <v>0</v>
      </c>
      <c r="Q339" s="116">
        <v>0</v>
      </c>
      <c r="R339" s="116">
        <v>960000</v>
      </c>
      <c r="S339" s="116">
        <f t="shared" si="20"/>
        <v>1440000</v>
      </c>
      <c r="T339" s="87">
        <v>0</v>
      </c>
      <c r="U339" s="89">
        <f t="shared" si="21"/>
        <v>1440000</v>
      </c>
      <c r="V339" s="87">
        <v>0</v>
      </c>
      <c r="W339" s="116">
        <v>0</v>
      </c>
      <c r="X339" s="116">
        <v>0</v>
      </c>
      <c r="Y339" s="116">
        <v>0</v>
      </c>
      <c r="Z339" s="116">
        <v>0</v>
      </c>
      <c r="AA339" s="116">
        <v>2400</v>
      </c>
      <c r="AB339" s="116">
        <v>117520</v>
      </c>
      <c r="AC339" s="116">
        <v>499</v>
      </c>
      <c r="AD339" s="116">
        <f t="shared" si="22"/>
        <v>120419</v>
      </c>
      <c r="AE339" s="89">
        <f t="shared" si="23"/>
        <v>1319581</v>
      </c>
      <c r="AF339" s="87">
        <v>0</v>
      </c>
      <c r="AG339" s="117" t="s">
        <v>121</v>
      </c>
      <c r="AH339" s="118">
        <v>214810100066720</v>
      </c>
      <c r="AI339" s="117" t="s">
        <v>122</v>
      </c>
    </row>
    <row r="340" spans="2:35" ht="15.75" customHeight="1">
      <c r="B340" s="113">
        <v>40</v>
      </c>
      <c r="C340" s="93" t="s">
        <v>227</v>
      </c>
      <c r="D340" s="93" t="s">
        <v>228</v>
      </c>
      <c r="E340" s="114">
        <v>925380621867</v>
      </c>
      <c r="F340" s="115">
        <v>29379</v>
      </c>
      <c r="G340" s="112" t="s">
        <v>229</v>
      </c>
      <c r="H340" s="87" t="s">
        <v>111</v>
      </c>
      <c r="I340" s="93" t="s">
        <v>120</v>
      </c>
      <c r="J340" s="93" t="s">
        <v>216</v>
      </c>
      <c r="K340" s="115">
        <v>41570</v>
      </c>
      <c r="L340" s="87" t="s">
        <v>96</v>
      </c>
      <c r="M340" s="87" t="s">
        <v>114</v>
      </c>
      <c r="N340" s="116">
        <v>299194</v>
      </c>
      <c r="O340" s="116">
        <v>0</v>
      </c>
      <c r="P340" s="116">
        <v>0</v>
      </c>
      <c r="Q340" s="116">
        <v>0</v>
      </c>
      <c r="R340" s="116">
        <v>1077096</v>
      </c>
      <c r="S340" s="116">
        <f t="shared" si="20"/>
        <v>1376290</v>
      </c>
      <c r="T340" s="87">
        <v>0</v>
      </c>
      <c r="U340" s="89">
        <f t="shared" si="21"/>
        <v>1376290</v>
      </c>
      <c r="V340" s="87">
        <v>0</v>
      </c>
      <c r="W340" s="116">
        <v>0</v>
      </c>
      <c r="X340" s="116">
        <v>0</v>
      </c>
      <c r="Y340" s="116">
        <v>0</v>
      </c>
      <c r="Z340" s="116">
        <v>0</v>
      </c>
      <c r="AA340" s="116">
        <v>2400</v>
      </c>
      <c r="AB340" s="116">
        <v>104268</v>
      </c>
      <c r="AC340" s="116">
        <v>374</v>
      </c>
      <c r="AD340" s="116">
        <f t="shared" si="22"/>
        <v>107042</v>
      </c>
      <c r="AE340" s="89">
        <f t="shared" si="23"/>
        <v>1269248</v>
      </c>
      <c r="AF340" s="87">
        <v>0</v>
      </c>
      <c r="AG340" s="117" t="s">
        <v>121</v>
      </c>
      <c r="AH340" s="118">
        <v>610002010009754</v>
      </c>
      <c r="AI340" s="117" t="s">
        <v>140</v>
      </c>
    </row>
    <row r="341" spans="2:35" ht="15.75" customHeight="1">
      <c r="B341" s="113">
        <v>41</v>
      </c>
      <c r="C341" s="93" t="s">
        <v>496</v>
      </c>
      <c r="D341" s="93" t="s">
        <v>497</v>
      </c>
      <c r="E341" s="114">
        <v>925380621867</v>
      </c>
      <c r="F341" s="115">
        <v>29207</v>
      </c>
      <c r="G341" s="112" t="s">
        <v>498</v>
      </c>
      <c r="H341" s="87" t="s">
        <v>111</v>
      </c>
      <c r="I341" s="93" t="s">
        <v>143</v>
      </c>
      <c r="J341" s="93" t="s">
        <v>499</v>
      </c>
      <c r="K341" s="115">
        <v>41632</v>
      </c>
      <c r="L341" s="87" t="s">
        <v>96</v>
      </c>
      <c r="M341" s="87" t="s">
        <v>114</v>
      </c>
      <c r="N341" s="116">
        <v>300000</v>
      </c>
      <c r="O341" s="116">
        <v>0</v>
      </c>
      <c r="P341" s="116">
        <v>0</v>
      </c>
      <c r="Q341" s="116">
        <v>0</v>
      </c>
      <c r="R341" s="116">
        <v>420000</v>
      </c>
      <c r="S341" s="116">
        <f t="shared" si="20"/>
        <v>720000</v>
      </c>
      <c r="T341" s="87">
        <v>0</v>
      </c>
      <c r="U341" s="89">
        <f t="shared" si="21"/>
        <v>720000</v>
      </c>
      <c r="V341" s="87">
        <v>0</v>
      </c>
      <c r="W341" s="116">
        <v>0</v>
      </c>
      <c r="X341" s="116">
        <v>0</v>
      </c>
      <c r="Y341" s="116">
        <v>0</v>
      </c>
      <c r="Z341" s="116">
        <v>0</v>
      </c>
      <c r="AA341" s="116">
        <v>2400</v>
      </c>
      <c r="AB341" s="116">
        <v>0</v>
      </c>
      <c r="AC341" s="116">
        <v>0</v>
      </c>
      <c r="AD341" s="116">
        <f t="shared" si="22"/>
        <v>2400</v>
      </c>
      <c r="AE341" s="89">
        <f t="shared" si="23"/>
        <v>717600</v>
      </c>
      <c r="AF341" s="87">
        <v>0</v>
      </c>
      <c r="AG341" s="117" t="s">
        <v>121</v>
      </c>
      <c r="AH341" s="118">
        <v>610002010009681</v>
      </c>
      <c r="AI341" s="117" t="s">
        <v>140</v>
      </c>
    </row>
    <row r="342" spans="2:35" ht="15.75" customHeight="1">
      <c r="B342" s="113">
        <v>42</v>
      </c>
      <c r="C342" s="93" t="s">
        <v>230</v>
      </c>
      <c r="D342" s="93" t="s">
        <v>231</v>
      </c>
      <c r="E342" s="114">
        <v>303764100691</v>
      </c>
      <c r="F342" s="115">
        <v>28469</v>
      </c>
      <c r="G342" s="112" t="s">
        <v>110</v>
      </c>
      <c r="H342" s="87" t="s">
        <v>111</v>
      </c>
      <c r="I342" s="93" t="s">
        <v>163</v>
      </c>
      <c r="J342" s="93" t="s">
        <v>216</v>
      </c>
      <c r="K342" s="115">
        <v>41671</v>
      </c>
      <c r="L342" s="87" t="s">
        <v>96</v>
      </c>
      <c r="M342" s="87" t="s">
        <v>114</v>
      </c>
      <c r="N342" s="116">
        <v>360000</v>
      </c>
      <c r="O342" s="116">
        <v>0</v>
      </c>
      <c r="P342" s="116">
        <v>0</v>
      </c>
      <c r="Q342" s="116">
        <v>0</v>
      </c>
      <c r="R342" s="116">
        <v>840000</v>
      </c>
      <c r="S342" s="116">
        <f t="shared" si="20"/>
        <v>1200000</v>
      </c>
      <c r="T342" s="87">
        <v>0</v>
      </c>
      <c r="U342" s="89">
        <f t="shared" si="21"/>
        <v>1200000</v>
      </c>
      <c r="V342" s="87">
        <v>0</v>
      </c>
      <c r="W342" s="116">
        <v>0</v>
      </c>
      <c r="X342" s="116">
        <v>0</v>
      </c>
      <c r="Y342" s="116">
        <v>0</v>
      </c>
      <c r="Z342" s="116">
        <v>0</v>
      </c>
      <c r="AA342" s="116">
        <v>2400</v>
      </c>
      <c r="AB342" s="116">
        <v>71500</v>
      </c>
      <c r="AC342" s="116">
        <v>374</v>
      </c>
      <c r="AD342" s="116">
        <f t="shared" si="22"/>
        <v>74274</v>
      </c>
      <c r="AE342" s="89">
        <f t="shared" si="23"/>
        <v>1125726</v>
      </c>
      <c r="AF342" s="87">
        <v>0</v>
      </c>
      <c r="AG342" s="117" t="s">
        <v>121</v>
      </c>
      <c r="AH342" s="118">
        <v>214810100067057</v>
      </c>
      <c r="AI342" s="117" t="s">
        <v>122</v>
      </c>
    </row>
    <row r="343" spans="2:35" ht="15.75" customHeight="1">
      <c r="B343" s="113">
        <v>43</v>
      </c>
      <c r="C343" s="93" t="s">
        <v>135</v>
      </c>
      <c r="D343" s="93" t="s">
        <v>136</v>
      </c>
      <c r="E343" s="114">
        <v>692311342253</v>
      </c>
      <c r="F343" s="115">
        <v>28795</v>
      </c>
      <c r="G343" s="112" t="s">
        <v>110</v>
      </c>
      <c r="H343" s="87" t="s">
        <v>111</v>
      </c>
      <c r="I343" s="93" t="s">
        <v>112</v>
      </c>
      <c r="J343" s="93" t="s">
        <v>113</v>
      </c>
      <c r="K343" s="115">
        <v>41671</v>
      </c>
      <c r="L343" s="87" t="s">
        <v>96</v>
      </c>
      <c r="M343" s="87" t="s">
        <v>114</v>
      </c>
      <c r="N343" s="116">
        <v>360000</v>
      </c>
      <c r="O343" s="116">
        <v>0</v>
      </c>
      <c r="P343" s="116">
        <v>0</v>
      </c>
      <c r="Q343" s="116">
        <v>0</v>
      </c>
      <c r="R343" s="116">
        <v>840000</v>
      </c>
      <c r="S343" s="116">
        <f t="shared" si="20"/>
        <v>1200000</v>
      </c>
      <c r="T343" s="87">
        <v>0</v>
      </c>
      <c r="U343" s="89">
        <f t="shared" si="21"/>
        <v>1200000</v>
      </c>
      <c r="V343" s="87">
        <v>0</v>
      </c>
      <c r="W343" s="116">
        <v>0</v>
      </c>
      <c r="X343" s="116">
        <v>0</v>
      </c>
      <c r="Y343" s="116">
        <v>0</v>
      </c>
      <c r="Z343" s="116">
        <v>0</v>
      </c>
      <c r="AA343" s="116">
        <v>2400</v>
      </c>
      <c r="AB343" s="116">
        <v>71500</v>
      </c>
      <c r="AC343" s="116">
        <v>374</v>
      </c>
      <c r="AD343" s="116">
        <f t="shared" si="22"/>
        <v>74274</v>
      </c>
      <c r="AE343" s="89">
        <f t="shared" si="23"/>
        <v>1125726</v>
      </c>
      <c r="AF343" s="87">
        <v>0</v>
      </c>
      <c r="AG343" s="117" t="s">
        <v>121</v>
      </c>
      <c r="AH343" s="118">
        <v>214810100067367</v>
      </c>
      <c r="AI343" s="117" t="s">
        <v>122</v>
      </c>
    </row>
    <row r="344" spans="2:35" ht="15.75" customHeight="1">
      <c r="B344" s="113">
        <v>44</v>
      </c>
      <c r="C344" s="93" t="s">
        <v>318</v>
      </c>
      <c r="D344" s="93" t="s">
        <v>319</v>
      </c>
      <c r="E344" s="114">
        <v>597467526860</v>
      </c>
      <c r="F344" s="115">
        <v>18507</v>
      </c>
      <c r="G344" s="112" t="s">
        <v>3</v>
      </c>
      <c r="H344" s="87" t="s">
        <v>111</v>
      </c>
      <c r="I344" s="84" t="s">
        <v>312</v>
      </c>
      <c r="J344" s="93" t="s">
        <v>320</v>
      </c>
      <c r="K344" s="115">
        <v>41741</v>
      </c>
      <c r="L344" s="87" t="s">
        <v>96</v>
      </c>
      <c r="M344" s="87" t="s">
        <v>114</v>
      </c>
      <c r="N344" s="116">
        <v>300000</v>
      </c>
      <c r="O344" s="116">
        <v>0</v>
      </c>
      <c r="P344" s="116">
        <v>0</v>
      </c>
      <c r="Q344" s="116">
        <v>0</v>
      </c>
      <c r="R344" s="116">
        <v>180000</v>
      </c>
      <c r="S344" s="116">
        <f t="shared" si="20"/>
        <v>480000</v>
      </c>
      <c r="T344" s="87">
        <v>0</v>
      </c>
      <c r="U344" s="89">
        <f t="shared" si="21"/>
        <v>480000</v>
      </c>
      <c r="V344" s="87">
        <v>0</v>
      </c>
      <c r="W344" s="116">
        <v>0</v>
      </c>
      <c r="X344" s="116">
        <v>0</v>
      </c>
      <c r="Y344" s="116">
        <v>0</v>
      </c>
      <c r="Z344" s="116">
        <v>0</v>
      </c>
      <c r="AA344" s="116">
        <v>2400</v>
      </c>
      <c r="AB344" s="116">
        <v>0</v>
      </c>
      <c r="AC344" s="116">
        <v>0</v>
      </c>
      <c r="AD344" s="116">
        <f t="shared" si="22"/>
        <v>2400</v>
      </c>
      <c r="AE344" s="89">
        <f t="shared" si="23"/>
        <v>477600</v>
      </c>
      <c r="AF344" s="87">
        <v>0</v>
      </c>
      <c r="AG344" s="117" t="s">
        <v>121</v>
      </c>
      <c r="AH344" s="118">
        <v>610002010009647</v>
      </c>
      <c r="AI344" s="117" t="s">
        <v>140</v>
      </c>
    </row>
    <row r="345" spans="2:35" ht="15.75" customHeight="1">
      <c r="B345" s="113">
        <v>45</v>
      </c>
      <c r="C345" s="93" t="s">
        <v>420</v>
      </c>
      <c r="D345" s="93" t="s">
        <v>421</v>
      </c>
      <c r="E345" s="114">
        <v>730314773783</v>
      </c>
      <c r="F345" s="115">
        <v>29875</v>
      </c>
      <c r="G345" s="112" t="s">
        <v>119</v>
      </c>
      <c r="H345" s="87" t="s">
        <v>111</v>
      </c>
      <c r="I345" s="93" t="s">
        <v>120</v>
      </c>
      <c r="J345" s="93" t="s">
        <v>380</v>
      </c>
      <c r="K345" s="115">
        <v>41815</v>
      </c>
      <c r="L345" s="87" t="s">
        <v>96</v>
      </c>
      <c r="M345" s="87" t="s">
        <v>114</v>
      </c>
      <c r="N345" s="116">
        <v>600000</v>
      </c>
      <c r="O345" s="116">
        <v>0</v>
      </c>
      <c r="P345" s="116">
        <v>0</v>
      </c>
      <c r="Q345" s="116">
        <v>0</v>
      </c>
      <c r="R345" s="116">
        <v>1200000</v>
      </c>
      <c r="S345" s="116">
        <f t="shared" si="20"/>
        <v>1800000</v>
      </c>
      <c r="T345" s="87">
        <v>0</v>
      </c>
      <c r="U345" s="89">
        <f t="shared" si="21"/>
        <v>1800000</v>
      </c>
      <c r="V345" s="87">
        <v>0</v>
      </c>
      <c r="W345" s="116">
        <v>0</v>
      </c>
      <c r="X345" s="116">
        <v>0</v>
      </c>
      <c r="Y345" s="116">
        <v>0</v>
      </c>
      <c r="Z345" s="116">
        <v>0</v>
      </c>
      <c r="AA345" s="116">
        <v>2400</v>
      </c>
      <c r="AB345" s="116">
        <v>215800</v>
      </c>
      <c r="AC345" s="116">
        <v>749</v>
      </c>
      <c r="AD345" s="116">
        <f t="shared" si="22"/>
        <v>218949</v>
      </c>
      <c r="AE345" s="89">
        <f t="shared" si="23"/>
        <v>1581051</v>
      </c>
      <c r="AF345" s="87">
        <v>0</v>
      </c>
      <c r="AG345" s="117" t="s">
        <v>121</v>
      </c>
      <c r="AH345" s="118">
        <v>214810100076453</v>
      </c>
      <c r="AI345" s="117" t="s">
        <v>122</v>
      </c>
    </row>
    <row r="346" spans="2:35" ht="15.75" customHeight="1">
      <c r="B346" s="113">
        <v>46</v>
      </c>
      <c r="C346" s="93" t="s">
        <v>422</v>
      </c>
      <c r="D346" s="93" t="s">
        <v>423</v>
      </c>
      <c r="E346" s="114">
        <v>647561586141</v>
      </c>
      <c r="F346" s="115">
        <v>31333</v>
      </c>
      <c r="G346" s="112" t="s">
        <v>110</v>
      </c>
      <c r="H346" s="87" t="s">
        <v>111</v>
      </c>
      <c r="I346" s="93" t="s">
        <v>163</v>
      </c>
      <c r="J346" s="93" t="s">
        <v>380</v>
      </c>
      <c r="K346" s="115">
        <v>41820</v>
      </c>
      <c r="L346" s="87" t="s">
        <v>96</v>
      </c>
      <c r="M346" s="87" t="s">
        <v>114</v>
      </c>
      <c r="N346" s="116">
        <v>464025</v>
      </c>
      <c r="O346" s="116">
        <v>0</v>
      </c>
      <c r="P346" s="116">
        <v>0</v>
      </c>
      <c r="Q346" s="116">
        <v>0</v>
      </c>
      <c r="R346" s="116">
        <v>696035</v>
      </c>
      <c r="S346" s="116">
        <f t="shared" si="20"/>
        <v>1160060</v>
      </c>
      <c r="T346" s="87">
        <v>0</v>
      </c>
      <c r="U346" s="89">
        <f t="shared" si="21"/>
        <v>1160060</v>
      </c>
      <c r="V346" s="87">
        <v>0</v>
      </c>
      <c r="W346" s="116">
        <v>0</v>
      </c>
      <c r="X346" s="116">
        <v>0</v>
      </c>
      <c r="Y346" s="116">
        <v>0</v>
      </c>
      <c r="Z346" s="116">
        <v>0</v>
      </c>
      <c r="AA346" s="116">
        <v>2400</v>
      </c>
      <c r="AB346" s="116">
        <v>65269</v>
      </c>
      <c r="AC346" s="116">
        <v>913</v>
      </c>
      <c r="AD346" s="116">
        <f t="shared" si="22"/>
        <v>68582</v>
      </c>
      <c r="AE346" s="89">
        <f t="shared" si="23"/>
        <v>1091478</v>
      </c>
      <c r="AF346" s="87">
        <v>0</v>
      </c>
      <c r="AG346" s="117" t="s">
        <v>121</v>
      </c>
      <c r="AH346" s="118">
        <v>610002010010985</v>
      </c>
      <c r="AI346" s="117" t="s">
        <v>140</v>
      </c>
    </row>
    <row r="347" spans="2:35" ht="15.75" customHeight="1">
      <c r="B347" s="113">
        <v>47</v>
      </c>
      <c r="C347" s="112" t="s">
        <v>232</v>
      </c>
      <c r="D347" s="93" t="s">
        <v>233</v>
      </c>
      <c r="E347" s="114">
        <v>696099375046</v>
      </c>
      <c r="F347" s="115">
        <v>30782</v>
      </c>
      <c r="G347" s="112" t="s">
        <v>131</v>
      </c>
      <c r="H347" s="87" t="s">
        <v>111</v>
      </c>
      <c r="I347" s="93" t="s">
        <v>132</v>
      </c>
      <c r="J347" s="112" t="s">
        <v>216</v>
      </c>
      <c r="K347" s="115">
        <v>41850</v>
      </c>
      <c r="L347" s="87" t="s">
        <v>96</v>
      </c>
      <c r="M347" s="87" t="s">
        <v>114</v>
      </c>
      <c r="N347" s="116">
        <v>201091</v>
      </c>
      <c r="O347" s="116">
        <v>0</v>
      </c>
      <c r="P347" s="116">
        <v>0</v>
      </c>
      <c r="Q347" s="116">
        <v>0</v>
      </c>
      <c r="R347" s="116">
        <v>201094</v>
      </c>
      <c r="S347" s="116">
        <f t="shared" si="20"/>
        <v>402185</v>
      </c>
      <c r="T347" s="87">
        <v>0</v>
      </c>
      <c r="U347" s="89">
        <f t="shared" si="21"/>
        <v>402185</v>
      </c>
      <c r="V347" s="87">
        <v>0</v>
      </c>
      <c r="W347" s="116">
        <v>0</v>
      </c>
      <c r="X347" s="116">
        <v>0</v>
      </c>
      <c r="Y347" s="116">
        <v>0</v>
      </c>
      <c r="Z347" s="116">
        <v>0</v>
      </c>
      <c r="AA347" s="116">
        <v>1800</v>
      </c>
      <c r="AB347" s="116">
        <v>0</v>
      </c>
      <c r="AC347" s="116">
        <v>0</v>
      </c>
      <c r="AD347" s="116">
        <f t="shared" si="22"/>
        <v>1800</v>
      </c>
      <c r="AE347" s="89">
        <f t="shared" si="23"/>
        <v>400385</v>
      </c>
      <c r="AF347" s="87">
        <v>0</v>
      </c>
      <c r="AG347" s="117" t="s">
        <v>121</v>
      </c>
      <c r="AH347" s="118">
        <v>610002010010300</v>
      </c>
      <c r="AI347" s="117" t="s">
        <v>140</v>
      </c>
    </row>
    <row r="348" spans="2:35" ht="15.75" customHeight="1">
      <c r="B348" s="113">
        <v>48</v>
      </c>
      <c r="C348" s="93" t="s">
        <v>424</v>
      </c>
      <c r="D348" s="93" t="s">
        <v>425</v>
      </c>
      <c r="E348" s="114">
        <v>331187976065</v>
      </c>
      <c r="F348" s="115">
        <v>30804</v>
      </c>
      <c r="G348" s="112" t="s">
        <v>110</v>
      </c>
      <c r="H348" s="87" t="s">
        <v>111</v>
      </c>
      <c r="I348" s="93" t="s">
        <v>222</v>
      </c>
      <c r="J348" s="93" t="s">
        <v>380</v>
      </c>
      <c r="K348" s="115">
        <v>41883</v>
      </c>
      <c r="L348" s="87" t="s">
        <v>96</v>
      </c>
      <c r="M348" s="87" t="s">
        <v>114</v>
      </c>
      <c r="N348" s="116">
        <v>600000</v>
      </c>
      <c r="O348" s="116">
        <v>0</v>
      </c>
      <c r="P348" s="116">
        <v>0</v>
      </c>
      <c r="Q348" s="116">
        <v>0</v>
      </c>
      <c r="R348" s="116">
        <v>1200000</v>
      </c>
      <c r="S348" s="116">
        <f t="shared" si="20"/>
        <v>1800000</v>
      </c>
      <c r="T348" s="87">
        <v>0</v>
      </c>
      <c r="U348" s="89">
        <f t="shared" si="21"/>
        <v>1800000</v>
      </c>
      <c r="V348" s="87">
        <v>0</v>
      </c>
      <c r="W348" s="116">
        <v>0</v>
      </c>
      <c r="X348" s="116">
        <v>0</v>
      </c>
      <c r="Y348" s="116">
        <v>0</v>
      </c>
      <c r="Z348" s="116">
        <v>0</v>
      </c>
      <c r="AA348" s="116">
        <v>2400</v>
      </c>
      <c r="AB348" s="116">
        <v>215800</v>
      </c>
      <c r="AC348" s="116">
        <v>749</v>
      </c>
      <c r="AD348" s="116">
        <f t="shared" si="22"/>
        <v>218949</v>
      </c>
      <c r="AE348" s="89">
        <f t="shared" si="23"/>
        <v>1581051</v>
      </c>
      <c r="AF348" s="87">
        <v>0</v>
      </c>
      <c r="AG348" s="117" t="s">
        <v>121</v>
      </c>
      <c r="AH348" s="118">
        <v>214810100066784</v>
      </c>
      <c r="AI348" s="117" t="s">
        <v>122</v>
      </c>
    </row>
    <row r="349" spans="2:35" ht="15.75" customHeight="1">
      <c r="B349" s="113">
        <v>49</v>
      </c>
      <c r="C349" s="93" t="s">
        <v>426</v>
      </c>
      <c r="D349" s="93" t="s">
        <v>427</v>
      </c>
      <c r="E349" s="114">
        <v>597647309984</v>
      </c>
      <c r="F349" s="115">
        <v>27912</v>
      </c>
      <c r="G349" s="112" t="s">
        <v>110</v>
      </c>
      <c r="H349" s="87" t="s">
        <v>111</v>
      </c>
      <c r="I349" s="93" t="s">
        <v>143</v>
      </c>
      <c r="J349" s="93" t="s">
        <v>380</v>
      </c>
      <c r="K349" s="115">
        <v>41883</v>
      </c>
      <c r="L349" s="87" t="s">
        <v>96</v>
      </c>
      <c r="M349" s="87" t="s">
        <v>114</v>
      </c>
      <c r="N349" s="116">
        <v>600000</v>
      </c>
      <c r="O349" s="116">
        <v>0</v>
      </c>
      <c r="P349" s="116">
        <v>0</v>
      </c>
      <c r="Q349" s="116">
        <v>0</v>
      </c>
      <c r="R349" s="116">
        <v>900000</v>
      </c>
      <c r="S349" s="116">
        <f t="shared" si="20"/>
        <v>1500000</v>
      </c>
      <c r="T349" s="87">
        <v>0</v>
      </c>
      <c r="U349" s="89">
        <f t="shared" si="21"/>
        <v>1500000</v>
      </c>
      <c r="V349" s="87">
        <v>0</v>
      </c>
      <c r="W349" s="116">
        <v>0</v>
      </c>
      <c r="X349" s="116">
        <v>0</v>
      </c>
      <c r="Y349" s="116">
        <v>0</v>
      </c>
      <c r="Z349" s="116">
        <v>0</v>
      </c>
      <c r="AA349" s="116">
        <v>2400</v>
      </c>
      <c r="AB349" s="116">
        <v>130000</v>
      </c>
      <c r="AC349" s="116">
        <v>374</v>
      </c>
      <c r="AD349" s="116">
        <f t="shared" si="22"/>
        <v>132774</v>
      </c>
      <c r="AE349" s="89">
        <f t="shared" si="23"/>
        <v>1367226</v>
      </c>
      <c r="AF349" s="87">
        <v>0</v>
      </c>
      <c r="AG349" s="117" t="s">
        <v>121</v>
      </c>
      <c r="AH349" s="118">
        <v>610002010010903</v>
      </c>
      <c r="AI349" s="117" t="s">
        <v>140</v>
      </c>
    </row>
    <row r="350" spans="2:35" ht="15.75" customHeight="1">
      <c r="B350" s="113">
        <v>50</v>
      </c>
      <c r="C350" s="93" t="s">
        <v>428</v>
      </c>
      <c r="D350" s="93" t="s">
        <v>429</v>
      </c>
      <c r="E350" s="114">
        <v>529023235537</v>
      </c>
      <c r="F350" s="115">
        <v>30353</v>
      </c>
      <c r="G350" s="112" t="s">
        <v>430</v>
      </c>
      <c r="H350" s="87" t="s">
        <v>111</v>
      </c>
      <c r="I350" s="93" t="s">
        <v>128</v>
      </c>
      <c r="J350" s="93" t="s">
        <v>380</v>
      </c>
      <c r="K350" s="115">
        <v>42037</v>
      </c>
      <c r="L350" s="87" t="s">
        <v>96</v>
      </c>
      <c r="M350" s="87" t="s">
        <v>114</v>
      </c>
      <c r="N350" s="116">
        <v>600000</v>
      </c>
      <c r="O350" s="116">
        <v>0</v>
      </c>
      <c r="P350" s="116">
        <v>0</v>
      </c>
      <c r="Q350" s="116">
        <v>0</v>
      </c>
      <c r="R350" s="116">
        <v>1200000</v>
      </c>
      <c r="S350" s="116">
        <f t="shared" si="20"/>
        <v>1800000</v>
      </c>
      <c r="T350" s="87">
        <v>0</v>
      </c>
      <c r="U350" s="89">
        <f t="shared" si="21"/>
        <v>1800000</v>
      </c>
      <c r="V350" s="87">
        <v>0</v>
      </c>
      <c r="W350" s="116">
        <v>0</v>
      </c>
      <c r="X350" s="116">
        <v>0</v>
      </c>
      <c r="Y350" s="116">
        <v>0</v>
      </c>
      <c r="Z350" s="116">
        <v>0</v>
      </c>
      <c r="AA350" s="116">
        <v>2400</v>
      </c>
      <c r="AB350" s="116">
        <v>215800</v>
      </c>
      <c r="AC350" s="116">
        <v>499.01599999999996</v>
      </c>
      <c r="AD350" s="116">
        <f t="shared" si="22"/>
        <v>218699.016</v>
      </c>
      <c r="AE350" s="89">
        <f t="shared" si="23"/>
        <v>1581300.9839999999</v>
      </c>
      <c r="AF350" s="87">
        <v>0</v>
      </c>
      <c r="AG350" s="117" t="s">
        <v>121</v>
      </c>
      <c r="AH350" s="118">
        <v>610002010011106</v>
      </c>
      <c r="AI350" s="117" t="s">
        <v>140</v>
      </c>
    </row>
    <row r="351" spans="2:35" ht="15.75" customHeight="1">
      <c r="B351" s="113">
        <v>51</v>
      </c>
      <c r="C351" s="112" t="s">
        <v>310</v>
      </c>
      <c r="D351" s="93" t="s">
        <v>311</v>
      </c>
      <c r="E351" s="114">
        <v>747464825289</v>
      </c>
      <c r="F351" s="115">
        <v>18525</v>
      </c>
      <c r="G351" s="112" t="s">
        <v>3</v>
      </c>
      <c r="H351" s="87" t="s">
        <v>111</v>
      </c>
      <c r="I351" s="84" t="s">
        <v>312</v>
      </c>
      <c r="J351" s="112" t="s">
        <v>313</v>
      </c>
      <c r="K351" s="115">
        <v>42172</v>
      </c>
      <c r="L351" s="87" t="s">
        <v>96</v>
      </c>
      <c r="M351" s="87" t="s">
        <v>114</v>
      </c>
      <c r="N351" s="116">
        <v>150000</v>
      </c>
      <c r="O351" s="116">
        <v>0</v>
      </c>
      <c r="P351" s="116">
        <v>0</v>
      </c>
      <c r="Q351" s="116">
        <v>0</v>
      </c>
      <c r="R351" s="116">
        <v>30000</v>
      </c>
      <c r="S351" s="116">
        <f t="shared" si="20"/>
        <v>180000</v>
      </c>
      <c r="T351" s="87">
        <v>0</v>
      </c>
      <c r="U351" s="89">
        <f t="shared" si="21"/>
        <v>180000</v>
      </c>
      <c r="V351" s="87">
        <v>0</v>
      </c>
      <c r="W351" s="116">
        <v>0</v>
      </c>
      <c r="X351" s="116">
        <v>0</v>
      </c>
      <c r="Y351" s="116">
        <v>0</v>
      </c>
      <c r="Z351" s="116">
        <v>0</v>
      </c>
      <c r="AA351" s="116">
        <v>1200</v>
      </c>
      <c r="AB351" s="116">
        <v>0</v>
      </c>
      <c r="AC351" s="116">
        <v>0</v>
      </c>
      <c r="AD351" s="116">
        <f t="shared" si="22"/>
        <v>1200</v>
      </c>
      <c r="AE351" s="89">
        <f t="shared" si="23"/>
        <v>178800</v>
      </c>
      <c r="AF351" s="87">
        <v>0</v>
      </c>
      <c r="AG351" s="117" t="s">
        <v>121</v>
      </c>
      <c r="AH351" s="118">
        <v>610002010011418</v>
      </c>
      <c r="AI351" s="117" t="s">
        <v>140</v>
      </c>
    </row>
    <row r="352" spans="2:35" ht="15.75" customHeight="1">
      <c r="B352" s="113">
        <v>52</v>
      </c>
      <c r="C352" s="93" t="s">
        <v>137</v>
      </c>
      <c r="D352" s="93" t="s">
        <v>138</v>
      </c>
      <c r="E352" s="114">
        <v>484654450240</v>
      </c>
      <c r="F352" s="115">
        <v>28701</v>
      </c>
      <c r="G352" s="112" t="s">
        <v>139</v>
      </c>
      <c r="H352" s="87" t="s">
        <v>111</v>
      </c>
      <c r="I352" s="93" t="s">
        <v>125</v>
      </c>
      <c r="J352" s="93" t="s">
        <v>113</v>
      </c>
      <c r="K352" s="115">
        <v>42307</v>
      </c>
      <c r="L352" s="87" t="s">
        <v>96</v>
      </c>
      <c r="M352" s="87" t="s">
        <v>114</v>
      </c>
      <c r="N352" s="116">
        <v>524462</v>
      </c>
      <c r="O352" s="116">
        <v>0</v>
      </c>
      <c r="P352" s="116">
        <v>0</v>
      </c>
      <c r="Q352" s="116">
        <v>0</v>
      </c>
      <c r="R352" s="116">
        <v>1676612</v>
      </c>
      <c r="S352" s="116">
        <f t="shared" si="20"/>
        <v>2201074</v>
      </c>
      <c r="T352" s="87">
        <v>0</v>
      </c>
      <c r="U352" s="89">
        <f t="shared" si="21"/>
        <v>2201074</v>
      </c>
      <c r="V352" s="87">
        <v>0</v>
      </c>
      <c r="W352" s="116">
        <v>0</v>
      </c>
      <c r="X352" s="116">
        <v>0</v>
      </c>
      <c r="Y352" s="116">
        <v>0</v>
      </c>
      <c r="Z352" s="116">
        <v>0</v>
      </c>
      <c r="AA352" s="116">
        <v>2400</v>
      </c>
      <c r="AB352" s="116">
        <v>340935</v>
      </c>
      <c r="AC352" s="116">
        <v>749</v>
      </c>
      <c r="AD352" s="116">
        <f t="shared" si="22"/>
        <v>344084</v>
      </c>
      <c r="AE352" s="89">
        <f t="shared" si="23"/>
        <v>1856990</v>
      </c>
      <c r="AF352" s="87">
        <v>0</v>
      </c>
      <c r="AG352" s="117" t="s">
        <v>121</v>
      </c>
      <c r="AH352" s="118">
        <v>610002010011696</v>
      </c>
      <c r="AI352" s="117" t="s">
        <v>140</v>
      </c>
    </row>
    <row r="353" spans="2:35" ht="15.75" customHeight="1">
      <c r="B353" s="113">
        <v>53</v>
      </c>
      <c r="C353" s="93" t="s">
        <v>431</v>
      </c>
      <c r="D353" s="93" t="s">
        <v>432</v>
      </c>
      <c r="E353" s="114">
        <v>453926560543</v>
      </c>
      <c r="F353" s="115">
        <v>31963</v>
      </c>
      <c r="G353" s="112" t="s">
        <v>110</v>
      </c>
      <c r="H353" s="87" t="s">
        <v>111</v>
      </c>
      <c r="I353" s="93" t="s">
        <v>177</v>
      </c>
      <c r="J353" s="93" t="s">
        <v>380</v>
      </c>
      <c r="K353" s="115">
        <v>42311</v>
      </c>
      <c r="L353" s="87" t="s">
        <v>96</v>
      </c>
      <c r="M353" s="87" t="s">
        <v>114</v>
      </c>
      <c r="N353" s="116">
        <v>600000</v>
      </c>
      <c r="O353" s="116">
        <v>0</v>
      </c>
      <c r="P353" s="116">
        <v>0</v>
      </c>
      <c r="Q353" s="116">
        <v>0</v>
      </c>
      <c r="R353" s="116">
        <v>900000</v>
      </c>
      <c r="S353" s="116">
        <f t="shared" si="20"/>
        <v>1500000</v>
      </c>
      <c r="T353" s="87">
        <v>0</v>
      </c>
      <c r="U353" s="89">
        <f t="shared" si="21"/>
        <v>1500000</v>
      </c>
      <c r="V353" s="87">
        <v>0</v>
      </c>
      <c r="W353" s="116">
        <v>0</v>
      </c>
      <c r="X353" s="116">
        <v>0</v>
      </c>
      <c r="Y353" s="116">
        <v>0</v>
      </c>
      <c r="Z353" s="116">
        <v>0</v>
      </c>
      <c r="AA353" s="116">
        <v>2400</v>
      </c>
      <c r="AB353" s="116">
        <v>130000</v>
      </c>
      <c r="AC353" s="116">
        <v>374.11200000000002</v>
      </c>
      <c r="AD353" s="116">
        <f t="shared" si="22"/>
        <v>132774.11199999999</v>
      </c>
      <c r="AE353" s="89">
        <f t="shared" si="23"/>
        <v>1367225.888</v>
      </c>
      <c r="AF353" s="87">
        <v>0</v>
      </c>
      <c r="AG353" s="117" t="s">
        <v>121</v>
      </c>
      <c r="AH353" s="118">
        <v>610002010011697</v>
      </c>
      <c r="AI353" s="117" t="s">
        <v>140</v>
      </c>
    </row>
    <row r="354" spans="2:35" ht="15.75" customHeight="1">
      <c r="B354" s="113">
        <v>54</v>
      </c>
      <c r="C354" s="93" t="s">
        <v>433</v>
      </c>
      <c r="D354" s="93" t="s">
        <v>434</v>
      </c>
      <c r="E354" s="114">
        <v>415019732548</v>
      </c>
      <c r="F354" s="115">
        <v>29857</v>
      </c>
      <c r="G354" s="112" t="s">
        <v>119</v>
      </c>
      <c r="H354" s="87" t="s">
        <v>111</v>
      </c>
      <c r="I354" s="93" t="s">
        <v>120</v>
      </c>
      <c r="J354" s="93" t="s">
        <v>380</v>
      </c>
      <c r="K354" s="115">
        <v>42492</v>
      </c>
      <c r="L354" s="87" t="s">
        <v>96</v>
      </c>
      <c r="M354" s="87" t="s">
        <v>114</v>
      </c>
      <c r="N354" s="116">
        <v>480000</v>
      </c>
      <c r="O354" s="116">
        <v>0</v>
      </c>
      <c r="P354" s="116">
        <v>0</v>
      </c>
      <c r="Q354" s="116">
        <v>0</v>
      </c>
      <c r="R354" s="116">
        <v>1020000</v>
      </c>
      <c r="S354" s="116">
        <f t="shared" si="20"/>
        <v>1500000</v>
      </c>
      <c r="T354" s="87">
        <v>0</v>
      </c>
      <c r="U354" s="89">
        <f t="shared" si="21"/>
        <v>1500000</v>
      </c>
      <c r="V354" s="87">
        <v>0</v>
      </c>
      <c r="W354" s="116">
        <v>0</v>
      </c>
      <c r="X354" s="116">
        <v>0</v>
      </c>
      <c r="Y354" s="116">
        <v>0</v>
      </c>
      <c r="Z354" s="116">
        <v>0</v>
      </c>
      <c r="AA354" s="116">
        <v>2400</v>
      </c>
      <c r="AB354" s="116">
        <v>130000</v>
      </c>
      <c r="AC354" s="116">
        <v>374</v>
      </c>
      <c r="AD354" s="116">
        <f t="shared" si="22"/>
        <v>132774</v>
      </c>
      <c r="AE354" s="89">
        <f t="shared" si="23"/>
        <v>1367226</v>
      </c>
      <c r="AF354" s="87">
        <v>0</v>
      </c>
      <c r="AG354" s="117" t="s">
        <v>121</v>
      </c>
      <c r="AH354" s="118">
        <v>610002010011832</v>
      </c>
      <c r="AI354" s="117" t="s">
        <v>140</v>
      </c>
    </row>
    <row r="355" spans="2:35" ht="15.75" customHeight="1">
      <c r="B355" s="113">
        <v>55</v>
      </c>
      <c r="C355" s="93" t="s">
        <v>368</v>
      </c>
      <c r="D355" s="93" t="s">
        <v>369</v>
      </c>
      <c r="E355" s="114">
        <v>975160853400</v>
      </c>
      <c r="F355" s="115">
        <v>26662</v>
      </c>
      <c r="G355" s="112" t="s">
        <v>131</v>
      </c>
      <c r="H355" s="87" t="s">
        <v>111</v>
      </c>
      <c r="I355" s="93" t="s">
        <v>132</v>
      </c>
      <c r="J355" s="93" t="s">
        <v>346</v>
      </c>
      <c r="K355" s="115">
        <v>42491</v>
      </c>
      <c r="L355" s="87" t="s">
        <v>96</v>
      </c>
      <c r="M355" s="87" t="s">
        <v>114</v>
      </c>
      <c r="N355" s="116">
        <v>600000</v>
      </c>
      <c r="O355" s="116">
        <v>0</v>
      </c>
      <c r="P355" s="116">
        <v>0</v>
      </c>
      <c r="Q355" s="116">
        <v>0</v>
      </c>
      <c r="R355" s="116">
        <v>1200000</v>
      </c>
      <c r="S355" s="116">
        <f t="shared" si="20"/>
        <v>1800000</v>
      </c>
      <c r="T355" s="87">
        <v>0</v>
      </c>
      <c r="U355" s="89">
        <f t="shared" si="21"/>
        <v>1800000</v>
      </c>
      <c r="V355" s="87">
        <v>0</v>
      </c>
      <c r="W355" s="116">
        <v>0</v>
      </c>
      <c r="X355" s="116">
        <v>0</v>
      </c>
      <c r="Y355" s="116">
        <v>0</v>
      </c>
      <c r="Z355" s="116">
        <v>0</v>
      </c>
      <c r="AA355" s="116">
        <v>2400</v>
      </c>
      <c r="AB355" s="116">
        <v>215800</v>
      </c>
      <c r="AC355" s="116">
        <v>749</v>
      </c>
      <c r="AD355" s="116">
        <f t="shared" si="22"/>
        <v>218949</v>
      </c>
      <c r="AE355" s="89">
        <f t="shared" si="23"/>
        <v>1581051</v>
      </c>
      <c r="AF355" s="87">
        <v>0</v>
      </c>
      <c r="AG355" s="117" t="s">
        <v>121</v>
      </c>
      <c r="AH355" s="118">
        <v>214810100066711</v>
      </c>
      <c r="AI355" s="117" t="s">
        <v>122</v>
      </c>
    </row>
    <row r="356" spans="2:35" ht="15.75" customHeight="1">
      <c r="B356" s="113">
        <v>56</v>
      </c>
      <c r="C356" s="93" t="s">
        <v>435</v>
      </c>
      <c r="D356" s="93" t="s">
        <v>436</v>
      </c>
      <c r="E356" s="114">
        <v>847417393115</v>
      </c>
      <c r="F356" s="115">
        <v>20737</v>
      </c>
      <c r="G356" s="112" t="s">
        <v>119</v>
      </c>
      <c r="H356" s="87" t="s">
        <v>111</v>
      </c>
      <c r="I356" s="93" t="s">
        <v>154</v>
      </c>
      <c r="J356" s="93" t="s">
        <v>380</v>
      </c>
      <c r="K356" s="115">
        <v>42491</v>
      </c>
      <c r="L356" s="87" t="s">
        <v>96</v>
      </c>
      <c r="M356" s="87" t="s">
        <v>114</v>
      </c>
      <c r="N356" s="116">
        <v>600000</v>
      </c>
      <c r="O356" s="116">
        <v>0</v>
      </c>
      <c r="P356" s="116">
        <v>0</v>
      </c>
      <c r="Q356" s="116">
        <v>0</v>
      </c>
      <c r="R356" s="116">
        <v>1200000</v>
      </c>
      <c r="S356" s="116">
        <f t="shared" si="20"/>
        <v>1800000</v>
      </c>
      <c r="T356" s="87">
        <v>0</v>
      </c>
      <c r="U356" s="89">
        <f t="shared" si="21"/>
        <v>1800000</v>
      </c>
      <c r="V356" s="87">
        <v>0</v>
      </c>
      <c r="W356" s="116">
        <v>0</v>
      </c>
      <c r="X356" s="116">
        <v>0</v>
      </c>
      <c r="Y356" s="116">
        <v>0</v>
      </c>
      <c r="Z356" s="116">
        <v>0</v>
      </c>
      <c r="AA356" s="116">
        <v>2400</v>
      </c>
      <c r="AB356" s="116">
        <v>215800</v>
      </c>
      <c r="AC356" s="116">
        <v>749</v>
      </c>
      <c r="AD356" s="116">
        <f t="shared" si="22"/>
        <v>218949</v>
      </c>
      <c r="AE356" s="89">
        <f t="shared" si="23"/>
        <v>1581051</v>
      </c>
      <c r="AF356" s="87">
        <v>0</v>
      </c>
      <c r="AG356" s="117" t="s">
        <v>121</v>
      </c>
      <c r="AH356" s="118">
        <v>214810100067154</v>
      </c>
      <c r="AI356" s="117" t="s">
        <v>122</v>
      </c>
    </row>
    <row r="357" spans="2:35" ht="15.75" customHeight="1">
      <c r="B357" s="113">
        <v>57</v>
      </c>
      <c r="C357" s="112" t="s">
        <v>437</v>
      </c>
      <c r="D357" s="93" t="s">
        <v>438</v>
      </c>
      <c r="E357" s="114">
        <v>362729168099</v>
      </c>
      <c r="F357" s="115">
        <v>22463</v>
      </c>
      <c r="G357" s="112" t="s">
        <v>110</v>
      </c>
      <c r="H357" s="87" t="s">
        <v>111</v>
      </c>
      <c r="I357" s="93" t="s">
        <v>200</v>
      </c>
      <c r="J357" s="112" t="s">
        <v>380</v>
      </c>
      <c r="K357" s="115">
        <v>42491</v>
      </c>
      <c r="L357" s="87" t="s">
        <v>96</v>
      </c>
      <c r="M357" s="87" t="s">
        <v>114</v>
      </c>
      <c r="N357" s="116">
        <v>600000</v>
      </c>
      <c r="O357" s="116">
        <v>0</v>
      </c>
      <c r="P357" s="116">
        <v>0</v>
      </c>
      <c r="Q357" s="116">
        <v>0</v>
      </c>
      <c r="R357" s="116">
        <v>1200000</v>
      </c>
      <c r="S357" s="116">
        <f t="shared" si="20"/>
        <v>1800000</v>
      </c>
      <c r="T357" s="87">
        <v>0</v>
      </c>
      <c r="U357" s="89">
        <f t="shared" si="21"/>
        <v>1800000</v>
      </c>
      <c r="V357" s="87">
        <v>0</v>
      </c>
      <c r="W357" s="116">
        <v>0</v>
      </c>
      <c r="X357" s="116">
        <v>0</v>
      </c>
      <c r="Y357" s="116">
        <v>0</v>
      </c>
      <c r="Z357" s="116">
        <v>0</v>
      </c>
      <c r="AA357" s="116">
        <v>2400</v>
      </c>
      <c r="AB357" s="116">
        <v>215800</v>
      </c>
      <c r="AC357" s="116">
        <v>749</v>
      </c>
      <c r="AD357" s="116">
        <f t="shared" si="22"/>
        <v>218949</v>
      </c>
      <c r="AE357" s="89">
        <f t="shared" si="23"/>
        <v>1581051</v>
      </c>
      <c r="AF357" s="87">
        <v>0</v>
      </c>
      <c r="AG357" s="117" t="s">
        <v>121</v>
      </c>
      <c r="AH357" s="118">
        <v>214810100066988</v>
      </c>
      <c r="AI357" s="117" t="s">
        <v>122</v>
      </c>
    </row>
    <row r="358" spans="2:35" ht="15.75" customHeight="1">
      <c r="B358" s="113">
        <v>58</v>
      </c>
      <c r="C358" s="93" t="s">
        <v>441</v>
      </c>
      <c r="D358" s="93" t="s">
        <v>442</v>
      </c>
      <c r="E358" s="114">
        <v>952857896261</v>
      </c>
      <c r="F358" s="115">
        <v>21308</v>
      </c>
      <c r="G358" s="112" t="s">
        <v>119</v>
      </c>
      <c r="H358" s="87" t="s">
        <v>111</v>
      </c>
      <c r="I358" s="93" t="s">
        <v>128</v>
      </c>
      <c r="J358" s="93" t="s">
        <v>380</v>
      </c>
      <c r="K358" s="115">
        <v>42552</v>
      </c>
      <c r="L358" s="87" t="s">
        <v>96</v>
      </c>
      <c r="M358" s="87" t="s">
        <v>114</v>
      </c>
      <c r="N358" s="116">
        <v>600000</v>
      </c>
      <c r="O358" s="116">
        <v>0</v>
      </c>
      <c r="P358" s="116">
        <v>0</v>
      </c>
      <c r="Q358" s="116">
        <v>0</v>
      </c>
      <c r="R358" s="116">
        <v>1200000</v>
      </c>
      <c r="S358" s="116">
        <f t="shared" si="20"/>
        <v>1800000</v>
      </c>
      <c r="T358" s="87">
        <v>0</v>
      </c>
      <c r="U358" s="89">
        <f t="shared" si="21"/>
        <v>1800000</v>
      </c>
      <c r="V358" s="87">
        <v>0</v>
      </c>
      <c r="W358" s="116">
        <v>0</v>
      </c>
      <c r="X358" s="116">
        <v>0</v>
      </c>
      <c r="Y358" s="116">
        <v>0</v>
      </c>
      <c r="Z358" s="116">
        <v>0</v>
      </c>
      <c r="AA358" s="116">
        <v>2400</v>
      </c>
      <c r="AB358" s="116">
        <v>215800</v>
      </c>
      <c r="AC358" s="116">
        <v>749</v>
      </c>
      <c r="AD358" s="116">
        <f t="shared" si="22"/>
        <v>218949</v>
      </c>
      <c r="AE358" s="89">
        <f t="shared" si="23"/>
        <v>1581051</v>
      </c>
      <c r="AF358" s="87">
        <v>0</v>
      </c>
      <c r="AG358" s="117" t="s">
        <v>121</v>
      </c>
      <c r="AH358" s="118">
        <v>214810100068922</v>
      </c>
      <c r="AI358" s="117" t="s">
        <v>122</v>
      </c>
    </row>
    <row r="359" spans="2:35" ht="15.75" customHeight="1">
      <c r="B359" s="113">
        <v>59</v>
      </c>
      <c r="C359" s="93" t="s">
        <v>443</v>
      </c>
      <c r="D359" s="93" t="s">
        <v>444</v>
      </c>
      <c r="E359" s="114">
        <v>212187556318</v>
      </c>
      <c r="F359" s="115">
        <v>29930</v>
      </c>
      <c r="G359" s="112" t="s">
        <v>110</v>
      </c>
      <c r="H359" s="87" t="s">
        <v>111</v>
      </c>
      <c r="I359" s="93" t="s">
        <v>163</v>
      </c>
      <c r="J359" s="93" t="s">
        <v>380</v>
      </c>
      <c r="K359" s="115">
        <v>42590</v>
      </c>
      <c r="L359" s="87" t="s">
        <v>96</v>
      </c>
      <c r="M359" s="87" t="s">
        <v>114</v>
      </c>
      <c r="N359" s="116">
        <v>356929</v>
      </c>
      <c r="O359" s="116">
        <v>0</v>
      </c>
      <c r="P359" s="116">
        <v>0</v>
      </c>
      <c r="Q359" s="116">
        <v>0</v>
      </c>
      <c r="R359" s="116">
        <v>832833</v>
      </c>
      <c r="S359" s="116">
        <f t="shared" si="20"/>
        <v>1189762</v>
      </c>
      <c r="T359" s="87">
        <v>0</v>
      </c>
      <c r="U359" s="89">
        <f t="shared" si="21"/>
        <v>1189762</v>
      </c>
      <c r="V359" s="87">
        <v>0</v>
      </c>
      <c r="W359" s="116">
        <v>0</v>
      </c>
      <c r="X359" s="116">
        <v>0</v>
      </c>
      <c r="Y359" s="116">
        <v>0</v>
      </c>
      <c r="Z359" s="116">
        <v>0</v>
      </c>
      <c r="AA359" s="116">
        <v>2400</v>
      </c>
      <c r="AB359" s="116">
        <v>69903</v>
      </c>
      <c r="AC359" s="116">
        <v>912</v>
      </c>
      <c r="AD359" s="116">
        <f t="shared" si="22"/>
        <v>73215</v>
      </c>
      <c r="AE359" s="89">
        <f t="shared" si="23"/>
        <v>1116547</v>
      </c>
      <c r="AF359" s="87">
        <v>0</v>
      </c>
      <c r="AG359" s="117" t="s">
        <v>121</v>
      </c>
      <c r="AH359" s="118">
        <v>610002010012255</v>
      </c>
      <c r="AI359" s="117" t="s">
        <v>140</v>
      </c>
    </row>
    <row r="360" spans="2:35" ht="15.75" customHeight="1">
      <c r="B360" s="113">
        <v>60</v>
      </c>
      <c r="C360" s="93" t="s">
        <v>234</v>
      </c>
      <c r="D360" s="93" t="s">
        <v>235</v>
      </c>
      <c r="E360" s="114">
        <v>579947104464</v>
      </c>
      <c r="F360" s="115">
        <v>29314</v>
      </c>
      <c r="G360" s="112" t="s">
        <v>110</v>
      </c>
      <c r="H360" s="87" t="s">
        <v>111</v>
      </c>
      <c r="I360" s="93" t="s">
        <v>222</v>
      </c>
      <c r="J360" s="93" t="s">
        <v>216</v>
      </c>
      <c r="K360" s="115">
        <v>42614</v>
      </c>
      <c r="L360" s="87" t="s">
        <v>96</v>
      </c>
      <c r="M360" s="87" t="s">
        <v>114</v>
      </c>
      <c r="N360" s="116">
        <v>600000</v>
      </c>
      <c r="O360" s="116">
        <v>0</v>
      </c>
      <c r="P360" s="116">
        <v>0</v>
      </c>
      <c r="Q360" s="116">
        <v>0</v>
      </c>
      <c r="R360" s="116">
        <v>1200000</v>
      </c>
      <c r="S360" s="116">
        <f t="shared" si="20"/>
        <v>1800000</v>
      </c>
      <c r="T360" s="87">
        <v>0</v>
      </c>
      <c r="U360" s="89">
        <f t="shared" si="21"/>
        <v>1800000</v>
      </c>
      <c r="V360" s="87">
        <v>0</v>
      </c>
      <c r="W360" s="116">
        <v>0</v>
      </c>
      <c r="X360" s="116">
        <v>0</v>
      </c>
      <c r="Y360" s="116">
        <v>0</v>
      </c>
      <c r="Z360" s="116">
        <v>0</v>
      </c>
      <c r="AA360" s="116">
        <v>2400</v>
      </c>
      <c r="AB360" s="116">
        <v>215800</v>
      </c>
      <c r="AC360" s="116">
        <v>19219</v>
      </c>
      <c r="AD360" s="116">
        <f t="shared" si="22"/>
        <v>237419</v>
      </c>
      <c r="AE360" s="89">
        <f t="shared" si="23"/>
        <v>1562581</v>
      </c>
      <c r="AF360" s="87">
        <v>0</v>
      </c>
      <c r="AG360" s="117" t="s">
        <v>121</v>
      </c>
      <c r="AH360" s="118">
        <v>214810100069028</v>
      </c>
      <c r="AI360" s="117" t="s">
        <v>122</v>
      </c>
    </row>
    <row r="361" spans="2:35" ht="15.75" customHeight="1">
      <c r="B361" s="113">
        <v>61</v>
      </c>
      <c r="C361" s="93" t="s">
        <v>445</v>
      </c>
      <c r="D361" s="93" t="s">
        <v>446</v>
      </c>
      <c r="E361" s="114">
        <v>756541521551</v>
      </c>
      <c r="F361" s="115">
        <v>30183</v>
      </c>
      <c r="G361" s="112" t="s">
        <v>430</v>
      </c>
      <c r="H361" s="87" t="s">
        <v>111</v>
      </c>
      <c r="I361" s="93" t="s">
        <v>387</v>
      </c>
      <c r="J361" s="93" t="s">
        <v>380</v>
      </c>
      <c r="K361" s="115">
        <v>42738</v>
      </c>
      <c r="L361" s="87" t="s">
        <v>96</v>
      </c>
      <c r="M361" s="87" t="s">
        <v>114</v>
      </c>
      <c r="N361" s="116">
        <v>480000</v>
      </c>
      <c r="O361" s="116">
        <v>0</v>
      </c>
      <c r="P361" s="116">
        <v>0</v>
      </c>
      <c r="Q361" s="116">
        <v>0</v>
      </c>
      <c r="R361" s="116">
        <v>720000</v>
      </c>
      <c r="S361" s="116">
        <f t="shared" si="20"/>
        <v>1200000</v>
      </c>
      <c r="T361" s="87">
        <v>0</v>
      </c>
      <c r="U361" s="89">
        <f t="shared" si="21"/>
        <v>1200000</v>
      </c>
      <c r="V361" s="87">
        <v>0</v>
      </c>
      <c r="W361" s="116">
        <v>0</v>
      </c>
      <c r="X361" s="116">
        <v>0</v>
      </c>
      <c r="Y361" s="116">
        <v>0</v>
      </c>
      <c r="Z361" s="116">
        <v>0</v>
      </c>
      <c r="AA361" s="116">
        <v>2400</v>
      </c>
      <c r="AB361" s="116">
        <v>76180</v>
      </c>
      <c r="AC361" s="116">
        <v>44547</v>
      </c>
      <c r="AD361" s="116">
        <f t="shared" si="22"/>
        <v>123127</v>
      </c>
      <c r="AE361" s="89">
        <f t="shared" si="23"/>
        <v>1076873</v>
      </c>
      <c r="AF361" s="87">
        <v>0</v>
      </c>
      <c r="AG361" s="117" t="s">
        <v>121</v>
      </c>
      <c r="AH361" s="118">
        <v>610002010009243</v>
      </c>
      <c r="AI361" s="117" t="s">
        <v>140</v>
      </c>
    </row>
    <row r="362" spans="2:35" ht="15.75" customHeight="1">
      <c r="B362" s="113">
        <v>62</v>
      </c>
      <c r="C362" s="93" t="s">
        <v>370</v>
      </c>
      <c r="D362" s="93" t="s">
        <v>371</v>
      </c>
      <c r="E362" s="114">
        <v>891906363214</v>
      </c>
      <c r="F362" s="115">
        <v>29492</v>
      </c>
      <c r="G362" s="112" t="s">
        <v>119</v>
      </c>
      <c r="H362" s="87" t="s">
        <v>111</v>
      </c>
      <c r="I362" s="93" t="s">
        <v>125</v>
      </c>
      <c r="J362" s="93" t="s">
        <v>346</v>
      </c>
      <c r="K362" s="115">
        <v>42767</v>
      </c>
      <c r="L362" s="87" t="s">
        <v>96</v>
      </c>
      <c r="M362" s="87" t="s">
        <v>114</v>
      </c>
      <c r="N362" s="116">
        <v>596774</v>
      </c>
      <c r="O362" s="116">
        <v>0</v>
      </c>
      <c r="P362" s="116">
        <v>0</v>
      </c>
      <c r="Q362" s="116">
        <v>0</v>
      </c>
      <c r="R362" s="116">
        <v>2072258</v>
      </c>
      <c r="S362" s="116">
        <f t="shared" si="20"/>
        <v>2669032</v>
      </c>
      <c r="T362" s="87">
        <v>0</v>
      </c>
      <c r="U362" s="89">
        <f t="shared" si="21"/>
        <v>2669032</v>
      </c>
      <c r="V362" s="87">
        <v>0</v>
      </c>
      <c r="W362" s="116">
        <v>0</v>
      </c>
      <c r="X362" s="116">
        <v>0</v>
      </c>
      <c r="Y362" s="116">
        <v>0</v>
      </c>
      <c r="Z362" s="116">
        <v>0</v>
      </c>
      <c r="AA362" s="116">
        <v>2400</v>
      </c>
      <c r="AB362" s="116">
        <v>486938</v>
      </c>
      <c r="AC362" s="116">
        <v>749</v>
      </c>
      <c r="AD362" s="116">
        <f t="shared" si="22"/>
        <v>490087</v>
      </c>
      <c r="AE362" s="89">
        <f t="shared" si="23"/>
        <v>2178945</v>
      </c>
      <c r="AF362" s="87">
        <v>0</v>
      </c>
      <c r="AG362" s="117" t="s">
        <v>121</v>
      </c>
      <c r="AH362" s="118">
        <v>328002010013082</v>
      </c>
      <c r="AI362" s="117" t="s">
        <v>174</v>
      </c>
    </row>
    <row r="363" spans="2:35" ht="15.75" customHeight="1">
      <c r="B363" s="113">
        <v>63</v>
      </c>
      <c r="C363" s="93" t="s">
        <v>141</v>
      </c>
      <c r="D363" s="93" t="s">
        <v>142</v>
      </c>
      <c r="E363" s="114">
        <v>454527555950</v>
      </c>
      <c r="F363" s="115">
        <v>32048</v>
      </c>
      <c r="G363" s="112" t="s">
        <v>110</v>
      </c>
      <c r="H363" s="87" t="s">
        <v>111</v>
      </c>
      <c r="I363" s="93" t="s">
        <v>143</v>
      </c>
      <c r="J363" s="93" t="s">
        <v>113</v>
      </c>
      <c r="K363" s="115">
        <v>42842</v>
      </c>
      <c r="L363" s="87" t="s">
        <v>96</v>
      </c>
      <c r="M363" s="87" t="s">
        <v>114</v>
      </c>
      <c r="N363" s="116">
        <v>478667</v>
      </c>
      <c r="O363" s="116">
        <v>0</v>
      </c>
      <c r="P363" s="116">
        <v>0</v>
      </c>
      <c r="Q363" s="116">
        <v>0</v>
      </c>
      <c r="R363" s="116">
        <v>718000</v>
      </c>
      <c r="S363" s="116">
        <f t="shared" si="20"/>
        <v>1196667</v>
      </c>
      <c r="T363" s="87">
        <v>0</v>
      </c>
      <c r="U363" s="89">
        <f t="shared" si="21"/>
        <v>1196667</v>
      </c>
      <c r="V363" s="87">
        <v>0</v>
      </c>
      <c r="W363" s="116">
        <v>0</v>
      </c>
      <c r="X363" s="116">
        <v>0</v>
      </c>
      <c r="Y363" s="116">
        <v>0</v>
      </c>
      <c r="Z363" s="116">
        <v>0</v>
      </c>
      <c r="AA363" s="116">
        <v>2400</v>
      </c>
      <c r="AB363" s="116">
        <v>70980</v>
      </c>
      <c r="AC363" s="116">
        <v>18157</v>
      </c>
      <c r="AD363" s="116">
        <f t="shared" si="22"/>
        <v>91537</v>
      </c>
      <c r="AE363" s="89">
        <f t="shared" si="23"/>
        <v>1105130</v>
      </c>
      <c r="AF363" s="87">
        <v>0</v>
      </c>
      <c r="AG363" s="117" t="s">
        <v>121</v>
      </c>
      <c r="AH363" s="118">
        <v>610002010005763</v>
      </c>
      <c r="AI363" s="117" t="s">
        <v>140</v>
      </c>
    </row>
    <row r="364" spans="2:35" ht="15.75" customHeight="1">
      <c r="B364" s="113">
        <v>64</v>
      </c>
      <c r="C364" s="112" t="s">
        <v>447</v>
      </c>
      <c r="D364" s="93" t="s">
        <v>448</v>
      </c>
      <c r="E364" s="114">
        <v>744150471975</v>
      </c>
      <c r="F364" s="115">
        <v>27272</v>
      </c>
      <c r="G364" s="112" t="s">
        <v>146</v>
      </c>
      <c r="H364" s="87" t="s">
        <v>111</v>
      </c>
      <c r="I364" s="84" t="s">
        <v>112</v>
      </c>
      <c r="J364" s="112" t="s">
        <v>380</v>
      </c>
      <c r="K364" s="115">
        <v>42856</v>
      </c>
      <c r="L364" s="87" t="s">
        <v>96</v>
      </c>
      <c r="M364" s="87" t="s">
        <v>114</v>
      </c>
      <c r="N364" s="116">
        <v>267205</v>
      </c>
      <c r="O364" s="116">
        <v>0</v>
      </c>
      <c r="P364" s="116">
        <v>0</v>
      </c>
      <c r="Q364" s="116">
        <v>0</v>
      </c>
      <c r="R364" s="116">
        <v>1255859</v>
      </c>
      <c r="S364" s="116">
        <f t="shared" si="20"/>
        <v>1523064</v>
      </c>
      <c r="T364" s="87">
        <v>0</v>
      </c>
      <c r="U364" s="89">
        <f t="shared" si="21"/>
        <v>1523064</v>
      </c>
      <c r="V364" s="87">
        <v>0</v>
      </c>
      <c r="W364" s="116">
        <v>0</v>
      </c>
      <c r="X364" s="116">
        <v>0</v>
      </c>
      <c r="Y364" s="116">
        <v>0</v>
      </c>
      <c r="Z364" s="116">
        <v>0</v>
      </c>
      <c r="AA364" s="116">
        <v>1200</v>
      </c>
      <c r="AB364" s="116">
        <v>322179</v>
      </c>
      <c r="AC364" s="116">
        <v>9625</v>
      </c>
      <c r="AD364" s="116">
        <f t="shared" si="22"/>
        <v>333004</v>
      </c>
      <c r="AE364" s="89">
        <f t="shared" si="23"/>
        <v>1190060</v>
      </c>
      <c r="AF364" s="87">
        <v>0</v>
      </c>
      <c r="AG364" s="117" t="s">
        <v>121</v>
      </c>
      <c r="AH364" s="118">
        <v>328002011009107</v>
      </c>
      <c r="AI364" s="117" t="s">
        <v>174</v>
      </c>
    </row>
    <row r="365" spans="2:35" ht="15.75" customHeight="1">
      <c r="B365" s="113">
        <v>65</v>
      </c>
      <c r="C365" s="93" t="s">
        <v>372</v>
      </c>
      <c r="D365" s="93" t="s">
        <v>373</v>
      </c>
      <c r="E365" s="114">
        <v>765876312065</v>
      </c>
      <c r="F365" s="115">
        <v>20682</v>
      </c>
      <c r="G365" s="112" t="s">
        <v>119</v>
      </c>
      <c r="H365" s="87" t="s">
        <v>111</v>
      </c>
      <c r="I365" s="93" t="s">
        <v>154</v>
      </c>
      <c r="J365" s="93" t="s">
        <v>346</v>
      </c>
      <c r="K365" s="115">
        <v>42856</v>
      </c>
      <c r="L365" s="87" t="s">
        <v>96</v>
      </c>
      <c r="M365" s="87" t="s">
        <v>114</v>
      </c>
      <c r="N365" s="116">
        <v>600000</v>
      </c>
      <c r="O365" s="116">
        <v>0</v>
      </c>
      <c r="P365" s="116">
        <v>0</v>
      </c>
      <c r="Q365" s="116">
        <v>0</v>
      </c>
      <c r="R365" s="116">
        <v>1500000</v>
      </c>
      <c r="S365" s="116">
        <f t="shared" si="20"/>
        <v>2100000</v>
      </c>
      <c r="T365" s="87">
        <v>0</v>
      </c>
      <c r="U365" s="89">
        <f t="shared" si="21"/>
        <v>2100000</v>
      </c>
      <c r="V365" s="87">
        <v>0</v>
      </c>
      <c r="W365" s="116">
        <v>0</v>
      </c>
      <c r="X365" s="116">
        <v>0</v>
      </c>
      <c r="Y365" s="116">
        <v>0</v>
      </c>
      <c r="Z365" s="116">
        <v>0</v>
      </c>
      <c r="AA365" s="116">
        <v>2400</v>
      </c>
      <c r="AB365" s="116">
        <v>309400</v>
      </c>
      <c r="AC365" s="116">
        <v>749</v>
      </c>
      <c r="AD365" s="116">
        <f t="shared" si="22"/>
        <v>312549</v>
      </c>
      <c r="AE365" s="89">
        <f t="shared" si="23"/>
        <v>1787451</v>
      </c>
      <c r="AF365" s="87">
        <v>0</v>
      </c>
      <c r="AG365" s="117" t="s">
        <v>121</v>
      </c>
      <c r="AH365" s="118">
        <v>244412010000073</v>
      </c>
      <c r="AI365" s="117" t="s">
        <v>174</v>
      </c>
    </row>
    <row r="366" spans="2:35" ht="15.75" customHeight="1">
      <c r="B366" s="113">
        <v>66</v>
      </c>
      <c r="C366" s="93" t="s">
        <v>148</v>
      </c>
      <c r="D366" s="93" t="s">
        <v>149</v>
      </c>
      <c r="E366" s="114">
        <v>437526276666</v>
      </c>
      <c r="F366" s="115">
        <v>30851</v>
      </c>
      <c r="G366" s="112" t="s">
        <v>110</v>
      </c>
      <c r="H366" s="87" t="s">
        <v>111</v>
      </c>
      <c r="I366" s="93" t="s">
        <v>112</v>
      </c>
      <c r="J366" s="93" t="s">
        <v>113</v>
      </c>
      <c r="K366" s="115">
        <v>43070</v>
      </c>
      <c r="L366" s="87" t="s">
        <v>96</v>
      </c>
      <c r="M366" s="87" t="s">
        <v>114</v>
      </c>
      <c r="N366" s="116">
        <v>480000</v>
      </c>
      <c r="O366" s="116">
        <v>0</v>
      </c>
      <c r="P366" s="116">
        <v>0</v>
      </c>
      <c r="Q366" s="116">
        <v>0</v>
      </c>
      <c r="R366" s="116">
        <v>960000</v>
      </c>
      <c r="S366" s="116">
        <f t="shared" ref="S366:S429" si="24">SUM(N366:R366)</f>
        <v>1440000</v>
      </c>
      <c r="T366" s="87">
        <v>0</v>
      </c>
      <c r="U366" s="89">
        <f t="shared" ref="U366:U429" si="25">S366+T366</f>
        <v>1440000</v>
      </c>
      <c r="V366" s="87">
        <v>0</v>
      </c>
      <c r="W366" s="116">
        <v>0</v>
      </c>
      <c r="X366" s="116">
        <v>0</v>
      </c>
      <c r="Y366" s="116">
        <v>0</v>
      </c>
      <c r="Z366" s="116">
        <v>0</v>
      </c>
      <c r="AA366" s="116">
        <v>2400</v>
      </c>
      <c r="AB366" s="116">
        <v>117520</v>
      </c>
      <c r="AC366" s="116">
        <v>499</v>
      </c>
      <c r="AD366" s="116">
        <f t="shared" ref="AD366:AD429" si="26">W366+Y366+AA366+AB366+AC366</f>
        <v>120419</v>
      </c>
      <c r="AE366" s="89">
        <f t="shared" ref="AE366:AE429" si="27">U366-AD366</f>
        <v>1319581</v>
      </c>
      <c r="AF366" s="87">
        <v>0</v>
      </c>
      <c r="AG366" s="117" t="s">
        <v>121</v>
      </c>
      <c r="AH366" s="118">
        <v>214810100039984</v>
      </c>
      <c r="AI366" s="117" t="s">
        <v>122</v>
      </c>
    </row>
    <row r="367" spans="2:35" ht="15.75" customHeight="1">
      <c r="B367" s="113">
        <v>67</v>
      </c>
      <c r="C367" s="93" t="s">
        <v>449</v>
      </c>
      <c r="D367" s="93" t="s">
        <v>450</v>
      </c>
      <c r="E367" s="114">
        <v>916447927691</v>
      </c>
      <c r="F367" s="115">
        <v>30592</v>
      </c>
      <c r="G367" s="112" t="s">
        <v>119</v>
      </c>
      <c r="H367" s="87" t="s">
        <v>111</v>
      </c>
      <c r="I367" s="93" t="s">
        <v>128</v>
      </c>
      <c r="J367" s="93" t="s">
        <v>380</v>
      </c>
      <c r="K367" s="115">
        <v>43070</v>
      </c>
      <c r="L367" s="87" t="s">
        <v>96</v>
      </c>
      <c r="M367" s="87" t="s">
        <v>114</v>
      </c>
      <c r="N367" s="116">
        <v>480000</v>
      </c>
      <c r="O367" s="116">
        <v>0</v>
      </c>
      <c r="P367" s="116">
        <v>0</v>
      </c>
      <c r="Q367" s="116">
        <v>0</v>
      </c>
      <c r="R367" s="116">
        <v>960000</v>
      </c>
      <c r="S367" s="116">
        <f t="shared" si="24"/>
        <v>1440000</v>
      </c>
      <c r="T367" s="87">
        <v>0</v>
      </c>
      <c r="U367" s="89">
        <f t="shared" si="25"/>
        <v>1440000</v>
      </c>
      <c r="V367" s="87">
        <v>0</v>
      </c>
      <c r="W367" s="116">
        <v>0</v>
      </c>
      <c r="X367" s="116">
        <v>0</v>
      </c>
      <c r="Y367" s="116">
        <v>0</v>
      </c>
      <c r="Z367" s="116">
        <v>0</v>
      </c>
      <c r="AA367" s="116">
        <v>2400</v>
      </c>
      <c r="AB367" s="116">
        <v>117520</v>
      </c>
      <c r="AC367" s="116">
        <v>499</v>
      </c>
      <c r="AD367" s="116">
        <f t="shared" si="26"/>
        <v>120419</v>
      </c>
      <c r="AE367" s="89">
        <f t="shared" si="27"/>
        <v>1319581</v>
      </c>
      <c r="AF367" s="87">
        <v>0</v>
      </c>
      <c r="AG367" s="117" t="s">
        <v>121</v>
      </c>
      <c r="AH367" s="118">
        <v>214810100066739</v>
      </c>
      <c r="AI367" s="117" t="s">
        <v>122</v>
      </c>
    </row>
    <row r="368" spans="2:35" ht="15.75" customHeight="1">
      <c r="B368" s="113">
        <v>68</v>
      </c>
      <c r="C368" s="93" t="s">
        <v>236</v>
      </c>
      <c r="D368" s="93" t="s">
        <v>237</v>
      </c>
      <c r="E368" s="114">
        <v>554955144699</v>
      </c>
      <c r="F368" s="115">
        <v>29162</v>
      </c>
      <c r="G368" s="112" t="s">
        <v>110</v>
      </c>
      <c r="H368" s="87" t="s">
        <v>111</v>
      </c>
      <c r="I368" s="93" t="s">
        <v>112</v>
      </c>
      <c r="J368" s="93" t="s">
        <v>216</v>
      </c>
      <c r="K368" s="115">
        <v>43070</v>
      </c>
      <c r="L368" s="87" t="s">
        <v>96</v>
      </c>
      <c r="M368" s="87" t="s">
        <v>114</v>
      </c>
      <c r="N368" s="116">
        <v>360000</v>
      </c>
      <c r="O368" s="116">
        <v>0</v>
      </c>
      <c r="P368" s="116">
        <v>0</v>
      </c>
      <c r="Q368" s="116">
        <v>0</v>
      </c>
      <c r="R368" s="116">
        <v>840000</v>
      </c>
      <c r="S368" s="116">
        <f t="shared" si="24"/>
        <v>1200000</v>
      </c>
      <c r="T368" s="87">
        <v>0</v>
      </c>
      <c r="U368" s="89">
        <f t="shared" si="25"/>
        <v>1200000</v>
      </c>
      <c r="V368" s="87">
        <v>0</v>
      </c>
      <c r="W368" s="116">
        <v>0</v>
      </c>
      <c r="X368" s="116">
        <v>0</v>
      </c>
      <c r="Y368" s="116">
        <v>0</v>
      </c>
      <c r="Z368" s="116">
        <v>0</v>
      </c>
      <c r="AA368" s="116">
        <v>2400</v>
      </c>
      <c r="AB368" s="116">
        <v>71500</v>
      </c>
      <c r="AC368" s="116">
        <v>374</v>
      </c>
      <c r="AD368" s="116">
        <f t="shared" si="26"/>
        <v>74274</v>
      </c>
      <c r="AE368" s="89">
        <f t="shared" si="27"/>
        <v>1125726</v>
      </c>
      <c r="AF368" s="87">
        <v>0</v>
      </c>
      <c r="AG368" s="117" t="s">
        <v>121</v>
      </c>
      <c r="AH368" s="118">
        <v>214810100066748</v>
      </c>
      <c r="AI368" s="117" t="s">
        <v>122</v>
      </c>
    </row>
    <row r="369" spans="2:35" ht="15.75" customHeight="1">
      <c r="B369" s="113">
        <v>69</v>
      </c>
      <c r="C369" s="93" t="s">
        <v>451</v>
      </c>
      <c r="D369" s="93" t="s">
        <v>452</v>
      </c>
      <c r="E369" s="114">
        <v>846749048468</v>
      </c>
      <c r="F369" s="115">
        <v>26066</v>
      </c>
      <c r="G369" s="112" t="s">
        <v>119</v>
      </c>
      <c r="H369" s="87" t="s">
        <v>111</v>
      </c>
      <c r="I369" s="93" t="s">
        <v>125</v>
      </c>
      <c r="J369" s="93" t="s">
        <v>380</v>
      </c>
      <c r="K369" s="115">
        <v>43070</v>
      </c>
      <c r="L369" s="87" t="s">
        <v>96</v>
      </c>
      <c r="M369" s="87" t="s">
        <v>114</v>
      </c>
      <c r="N369" s="116">
        <v>600000</v>
      </c>
      <c r="O369" s="116">
        <v>0</v>
      </c>
      <c r="P369" s="116">
        <v>0</v>
      </c>
      <c r="Q369" s="116">
        <v>0</v>
      </c>
      <c r="R369" s="116">
        <v>1200300</v>
      </c>
      <c r="S369" s="116">
        <f t="shared" si="24"/>
        <v>1800300</v>
      </c>
      <c r="T369" s="87">
        <v>0</v>
      </c>
      <c r="U369" s="89">
        <f t="shared" si="25"/>
        <v>1800300</v>
      </c>
      <c r="V369" s="87">
        <v>0</v>
      </c>
      <c r="W369" s="116">
        <v>0</v>
      </c>
      <c r="X369" s="116">
        <v>0</v>
      </c>
      <c r="Y369" s="116">
        <v>0</v>
      </c>
      <c r="Z369" s="116">
        <v>0</v>
      </c>
      <c r="AA369" s="116">
        <v>2400</v>
      </c>
      <c r="AB369" s="116">
        <v>215987</v>
      </c>
      <c r="AC369" s="116">
        <v>749</v>
      </c>
      <c r="AD369" s="116">
        <f t="shared" si="26"/>
        <v>219136</v>
      </c>
      <c r="AE369" s="89">
        <f t="shared" si="27"/>
        <v>1581164</v>
      </c>
      <c r="AF369" s="87">
        <v>0</v>
      </c>
      <c r="AG369" s="117" t="s">
        <v>121</v>
      </c>
      <c r="AH369" s="118">
        <v>214810100066757</v>
      </c>
      <c r="AI369" s="117" t="s">
        <v>122</v>
      </c>
    </row>
    <row r="370" spans="2:35" ht="15.75" customHeight="1">
      <c r="B370" s="113">
        <v>70</v>
      </c>
      <c r="C370" s="93" t="s">
        <v>150</v>
      </c>
      <c r="D370" s="93" t="s">
        <v>151</v>
      </c>
      <c r="E370" s="114">
        <v>851912189726</v>
      </c>
      <c r="F370" s="115">
        <v>31263</v>
      </c>
      <c r="G370" s="112" t="s">
        <v>119</v>
      </c>
      <c r="H370" s="87" t="s">
        <v>111</v>
      </c>
      <c r="I370" s="93" t="s">
        <v>125</v>
      </c>
      <c r="J370" s="93" t="s">
        <v>113</v>
      </c>
      <c r="K370" s="115">
        <v>43070</v>
      </c>
      <c r="L370" s="87" t="s">
        <v>96</v>
      </c>
      <c r="M370" s="87" t="s">
        <v>114</v>
      </c>
      <c r="N370" s="116">
        <v>480000</v>
      </c>
      <c r="O370" s="116">
        <v>0</v>
      </c>
      <c r="P370" s="116">
        <v>0</v>
      </c>
      <c r="Q370" s="116">
        <v>0</v>
      </c>
      <c r="R370" s="116">
        <v>960000</v>
      </c>
      <c r="S370" s="116">
        <f t="shared" si="24"/>
        <v>1440000</v>
      </c>
      <c r="T370" s="87">
        <v>0</v>
      </c>
      <c r="U370" s="89">
        <f t="shared" si="25"/>
        <v>1440000</v>
      </c>
      <c r="V370" s="87">
        <v>0</v>
      </c>
      <c r="W370" s="116">
        <v>0</v>
      </c>
      <c r="X370" s="116">
        <v>0</v>
      </c>
      <c r="Y370" s="116">
        <v>0</v>
      </c>
      <c r="Z370" s="116">
        <v>0</v>
      </c>
      <c r="AA370" s="116">
        <v>2400</v>
      </c>
      <c r="AB370" s="116">
        <v>117520</v>
      </c>
      <c r="AC370" s="116">
        <v>499</v>
      </c>
      <c r="AD370" s="116">
        <f t="shared" si="26"/>
        <v>120419</v>
      </c>
      <c r="AE370" s="89">
        <f t="shared" si="27"/>
        <v>1319581</v>
      </c>
      <c r="AF370" s="87">
        <v>0</v>
      </c>
      <c r="AG370" s="117" t="s">
        <v>121</v>
      </c>
      <c r="AH370" s="118">
        <v>214810100066775</v>
      </c>
      <c r="AI370" s="117" t="s">
        <v>122</v>
      </c>
    </row>
    <row r="371" spans="2:35" ht="15.75" customHeight="1">
      <c r="B371" s="113">
        <v>71</v>
      </c>
      <c r="C371" s="93" t="s">
        <v>453</v>
      </c>
      <c r="D371" s="93" t="s">
        <v>454</v>
      </c>
      <c r="E371" s="114">
        <v>606710746948</v>
      </c>
      <c r="F371" s="115">
        <v>30083</v>
      </c>
      <c r="G371" s="112" t="s">
        <v>110</v>
      </c>
      <c r="H371" s="87" t="s">
        <v>111</v>
      </c>
      <c r="I371" s="93" t="s">
        <v>112</v>
      </c>
      <c r="J371" s="93" t="s">
        <v>380</v>
      </c>
      <c r="K371" s="115">
        <v>43070</v>
      </c>
      <c r="L371" s="87" t="s">
        <v>96</v>
      </c>
      <c r="M371" s="87" t="s">
        <v>114</v>
      </c>
      <c r="N371" s="116">
        <v>600000</v>
      </c>
      <c r="O371" s="116">
        <v>0</v>
      </c>
      <c r="P371" s="116">
        <v>0</v>
      </c>
      <c r="Q371" s="116">
        <v>0</v>
      </c>
      <c r="R371" s="116">
        <v>1200000</v>
      </c>
      <c r="S371" s="116">
        <f t="shared" si="24"/>
        <v>1800000</v>
      </c>
      <c r="T371" s="87">
        <v>0</v>
      </c>
      <c r="U371" s="89">
        <f t="shared" si="25"/>
        <v>1800000</v>
      </c>
      <c r="V371" s="87">
        <v>0</v>
      </c>
      <c r="W371" s="116">
        <v>0</v>
      </c>
      <c r="X371" s="116">
        <v>0</v>
      </c>
      <c r="Y371" s="116">
        <v>0</v>
      </c>
      <c r="Z371" s="116">
        <v>0</v>
      </c>
      <c r="AA371" s="116">
        <v>2400</v>
      </c>
      <c r="AB371" s="116">
        <v>215800</v>
      </c>
      <c r="AC371" s="116">
        <v>19219</v>
      </c>
      <c r="AD371" s="116">
        <f t="shared" si="26"/>
        <v>237419</v>
      </c>
      <c r="AE371" s="89">
        <f t="shared" si="27"/>
        <v>1562581</v>
      </c>
      <c r="AF371" s="87">
        <v>0</v>
      </c>
      <c r="AG371" s="117" t="s">
        <v>121</v>
      </c>
      <c r="AH371" s="118">
        <v>214810100066845</v>
      </c>
      <c r="AI371" s="117" t="s">
        <v>122</v>
      </c>
    </row>
    <row r="372" spans="2:35" ht="15.75" customHeight="1">
      <c r="B372" s="113">
        <v>72</v>
      </c>
      <c r="C372" s="93" t="s">
        <v>152</v>
      </c>
      <c r="D372" s="93" t="s">
        <v>153</v>
      </c>
      <c r="E372" s="114">
        <v>555593163219</v>
      </c>
      <c r="F372" s="115">
        <v>31568</v>
      </c>
      <c r="G372" s="112" t="s">
        <v>119</v>
      </c>
      <c r="H372" s="87" t="s">
        <v>111</v>
      </c>
      <c r="I372" s="93" t="s">
        <v>154</v>
      </c>
      <c r="J372" s="93" t="s">
        <v>113</v>
      </c>
      <c r="K372" s="115">
        <v>43070</v>
      </c>
      <c r="L372" s="87" t="s">
        <v>96</v>
      </c>
      <c r="M372" s="87" t="s">
        <v>114</v>
      </c>
      <c r="N372" s="116">
        <v>480000</v>
      </c>
      <c r="O372" s="116">
        <v>0</v>
      </c>
      <c r="P372" s="116">
        <v>0</v>
      </c>
      <c r="Q372" s="116">
        <v>0</v>
      </c>
      <c r="R372" s="116">
        <v>1320000</v>
      </c>
      <c r="S372" s="116">
        <f t="shared" si="24"/>
        <v>1800000</v>
      </c>
      <c r="T372" s="87">
        <v>0</v>
      </c>
      <c r="U372" s="89">
        <f t="shared" si="25"/>
        <v>1800000</v>
      </c>
      <c r="V372" s="87">
        <v>0</v>
      </c>
      <c r="W372" s="116">
        <v>0</v>
      </c>
      <c r="X372" s="116">
        <v>0</v>
      </c>
      <c r="Y372" s="116">
        <v>0</v>
      </c>
      <c r="Z372" s="116">
        <v>0</v>
      </c>
      <c r="AA372" s="116">
        <v>2400</v>
      </c>
      <c r="AB372" s="116">
        <v>215800</v>
      </c>
      <c r="AC372" s="116">
        <v>19219</v>
      </c>
      <c r="AD372" s="116">
        <f t="shared" si="26"/>
        <v>237419</v>
      </c>
      <c r="AE372" s="89">
        <f t="shared" si="27"/>
        <v>1562581</v>
      </c>
      <c r="AF372" s="87">
        <v>0</v>
      </c>
      <c r="AG372" s="117" t="s">
        <v>121</v>
      </c>
      <c r="AH372" s="118">
        <v>214810100066863</v>
      </c>
      <c r="AI372" s="117" t="s">
        <v>122</v>
      </c>
    </row>
    <row r="373" spans="2:35" ht="15.75" customHeight="1">
      <c r="B373" s="113">
        <v>73</v>
      </c>
      <c r="C373" s="93" t="s">
        <v>155</v>
      </c>
      <c r="D373" s="93" t="s">
        <v>156</v>
      </c>
      <c r="E373" s="114">
        <v>216532068059</v>
      </c>
      <c r="F373" s="115">
        <v>30171</v>
      </c>
      <c r="G373" s="112" t="s">
        <v>110</v>
      </c>
      <c r="H373" s="87" t="s">
        <v>111</v>
      </c>
      <c r="I373" s="93" t="s">
        <v>112</v>
      </c>
      <c r="J373" s="93" t="s">
        <v>113</v>
      </c>
      <c r="K373" s="115">
        <v>43070</v>
      </c>
      <c r="L373" s="87" t="s">
        <v>96</v>
      </c>
      <c r="M373" s="87" t="s">
        <v>114</v>
      </c>
      <c r="N373" s="116">
        <v>480000</v>
      </c>
      <c r="O373" s="116">
        <v>0</v>
      </c>
      <c r="P373" s="116">
        <v>0</v>
      </c>
      <c r="Q373" s="116">
        <v>0</v>
      </c>
      <c r="R373" s="116">
        <v>960000</v>
      </c>
      <c r="S373" s="116">
        <f t="shared" si="24"/>
        <v>1440000</v>
      </c>
      <c r="T373" s="87">
        <v>0</v>
      </c>
      <c r="U373" s="89">
        <f t="shared" si="25"/>
        <v>1440000</v>
      </c>
      <c r="V373" s="87">
        <v>0</v>
      </c>
      <c r="W373" s="116">
        <v>0</v>
      </c>
      <c r="X373" s="116">
        <v>0</v>
      </c>
      <c r="Y373" s="116">
        <v>0</v>
      </c>
      <c r="Z373" s="116">
        <v>0</v>
      </c>
      <c r="AA373" s="116">
        <v>2400</v>
      </c>
      <c r="AB373" s="116">
        <v>117520</v>
      </c>
      <c r="AC373" s="116">
        <v>499</v>
      </c>
      <c r="AD373" s="116">
        <f t="shared" si="26"/>
        <v>120419</v>
      </c>
      <c r="AE373" s="89">
        <f t="shared" si="27"/>
        <v>1319581</v>
      </c>
      <c r="AF373" s="87">
        <v>0</v>
      </c>
      <c r="AG373" s="117" t="s">
        <v>121</v>
      </c>
      <c r="AH373" s="118">
        <v>214810100066881</v>
      </c>
      <c r="AI373" s="117" t="s">
        <v>122</v>
      </c>
    </row>
    <row r="374" spans="2:35" ht="15.75" customHeight="1">
      <c r="B374" s="113">
        <v>74</v>
      </c>
      <c r="C374" s="93" t="s">
        <v>455</v>
      </c>
      <c r="D374" s="93" t="s">
        <v>456</v>
      </c>
      <c r="E374" s="114">
        <v>652273119722</v>
      </c>
      <c r="F374" s="115">
        <v>23666</v>
      </c>
      <c r="G374" s="112" t="s">
        <v>119</v>
      </c>
      <c r="H374" s="87" t="s">
        <v>111</v>
      </c>
      <c r="I374" s="93" t="s">
        <v>128</v>
      </c>
      <c r="J374" s="93" t="s">
        <v>380</v>
      </c>
      <c r="K374" s="115">
        <v>43070</v>
      </c>
      <c r="L374" s="87" t="s">
        <v>96</v>
      </c>
      <c r="M374" s="87" t="s">
        <v>114</v>
      </c>
      <c r="N374" s="116">
        <v>600000</v>
      </c>
      <c r="O374" s="116">
        <v>0</v>
      </c>
      <c r="P374" s="116">
        <v>0</v>
      </c>
      <c r="Q374" s="116">
        <v>0</v>
      </c>
      <c r="R374" s="116">
        <v>1200000</v>
      </c>
      <c r="S374" s="116">
        <f t="shared" si="24"/>
        <v>1800000</v>
      </c>
      <c r="T374" s="87">
        <v>0</v>
      </c>
      <c r="U374" s="89">
        <f t="shared" si="25"/>
        <v>1800000</v>
      </c>
      <c r="V374" s="87">
        <v>0</v>
      </c>
      <c r="W374" s="116">
        <v>0</v>
      </c>
      <c r="X374" s="116">
        <v>0</v>
      </c>
      <c r="Y374" s="116">
        <v>0</v>
      </c>
      <c r="Z374" s="116">
        <v>0</v>
      </c>
      <c r="AA374" s="116">
        <v>2400</v>
      </c>
      <c r="AB374" s="116">
        <v>215800</v>
      </c>
      <c r="AC374" s="116">
        <v>749</v>
      </c>
      <c r="AD374" s="116">
        <f t="shared" si="26"/>
        <v>218949</v>
      </c>
      <c r="AE374" s="89">
        <f t="shared" si="27"/>
        <v>1581051</v>
      </c>
      <c r="AF374" s="87">
        <v>0</v>
      </c>
      <c r="AG374" s="117" t="s">
        <v>121</v>
      </c>
      <c r="AH374" s="118">
        <v>214810100066890</v>
      </c>
      <c r="AI374" s="117" t="s">
        <v>122</v>
      </c>
    </row>
    <row r="375" spans="2:35" ht="15.75" customHeight="1">
      <c r="B375" s="113">
        <v>75</v>
      </c>
      <c r="C375" s="93" t="s">
        <v>457</v>
      </c>
      <c r="D375" s="93" t="s">
        <v>458</v>
      </c>
      <c r="E375" s="114">
        <v>265858438650</v>
      </c>
      <c r="F375" s="115">
        <v>30545</v>
      </c>
      <c r="G375" s="112" t="s">
        <v>119</v>
      </c>
      <c r="H375" s="87" t="s">
        <v>111</v>
      </c>
      <c r="I375" s="93" t="s">
        <v>128</v>
      </c>
      <c r="J375" s="93" t="s">
        <v>380</v>
      </c>
      <c r="K375" s="115">
        <v>43070</v>
      </c>
      <c r="L375" s="87" t="s">
        <v>96</v>
      </c>
      <c r="M375" s="87" t="s">
        <v>114</v>
      </c>
      <c r="N375" s="116">
        <v>480000</v>
      </c>
      <c r="O375" s="116">
        <v>0</v>
      </c>
      <c r="P375" s="116">
        <v>0</v>
      </c>
      <c r="Q375" s="116">
        <v>0</v>
      </c>
      <c r="R375" s="116">
        <v>960000</v>
      </c>
      <c r="S375" s="116">
        <f t="shared" si="24"/>
        <v>1440000</v>
      </c>
      <c r="T375" s="87">
        <v>0</v>
      </c>
      <c r="U375" s="89">
        <f t="shared" si="25"/>
        <v>1440000</v>
      </c>
      <c r="V375" s="87">
        <v>0</v>
      </c>
      <c r="W375" s="116">
        <v>0</v>
      </c>
      <c r="X375" s="116">
        <v>0</v>
      </c>
      <c r="Y375" s="116">
        <v>0</v>
      </c>
      <c r="Z375" s="116">
        <v>0</v>
      </c>
      <c r="AA375" s="116">
        <v>2400</v>
      </c>
      <c r="AB375" s="116">
        <v>117520</v>
      </c>
      <c r="AC375" s="116">
        <v>499</v>
      </c>
      <c r="AD375" s="116">
        <f t="shared" si="26"/>
        <v>120419</v>
      </c>
      <c r="AE375" s="89">
        <f t="shared" si="27"/>
        <v>1319581</v>
      </c>
      <c r="AF375" s="87">
        <v>0</v>
      </c>
      <c r="AG375" s="117" t="s">
        <v>121</v>
      </c>
      <c r="AH375" s="118">
        <v>214810100066906</v>
      </c>
      <c r="AI375" s="117" t="s">
        <v>122</v>
      </c>
    </row>
    <row r="376" spans="2:35" ht="15.75" customHeight="1">
      <c r="B376" s="113">
        <v>76</v>
      </c>
      <c r="C376" s="93" t="s">
        <v>459</v>
      </c>
      <c r="D376" s="93" t="s">
        <v>460</v>
      </c>
      <c r="E376" s="114">
        <v>365975757554</v>
      </c>
      <c r="F376" s="115">
        <v>27974</v>
      </c>
      <c r="G376" s="112" t="s">
        <v>119</v>
      </c>
      <c r="H376" s="87" t="s">
        <v>111</v>
      </c>
      <c r="I376" s="93" t="s">
        <v>128</v>
      </c>
      <c r="J376" s="93" t="s">
        <v>380</v>
      </c>
      <c r="K376" s="115">
        <v>43070</v>
      </c>
      <c r="L376" s="87" t="s">
        <v>96</v>
      </c>
      <c r="M376" s="87" t="s">
        <v>114</v>
      </c>
      <c r="N376" s="116">
        <v>600000</v>
      </c>
      <c r="O376" s="116">
        <v>0</v>
      </c>
      <c r="P376" s="116">
        <v>0</v>
      </c>
      <c r="Q376" s="116">
        <v>0</v>
      </c>
      <c r="R376" s="116">
        <v>1200000</v>
      </c>
      <c r="S376" s="116">
        <f t="shared" si="24"/>
        <v>1800000</v>
      </c>
      <c r="T376" s="87">
        <v>0</v>
      </c>
      <c r="U376" s="89">
        <f t="shared" si="25"/>
        <v>1800000</v>
      </c>
      <c r="V376" s="87">
        <v>0</v>
      </c>
      <c r="W376" s="116">
        <v>0</v>
      </c>
      <c r="X376" s="116">
        <v>0</v>
      </c>
      <c r="Y376" s="116">
        <v>0</v>
      </c>
      <c r="Z376" s="116">
        <v>0</v>
      </c>
      <c r="AA376" s="116">
        <v>2400</v>
      </c>
      <c r="AB376" s="116">
        <v>215800</v>
      </c>
      <c r="AC376" s="116">
        <v>749</v>
      </c>
      <c r="AD376" s="116">
        <f t="shared" si="26"/>
        <v>218949</v>
      </c>
      <c r="AE376" s="89">
        <f t="shared" si="27"/>
        <v>1581051</v>
      </c>
      <c r="AF376" s="87">
        <v>0</v>
      </c>
      <c r="AG376" s="117" t="s">
        <v>121</v>
      </c>
      <c r="AH376" s="118">
        <v>214810100066915</v>
      </c>
      <c r="AI376" s="117" t="s">
        <v>122</v>
      </c>
    </row>
    <row r="377" spans="2:35" ht="15.75" customHeight="1">
      <c r="B377" s="113">
        <v>77</v>
      </c>
      <c r="C377" s="93" t="s">
        <v>461</v>
      </c>
      <c r="D377" s="93" t="s">
        <v>462</v>
      </c>
      <c r="E377" s="114">
        <v>991997854120</v>
      </c>
      <c r="F377" s="115">
        <v>23898</v>
      </c>
      <c r="G377" s="112" t="s">
        <v>110</v>
      </c>
      <c r="H377" s="87" t="s">
        <v>111</v>
      </c>
      <c r="I377" s="93" t="s">
        <v>112</v>
      </c>
      <c r="J377" s="93" t="s">
        <v>380</v>
      </c>
      <c r="K377" s="115">
        <v>43070</v>
      </c>
      <c r="L377" s="87" t="s">
        <v>96</v>
      </c>
      <c r="M377" s="87" t="s">
        <v>114</v>
      </c>
      <c r="N377" s="116">
        <v>600000</v>
      </c>
      <c r="O377" s="116">
        <v>0</v>
      </c>
      <c r="P377" s="116">
        <v>0</v>
      </c>
      <c r="Q377" s="116">
        <v>0</v>
      </c>
      <c r="R377" s="116">
        <v>1200000</v>
      </c>
      <c r="S377" s="116">
        <f t="shared" si="24"/>
        <v>1800000</v>
      </c>
      <c r="T377" s="87">
        <v>0</v>
      </c>
      <c r="U377" s="89">
        <f t="shared" si="25"/>
        <v>1800000</v>
      </c>
      <c r="V377" s="87">
        <v>0</v>
      </c>
      <c r="W377" s="116">
        <v>0</v>
      </c>
      <c r="X377" s="116">
        <v>0</v>
      </c>
      <c r="Y377" s="116">
        <v>0</v>
      </c>
      <c r="Z377" s="116">
        <v>0</v>
      </c>
      <c r="AA377" s="116">
        <v>2400</v>
      </c>
      <c r="AB377" s="116">
        <v>215800</v>
      </c>
      <c r="AC377" s="116">
        <v>749</v>
      </c>
      <c r="AD377" s="116">
        <f t="shared" si="26"/>
        <v>218949</v>
      </c>
      <c r="AE377" s="89">
        <f t="shared" si="27"/>
        <v>1581051</v>
      </c>
      <c r="AF377" s="87">
        <v>0</v>
      </c>
      <c r="AG377" s="117" t="s">
        <v>121</v>
      </c>
      <c r="AH377" s="118">
        <v>214810100067039</v>
      </c>
      <c r="AI377" s="117" t="s">
        <v>122</v>
      </c>
    </row>
    <row r="378" spans="2:35" ht="15.75" customHeight="1">
      <c r="B378" s="113">
        <v>78</v>
      </c>
      <c r="C378" s="93" t="s">
        <v>463</v>
      </c>
      <c r="D378" s="93" t="s">
        <v>464</v>
      </c>
      <c r="E378" s="114">
        <v>307936629795</v>
      </c>
      <c r="F378" s="115">
        <v>26769</v>
      </c>
      <c r="G378" s="112" t="s">
        <v>119</v>
      </c>
      <c r="H378" s="87" t="s">
        <v>111</v>
      </c>
      <c r="I378" s="93" t="s">
        <v>128</v>
      </c>
      <c r="J378" s="93" t="s">
        <v>380</v>
      </c>
      <c r="K378" s="115">
        <v>43070</v>
      </c>
      <c r="L378" s="87" t="s">
        <v>96</v>
      </c>
      <c r="M378" s="87" t="s">
        <v>114</v>
      </c>
      <c r="N378" s="116">
        <v>600000</v>
      </c>
      <c r="O378" s="116">
        <v>0</v>
      </c>
      <c r="P378" s="116">
        <v>0</v>
      </c>
      <c r="Q378" s="116">
        <v>0</v>
      </c>
      <c r="R378" s="116">
        <v>1200000</v>
      </c>
      <c r="S378" s="116">
        <f t="shared" si="24"/>
        <v>1800000</v>
      </c>
      <c r="T378" s="87">
        <v>0</v>
      </c>
      <c r="U378" s="89">
        <f t="shared" si="25"/>
        <v>1800000</v>
      </c>
      <c r="V378" s="87">
        <v>0</v>
      </c>
      <c r="W378" s="116">
        <v>0</v>
      </c>
      <c r="X378" s="116">
        <v>0</v>
      </c>
      <c r="Y378" s="116">
        <v>0</v>
      </c>
      <c r="Z378" s="116">
        <v>0</v>
      </c>
      <c r="AA378" s="116">
        <v>2400</v>
      </c>
      <c r="AB378" s="116">
        <v>215800</v>
      </c>
      <c r="AC378" s="116">
        <v>749</v>
      </c>
      <c r="AD378" s="116">
        <f t="shared" si="26"/>
        <v>218949</v>
      </c>
      <c r="AE378" s="89">
        <f t="shared" si="27"/>
        <v>1581051</v>
      </c>
      <c r="AF378" s="87">
        <v>0</v>
      </c>
      <c r="AG378" s="117" t="s">
        <v>121</v>
      </c>
      <c r="AH378" s="118">
        <v>214810100068269</v>
      </c>
      <c r="AI378" s="117" t="s">
        <v>122</v>
      </c>
    </row>
    <row r="379" spans="2:35" ht="15.75" customHeight="1">
      <c r="B379" s="113">
        <v>79</v>
      </c>
      <c r="C379" s="112" t="s">
        <v>465</v>
      </c>
      <c r="D379" s="93" t="s">
        <v>466</v>
      </c>
      <c r="E379" s="114">
        <v>231644543066</v>
      </c>
      <c r="F379" s="115">
        <v>30105</v>
      </c>
      <c r="G379" s="112" t="s">
        <v>110</v>
      </c>
      <c r="H379" s="87" t="s">
        <v>111</v>
      </c>
      <c r="I379" s="93" t="s">
        <v>163</v>
      </c>
      <c r="J379" s="112" t="s">
        <v>380</v>
      </c>
      <c r="K379" s="115">
        <v>43070</v>
      </c>
      <c r="L379" s="87" t="s">
        <v>96</v>
      </c>
      <c r="M379" s="87" t="s">
        <v>114</v>
      </c>
      <c r="N379" s="116">
        <v>150000</v>
      </c>
      <c r="O379" s="116">
        <v>0</v>
      </c>
      <c r="P379" s="116">
        <v>0</v>
      </c>
      <c r="Q379" s="116">
        <v>0</v>
      </c>
      <c r="R379" s="116">
        <v>300000</v>
      </c>
      <c r="S379" s="116">
        <f t="shared" si="24"/>
        <v>450000</v>
      </c>
      <c r="T379" s="87">
        <v>0</v>
      </c>
      <c r="U379" s="89">
        <f t="shared" si="25"/>
        <v>450000</v>
      </c>
      <c r="V379" s="87">
        <v>0</v>
      </c>
      <c r="W379" s="116">
        <v>0</v>
      </c>
      <c r="X379" s="116">
        <v>0</v>
      </c>
      <c r="Y379" s="116">
        <v>0</v>
      </c>
      <c r="Z379" s="116">
        <v>0</v>
      </c>
      <c r="AA379" s="116">
        <v>600</v>
      </c>
      <c r="AB379" s="116">
        <v>58500</v>
      </c>
      <c r="AC379" s="116">
        <v>749</v>
      </c>
      <c r="AD379" s="116">
        <f t="shared" si="26"/>
        <v>59849</v>
      </c>
      <c r="AE379" s="89">
        <f t="shared" si="27"/>
        <v>390151</v>
      </c>
      <c r="AF379" s="87">
        <v>0</v>
      </c>
      <c r="AG379" s="117" t="s">
        <v>121</v>
      </c>
      <c r="AH379" s="118">
        <v>214810100066818</v>
      </c>
      <c r="AI379" s="117" t="s">
        <v>122</v>
      </c>
    </row>
    <row r="380" spans="2:35" ht="15.75" customHeight="1">
      <c r="B380" s="113">
        <v>80</v>
      </c>
      <c r="C380" s="93" t="s">
        <v>467</v>
      </c>
      <c r="D380" s="93" t="s">
        <v>468</v>
      </c>
      <c r="E380" s="114">
        <v>942271408772</v>
      </c>
      <c r="F380" s="115">
        <v>28990</v>
      </c>
      <c r="G380" s="112" t="s">
        <v>110</v>
      </c>
      <c r="H380" s="87" t="s">
        <v>111</v>
      </c>
      <c r="I380" s="93" t="s">
        <v>112</v>
      </c>
      <c r="J380" s="93" t="s">
        <v>380</v>
      </c>
      <c r="K380" s="115">
        <v>43070</v>
      </c>
      <c r="L380" s="87" t="s">
        <v>96</v>
      </c>
      <c r="M380" s="87" t="s">
        <v>114</v>
      </c>
      <c r="N380" s="116">
        <v>600000</v>
      </c>
      <c r="O380" s="116">
        <v>0</v>
      </c>
      <c r="P380" s="116">
        <v>0</v>
      </c>
      <c r="Q380" s="116">
        <v>0</v>
      </c>
      <c r="R380" s="116">
        <v>1200000</v>
      </c>
      <c r="S380" s="116">
        <f t="shared" si="24"/>
        <v>1800000</v>
      </c>
      <c r="T380" s="87">
        <v>0</v>
      </c>
      <c r="U380" s="89">
        <f t="shared" si="25"/>
        <v>1800000</v>
      </c>
      <c r="V380" s="87">
        <v>0</v>
      </c>
      <c r="W380" s="116">
        <v>0</v>
      </c>
      <c r="X380" s="116">
        <v>0</v>
      </c>
      <c r="Y380" s="116">
        <v>0</v>
      </c>
      <c r="Z380" s="116">
        <v>0</v>
      </c>
      <c r="AA380" s="116">
        <v>2400</v>
      </c>
      <c r="AB380" s="116">
        <v>215800</v>
      </c>
      <c r="AC380" s="116">
        <v>749</v>
      </c>
      <c r="AD380" s="116">
        <f t="shared" si="26"/>
        <v>218949</v>
      </c>
      <c r="AE380" s="89">
        <f t="shared" si="27"/>
        <v>1581051</v>
      </c>
      <c r="AF380" s="87">
        <v>0</v>
      </c>
      <c r="AG380" s="117" t="s">
        <v>121</v>
      </c>
      <c r="AH380" s="118">
        <v>214810100066942</v>
      </c>
      <c r="AI380" s="117" t="s">
        <v>122</v>
      </c>
    </row>
    <row r="381" spans="2:35" ht="15.75" customHeight="1">
      <c r="B381" s="113">
        <v>81</v>
      </c>
      <c r="C381" s="93" t="s">
        <v>469</v>
      </c>
      <c r="D381" s="93" t="s">
        <v>470</v>
      </c>
      <c r="E381" s="114">
        <v>313202314520</v>
      </c>
      <c r="F381" s="115">
        <v>23225</v>
      </c>
      <c r="G381" s="112" t="s">
        <v>119</v>
      </c>
      <c r="H381" s="87" t="s">
        <v>111</v>
      </c>
      <c r="I381" s="93" t="s">
        <v>125</v>
      </c>
      <c r="J381" s="93" t="s">
        <v>380</v>
      </c>
      <c r="K381" s="115">
        <v>43070</v>
      </c>
      <c r="L381" s="87" t="s">
        <v>96</v>
      </c>
      <c r="M381" s="87" t="s">
        <v>114</v>
      </c>
      <c r="N381" s="116">
        <v>480000</v>
      </c>
      <c r="O381" s="116">
        <v>0</v>
      </c>
      <c r="P381" s="116">
        <v>0</v>
      </c>
      <c r="Q381" s="116">
        <v>0</v>
      </c>
      <c r="R381" s="116">
        <v>960000</v>
      </c>
      <c r="S381" s="116">
        <f t="shared" si="24"/>
        <v>1440000</v>
      </c>
      <c r="T381" s="87">
        <v>0</v>
      </c>
      <c r="U381" s="89">
        <f t="shared" si="25"/>
        <v>1440000</v>
      </c>
      <c r="V381" s="87">
        <v>0</v>
      </c>
      <c r="W381" s="116">
        <v>0</v>
      </c>
      <c r="X381" s="116">
        <v>0</v>
      </c>
      <c r="Y381" s="116">
        <v>0</v>
      </c>
      <c r="Z381" s="116">
        <v>0</v>
      </c>
      <c r="AA381" s="116">
        <v>2400</v>
      </c>
      <c r="AB381" s="116">
        <v>117520</v>
      </c>
      <c r="AC381" s="116">
        <v>499</v>
      </c>
      <c r="AD381" s="116">
        <f t="shared" si="26"/>
        <v>120419</v>
      </c>
      <c r="AE381" s="89">
        <f t="shared" si="27"/>
        <v>1319581</v>
      </c>
      <c r="AF381" s="87">
        <v>0</v>
      </c>
      <c r="AG381" s="117" t="s">
        <v>121</v>
      </c>
      <c r="AH381" s="118">
        <v>214810100067020</v>
      </c>
      <c r="AI381" s="117" t="s">
        <v>122</v>
      </c>
    </row>
    <row r="382" spans="2:35" ht="15.75" customHeight="1">
      <c r="B382" s="113">
        <v>82</v>
      </c>
      <c r="C382" s="93" t="s">
        <v>159</v>
      </c>
      <c r="D382" s="93" t="s">
        <v>160</v>
      </c>
      <c r="E382" s="114">
        <v>357556748472</v>
      </c>
      <c r="F382" s="115">
        <v>28924</v>
      </c>
      <c r="G382" s="112" t="s">
        <v>119</v>
      </c>
      <c r="H382" s="87" t="s">
        <v>111</v>
      </c>
      <c r="I382" s="93" t="s">
        <v>120</v>
      </c>
      <c r="J382" s="93" t="s">
        <v>113</v>
      </c>
      <c r="K382" s="115">
        <v>43070</v>
      </c>
      <c r="L382" s="87" t="s">
        <v>96</v>
      </c>
      <c r="M382" s="87" t="s">
        <v>114</v>
      </c>
      <c r="N382" s="116">
        <v>480000</v>
      </c>
      <c r="O382" s="116">
        <v>0</v>
      </c>
      <c r="P382" s="116">
        <v>0</v>
      </c>
      <c r="Q382" s="116">
        <v>0</v>
      </c>
      <c r="R382" s="116">
        <v>960000</v>
      </c>
      <c r="S382" s="116">
        <f t="shared" si="24"/>
        <v>1440000</v>
      </c>
      <c r="T382" s="87">
        <v>0</v>
      </c>
      <c r="U382" s="89">
        <f t="shared" si="25"/>
        <v>1440000</v>
      </c>
      <c r="V382" s="87">
        <v>0</v>
      </c>
      <c r="W382" s="116">
        <v>0</v>
      </c>
      <c r="X382" s="116">
        <v>0</v>
      </c>
      <c r="Y382" s="116">
        <v>0</v>
      </c>
      <c r="Z382" s="116">
        <v>0</v>
      </c>
      <c r="AA382" s="116">
        <v>2400</v>
      </c>
      <c r="AB382" s="116">
        <v>117520</v>
      </c>
      <c r="AC382" s="116">
        <v>499</v>
      </c>
      <c r="AD382" s="116">
        <f t="shared" si="26"/>
        <v>120419</v>
      </c>
      <c r="AE382" s="89">
        <f t="shared" si="27"/>
        <v>1319581</v>
      </c>
      <c r="AF382" s="87">
        <v>0</v>
      </c>
      <c r="AG382" s="117" t="s">
        <v>121</v>
      </c>
      <c r="AH382" s="118">
        <v>214810100067048</v>
      </c>
      <c r="AI382" s="117" t="s">
        <v>122</v>
      </c>
    </row>
    <row r="383" spans="2:35" ht="15.75" customHeight="1">
      <c r="B383" s="113">
        <v>83</v>
      </c>
      <c r="C383" s="93" t="s">
        <v>724</v>
      </c>
      <c r="D383" s="93" t="s">
        <v>472</v>
      </c>
      <c r="E383" s="114">
        <v>298313647990</v>
      </c>
      <c r="F383" s="115">
        <v>24061</v>
      </c>
      <c r="G383" s="112" t="s">
        <v>119</v>
      </c>
      <c r="H383" s="87" t="s">
        <v>111</v>
      </c>
      <c r="I383" s="93" t="s">
        <v>125</v>
      </c>
      <c r="J383" s="93" t="s">
        <v>380</v>
      </c>
      <c r="K383" s="115">
        <v>43070</v>
      </c>
      <c r="L383" s="87" t="s">
        <v>96</v>
      </c>
      <c r="M383" s="87" t="s">
        <v>114</v>
      </c>
      <c r="N383" s="116">
        <v>476129</v>
      </c>
      <c r="O383" s="116">
        <v>0</v>
      </c>
      <c r="P383" s="116">
        <v>0</v>
      </c>
      <c r="Q383" s="116">
        <v>0</v>
      </c>
      <c r="R383" s="116">
        <v>1417563</v>
      </c>
      <c r="S383" s="116">
        <f t="shared" si="24"/>
        <v>1893692</v>
      </c>
      <c r="T383" s="87">
        <v>0</v>
      </c>
      <c r="U383" s="89">
        <f t="shared" si="25"/>
        <v>1893692</v>
      </c>
      <c r="V383" s="87">
        <v>0</v>
      </c>
      <c r="W383" s="116">
        <v>0</v>
      </c>
      <c r="X383" s="116">
        <v>0</v>
      </c>
      <c r="Y383" s="116">
        <v>0</v>
      </c>
      <c r="Z383" s="116">
        <v>0</v>
      </c>
      <c r="AA383" s="116">
        <v>2400</v>
      </c>
      <c r="AB383" s="116">
        <v>251397</v>
      </c>
      <c r="AC383" s="116">
        <v>13911</v>
      </c>
      <c r="AD383" s="116">
        <f t="shared" si="26"/>
        <v>267708</v>
      </c>
      <c r="AE383" s="89">
        <f t="shared" si="27"/>
        <v>1625984</v>
      </c>
      <c r="AF383" s="87">
        <v>0</v>
      </c>
      <c r="AG383" s="117" t="s">
        <v>121</v>
      </c>
      <c r="AH383" s="118">
        <v>214810100067118</v>
      </c>
      <c r="AI383" s="117" t="s">
        <v>122</v>
      </c>
    </row>
    <row r="384" spans="2:35" ht="15.75" customHeight="1">
      <c r="B384" s="113">
        <v>84</v>
      </c>
      <c r="C384" s="93" t="s">
        <v>161</v>
      </c>
      <c r="D384" s="93" t="s">
        <v>162</v>
      </c>
      <c r="E384" s="114">
        <v>414959354390</v>
      </c>
      <c r="F384" s="115">
        <v>31283</v>
      </c>
      <c r="G384" s="112" t="s">
        <v>110</v>
      </c>
      <c r="H384" s="87" t="s">
        <v>111</v>
      </c>
      <c r="I384" s="93" t="s">
        <v>163</v>
      </c>
      <c r="J384" s="93" t="s">
        <v>113</v>
      </c>
      <c r="K384" s="115">
        <v>43070</v>
      </c>
      <c r="L384" s="87" t="s">
        <v>96</v>
      </c>
      <c r="M384" s="87" t="s">
        <v>114</v>
      </c>
      <c r="N384" s="116">
        <v>480000</v>
      </c>
      <c r="O384" s="116">
        <v>0</v>
      </c>
      <c r="P384" s="116">
        <v>0</v>
      </c>
      <c r="Q384" s="116">
        <v>0</v>
      </c>
      <c r="R384" s="116">
        <v>960000</v>
      </c>
      <c r="S384" s="116">
        <f t="shared" si="24"/>
        <v>1440000</v>
      </c>
      <c r="T384" s="87">
        <v>0</v>
      </c>
      <c r="U384" s="89">
        <f t="shared" si="25"/>
        <v>1440000</v>
      </c>
      <c r="V384" s="87">
        <v>0</v>
      </c>
      <c r="W384" s="116">
        <v>0</v>
      </c>
      <c r="X384" s="116">
        <v>0</v>
      </c>
      <c r="Y384" s="116">
        <v>0</v>
      </c>
      <c r="Z384" s="116">
        <v>0</v>
      </c>
      <c r="AA384" s="116">
        <v>2400</v>
      </c>
      <c r="AB384" s="116">
        <v>117520</v>
      </c>
      <c r="AC384" s="116">
        <v>499</v>
      </c>
      <c r="AD384" s="116">
        <f t="shared" si="26"/>
        <v>120419</v>
      </c>
      <c r="AE384" s="89">
        <f t="shared" si="27"/>
        <v>1319581</v>
      </c>
      <c r="AF384" s="87">
        <v>0</v>
      </c>
      <c r="AG384" s="117" t="s">
        <v>121</v>
      </c>
      <c r="AH384" s="118">
        <v>214810100067251</v>
      </c>
      <c r="AI384" s="117" t="s">
        <v>122</v>
      </c>
    </row>
    <row r="385" spans="2:35" ht="15.75" customHeight="1">
      <c r="B385" s="113">
        <v>85</v>
      </c>
      <c r="C385" s="93" t="s">
        <v>164</v>
      </c>
      <c r="D385" s="93" t="s">
        <v>165</v>
      </c>
      <c r="E385" s="114">
        <v>642382107357</v>
      </c>
      <c r="F385" s="115">
        <v>29713</v>
      </c>
      <c r="G385" s="112" t="s">
        <v>110</v>
      </c>
      <c r="H385" s="87" t="s">
        <v>111</v>
      </c>
      <c r="I385" s="93" t="s">
        <v>143</v>
      </c>
      <c r="J385" s="93" t="s">
        <v>113</v>
      </c>
      <c r="K385" s="115">
        <v>43070</v>
      </c>
      <c r="L385" s="87" t="s">
        <v>96</v>
      </c>
      <c r="M385" s="87" t="s">
        <v>114</v>
      </c>
      <c r="N385" s="116">
        <v>480000</v>
      </c>
      <c r="O385" s="116">
        <v>0</v>
      </c>
      <c r="P385" s="116">
        <v>0</v>
      </c>
      <c r="Q385" s="116">
        <v>0</v>
      </c>
      <c r="R385" s="116">
        <v>960000</v>
      </c>
      <c r="S385" s="116">
        <f t="shared" si="24"/>
        <v>1440000</v>
      </c>
      <c r="T385" s="87">
        <v>0</v>
      </c>
      <c r="U385" s="89">
        <f t="shared" si="25"/>
        <v>1440000</v>
      </c>
      <c r="V385" s="87">
        <v>0</v>
      </c>
      <c r="W385" s="116">
        <v>0</v>
      </c>
      <c r="X385" s="116">
        <v>0</v>
      </c>
      <c r="Y385" s="116">
        <v>0</v>
      </c>
      <c r="Z385" s="116">
        <v>0</v>
      </c>
      <c r="AA385" s="116">
        <v>2400</v>
      </c>
      <c r="AB385" s="116">
        <v>117520</v>
      </c>
      <c r="AC385" s="116">
        <v>499</v>
      </c>
      <c r="AD385" s="116">
        <f t="shared" si="26"/>
        <v>120419</v>
      </c>
      <c r="AE385" s="89">
        <f t="shared" si="27"/>
        <v>1319581</v>
      </c>
      <c r="AF385" s="87">
        <v>0</v>
      </c>
      <c r="AG385" s="117" t="s">
        <v>121</v>
      </c>
      <c r="AH385" s="118">
        <v>214810100067297</v>
      </c>
      <c r="AI385" s="117" t="s">
        <v>122</v>
      </c>
    </row>
    <row r="386" spans="2:35" ht="15.75" customHeight="1">
      <c r="B386" s="113">
        <v>86</v>
      </c>
      <c r="C386" s="93" t="s">
        <v>240</v>
      </c>
      <c r="D386" s="93" t="s">
        <v>241</v>
      </c>
      <c r="E386" s="114">
        <v>243451460243</v>
      </c>
      <c r="F386" s="115">
        <v>31644</v>
      </c>
      <c r="G386" s="112" t="s">
        <v>110</v>
      </c>
      <c r="H386" s="87" t="s">
        <v>111</v>
      </c>
      <c r="I386" s="93" t="s">
        <v>163</v>
      </c>
      <c r="J386" s="93" t="s">
        <v>216</v>
      </c>
      <c r="K386" s="115">
        <v>43070</v>
      </c>
      <c r="L386" s="87" t="s">
        <v>96</v>
      </c>
      <c r="M386" s="87" t="s">
        <v>114</v>
      </c>
      <c r="N386" s="116">
        <v>360000</v>
      </c>
      <c r="O386" s="116">
        <v>0</v>
      </c>
      <c r="P386" s="116">
        <v>0</v>
      </c>
      <c r="Q386" s="116">
        <v>0</v>
      </c>
      <c r="R386" s="116">
        <v>840000</v>
      </c>
      <c r="S386" s="116">
        <f t="shared" si="24"/>
        <v>1200000</v>
      </c>
      <c r="T386" s="87">
        <v>0</v>
      </c>
      <c r="U386" s="89">
        <f t="shared" si="25"/>
        <v>1200000</v>
      </c>
      <c r="V386" s="87">
        <v>0</v>
      </c>
      <c r="W386" s="116">
        <v>0</v>
      </c>
      <c r="X386" s="116">
        <v>0</v>
      </c>
      <c r="Y386" s="116">
        <v>0</v>
      </c>
      <c r="Z386" s="116">
        <v>0</v>
      </c>
      <c r="AA386" s="116">
        <v>2400</v>
      </c>
      <c r="AB386" s="116">
        <v>71500</v>
      </c>
      <c r="AC386" s="116">
        <v>374</v>
      </c>
      <c r="AD386" s="116">
        <f t="shared" si="26"/>
        <v>74274</v>
      </c>
      <c r="AE386" s="89">
        <f t="shared" si="27"/>
        <v>1125726</v>
      </c>
      <c r="AF386" s="87">
        <v>0</v>
      </c>
      <c r="AG386" s="117" t="s">
        <v>121</v>
      </c>
      <c r="AH386" s="118">
        <v>214810100067303</v>
      </c>
      <c r="AI386" s="117" t="s">
        <v>122</v>
      </c>
    </row>
    <row r="387" spans="2:35" ht="15.75" customHeight="1">
      <c r="B387" s="113">
        <v>87</v>
      </c>
      <c r="C387" s="93" t="s">
        <v>473</v>
      </c>
      <c r="D387" s="93" t="s">
        <v>474</v>
      </c>
      <c r="E387" s="114">
        <v>850808487010</v>
      </c>
      <c r="F387" s="115">
        <v>23459</v>
      </c>
      <c r="G387" s="112" t="s">
        <v>110</v>
      </c>
      <c r="H387" s="87" t="s">
        <v>111</v>
      </c>
      <c r="I387" s="93" t="s">
        <v>143</v>
      </c>
      <c r="J387" s="93" t="s">
        <v>380</v>
      </c>
      <c r="K387" s="115">
        <v>43070</v>
      </c>
      <c r="L387" s="87" t="s">
        <v>96</v>
      </c>
      <c r="M387" s="87" t="s">
        <v>114</v>
      </c>
      <c r="N387" s="116">
        <v>600000</v>
      </c>
      <c r="O387" s="116">
        <v>0</v>
      </c>
      <c r="P387" s="116">
        <v>0</v>
      </c>
      <c r="Q387" s="116">
        <v>0</v>
      </c>
      <c r="R387" s="116">
        <v>1200000</v>
      </c>
      <c r="S387" s="116">
        <f t="shared" si="24"/>
        <v>1800000</v>
      </c>
      <c r="T387" s="87">
        <v>0</v>
      </c>
      <c r="U387" s="89">
        <f t="shared" si="25"/>
        <v>1800000</v>
      </c>
      <c r="V387" s="87">
        <v>0</v>
      </c>
      <c r="W387" s="116">
        <v>0</v>
      </c>
      <c r="X387" s="116">
        <v>0</v>
      </c>
      <c r="Y387" s="116">
        <v>0</v>
      </c>
      <c r="Z387" s="116">
        <v>0</v>
      </c>
      <c r="AA387" s="116">
        <v>2400</v>
      </c>
      <c r="AB387" s="116">
        <v>215800</v>
      </c>
      <c r="AC387" s="116">
        <v>749</v>
      </c>
      <c r="AD387" s="116">
        <f t="shared" si="26"/>
        <v>218949</v>
      </c>
      <c r="AE387" s="89">
        <f t="shared" si="27"/>
        <v>1581051</v>
      </c>
      <c r="AF387" s="87">
        <v>0</v>
      </c>
      <c r="AG387" s="117" t="s">
        <v>121</v>
      </c>
      <c r="AH387" s="118">
        <v>214810100068047</v>
      </c>
      <c r="AI387" s="117" t="s">
        <v>122</v>
      </c>
    </row>
    <row r="388" spans="2:35" ht="15.75" customHeight="1">
      <c r="B388" s="113">
        <v>88</v>
      </c>
      <c r="C388" s="93" t="s">
        <v>475</v>
      </c>
      <c r="D388" s="93" t="s">
        <v>476</v>
      </c>
      <c r="E388" s="114">
        <v>894756979302</v>
      </c>
      <c r="F388" s="115">
        <v>31961</v>
      </c>
      <c r="G388" s="112" t="s">
        <v>110</v>
      </c>
      <c r="H388" s="87" t="s">
        <v>111</v>
      </c>
      <c r="I388" s="93" t="s">
        <v>200</v>
      </c>
      <c r="J388" s="93" t="s">
        <v>380</v>
      </c>
      <c r="K388" s="115">
        <v>43256</v>
      </c>
      <c r="L388" s="87" t="s">
        <v>96</v>
      </c>
      <c r="M388" s="87" t="s">
        <v>114</v>
      </c>
      <c r="N388" s="116">
        <v>586881</v>
      </c>
      <c r="O388" s="116">
        <v>0</v>
      </c>
      <c r="P388" s="116">
        <v>0</v>
      </c>
      <c r="Q388" s="116">
        <v>0</v>
      </c>
      <c r="R388" s="116">
        <v>2347527</v>
      </c>
      <c r="S388" s="116">
        <f t="shared" si="24"/>
        <v>2934408</v>
      </c>
      <c r="T388" s="87">
        <v>0</v>
      </c>
      <c r="U388" s="89">
        <f t="shared" si="25"/>
        <v>2934408</v>
      </c>
      <c r="V388" s="87">
        <v>0</v>
      </c>
      <c r="W388" s="116">
        <v>0</v>
      </c>
      <c r="X388" s="116">
        <v>0</v>
      </c>
      <c r="Y388" s="116">
        <v>0</v>
      </c>
      <c r="Z388" s="116">
        <v>0</v>
      </c>
      <c r="AA388" s="116">
        <v>2400</v>
      </c>
      <c r="AB388" s="116">
        <v>569735</v>
      </c>
      <c r="AC388" s="116">
        <v>748.72</v>
      </c>
      <c r="AD388" s="116">
        <f t="shared" si="26"/>
        <v>572883.72</v>
      </c>
      <c r="AE388" s="89">
        <f t="shared" si="27"/>
        <v>2361524.2800000003</v>
      </c>
      <c r="AF388" s="87">
        <v>0</v>
      </c>
      <c r="AG388" s="117" t="s">
        <v>121</v>
      </c>
      <c r="AH388" s="118">
        <v>610002010013728</v>
      </c>
      <c r="AI388" s="117" t="s">
        <v>140</v>
      </c>
    </row>
    <row r="389" spans="2:35" ht="15.75" customHeight="1">
      <c r="B389" s="113">
        <v>89</v>
      </c>
      <c r="C389" s="93" t="s">
        <v>166</v>
      </c>
      <c r="D389" s="93" t="s">
        <v>167</v>
      </c>
      <c r="E389" s="114">
        <v>691826281014</v>
      </c>
      <c r="F389" s="115">
        <v>31853</v>
      </c>
      <c r="G389" s="112" t="s">
        <v>119</v>
      </c>
      <c r="H389" s="87" t="s">
        <v>111</v>
      </c>
      <c r="I389" s="93" t="s">
        <v>128</v>
      </c>
      <c r="J389" s="93" t="s">
        <v>113</v>
      </c>
      <c r="K389" s="115">
        <v>43278</v>
      </c>
      <c r="L389" s="87" t="s">
        <v>96</v>
      </c>
      <c r="M389" s="87" t="s">
        <v>114</v>
      </c>
      <c r="N389" s="116">
        <v>480000</v>
      </c>
      <c r="O389" s="116">
        <v>0</v>
      </c>
      <c r="P389" s="116">
        <v>0</v>
      </c>
      <c r="Q389" s="116">
        <v>0</v>
      </c>
      <c r="R389" s="116">
        <v>720000</v>
      </c>
      <c r="S389" s="116">
        <f t="shared" si="24"/>
        <v>1200000</v>
      </c>
      <c r="T389" s="87">
        <v>0</v>
      </c>
      <c r="U389" s="89">
        <f t="shared" si="25"/>
        <v>1200000</v>
      </c>
      <c r="V389" s="87">
        <v>0</v>
      </c>
      <c r="W389" s="116">
        <v>0</v>
      </c>
      <c r="X389" s="116">
        <v>0</v>
      </c>
      <c r="Y389" s="116">
        <v>0</v>
      </c>
      <c r="Z389" s="116">
        <v>0</v>
      </c>
      <c r="AA389" s="116">
        <v>2400</v>
      </c>
      <c r="AB389" s="116">
        <v>71500</v>
      </c>
      <c r="AC389" s="116">
        <v>374.36399999999992</v>
      </c>
      <c r="AD389" s="116">
        <f t="shared" si="26"/>
        <v>74274.364000000001</v>
      </c>
      <c r="AE389" s="89">
        <f t="shared" si="27"/>
        <v>1125725.6359999999</v>
      </c>
      <c r="AF389" s="87">
        <v>0</v>
      </c>
      <c r="AG389" s="117" t="s">
        <v>121</v>
      </c>
      <c r="AH389" s="118">
        <v>610002010013770</v>
      </c>
      <c r="AI389" s="117" t="s">
        <v>140</v>
      </c>
    </row>
    <row r="390" spans="2:35" ht="15.75" customHeight="1">
      <c r="B390" s="113">
        <v>90</v>
      </c>
      <c r="C390" s="93" t="s">
        <v>477</v>
      </c>
      <c r="D390" s="93" t="s">
        <v>478</v>
      </c>
      <c r="E390" s="114">
        <v>915539334869</v>
      </c>
      <c r="F390" s="115">
        <v>21592</v>
      </c>
      <c r="G390" s="112" t="s">
        <v>110</v>
      </c>
      <c r="H390" s="87" t="s">
        <v>111</v>
      </c>
      <c r="I390" s="93" t="s">
        <v>163</v>
      </c>
      <c r="J390" s="93" t="s">
        <v>380</v>
      </c>
      <c r="K390" s="115">
        <v>43252</v>
      </c>
      <c r="L390" s="87" t="s">
        <v>96</v>
      </c>
      <c r="M390" s="87" t="s">
        <v>114</v>
      </c>
      <c r="N390" s="116">
        <v>600000</v>
      </c>
      <c r="O390" s="116">
        <v>0</v>
      </c>
      <c r="P390" s="116">
        <v>0</v>
      </c>
      <c r="Q390" s="116">
        <v>0</v>
      </c>
      <c r="R390" s="116">
        <v>1200000</v>
      </c>
      <c r="S390" s="116">
        <f t="shared" si="24"/>
        <v>1800000</v>
      </c>
      <c r="T390" s="87">
        <v>0</v>
      </c>
      <c r="U390" s="89">
        <f t="shared" si="25"/>
        <v>1800000</v>
      </c>
      <c r="V390" s="87">
        <v>0</v>
      </c>
      <c r="W390" s="116">
        <v>0</v>
      </c>
      <c r="X390" s="116">
        <v>0</v>
      </c>
      <c r="Y390" s="116">
        <v>0</v>
      </c>
      <c r="Z390" s="116">
        <v>0</v>
      </c>
      <c r="AA390" s="116">
        <v>2400</v>
      </c>
      <c r="AB390" s="116">
        <v>215800</v>
      </c>
      <c r="AC390" s="116">
        <v>749</v>
      </c>
      <c r="AD390" s="116">
        <f t="shared" si="26"/>
        <v>218949</v>
      </c>
      <c r="AE390" s="89">
        <f t="shared" si="27"/>
        <v>1581051</v>
      </c>
      <c r="AF390" s="87">
        <v>0</v>
      </c>
      <c r="AG390" s="117" t="s">
        <v>121</v>
      </c>
      <c r="AH390" s="118">
        <v>214810100070112</v>
      </c>
      <c r="AI390" s="117" t="s">
        <v>122</v>
      </c>
    </row>
    <row r="391" spans="2:35" ht="15.75" customHeight="1">
      <c r="B391" s="113">
        <v>91</v>
      </c>
      <c r="C391" s="112" t="s">
        <v>479</v>
      </c>
      <c r="D391" s="93" t="s">
        <v>480</v>
      </c>
      <c r="E391" s="114">
        <v>865520931319</v>
      </c>
      <c r="F391" s="115">
        <v>20276</v>
      </c>
      <c r="G391" s="112" t="s">
        <v>110</v>
      </c>
      <c r="H391" s="87" t="s">
        <v>111</v>
      </c>
      <c r="I391" s="93" t="s">
        <v>163</v>
      </c>
      <c r="J391" s="112" t="s">
        <v>380</v>
      </c>
      <c r="K391" s="115">
        <v>43252</v>
      </c>
      <c r="L391" s="87" t="s">
        <v>96</v>
      </c>
      <c r="M391" s="87" t="s">
        <v>114</v>
      </c>
      <c r="N391" s="116">
        <v>600000</v>
      </c>
      <c r="O391" s="116">
        <v>0</v>
      </c>
      <c r="P391" s="116">
        <v>0</v>
      </c>
      <c r="Q391" s="116">
        <v>0</v>
      </c>
      <c r="R391" s="116">
        <v>1200000</v>
      </c>
      <c r="S391" s="116">
        <f t="shared" si="24"/>
        <v>1800000</v>
      </c>
      <c r="T391" s="87">
        <v>0</v>
      </c>
      <c r="U391" s="89">
        <f t="shared" si="25"/>
        <v>1800000</v>
      </c>
      <c r="V391" s="87">
        <v>0</v>
      </c>
      <c r="W391" s="116">
        <v>0</v>
      </c>
      <c r="X391" s="116">
        <v>0</v>
      </c>
      <c r="Y391" s="116">
        <v>0</v>
      </c>
      <c r="Z391" s="116">
        <v>0</v>
      </c>
      <c r="AA391" s="116">
        <v>2400</v>
      </c>
      <c r="AB391" s="116">
        <v>215800</v>
      </c>
      <c r="AC391" s="116">
        <v>749</v>
      </c>
      <c r="AD391" s="116">
        <f t="shared" si="26"/>
        <v>218949</v>
      </c>
      <c r="AE391" s="89">
        <f t="shared" si="27"/>
        <v>1581051</v>
      </c>
      <c r="AF391" s="87">
        <v>0</v>
      </c>
      <c r="AG391" s="117" t="s">
        <v>121</v>
      </c>
      <c r="AH391" s="118">
        <v>214810100070699</v>
      </c>
      <c r="AI391" s="117" t="s">
        <v>122</v>
      </c>
    </row>
    <row r="392" spans="2:35" ht="15.75" customHeight="1">
      <c r="B392" s="113">
        <v>92</v>
      </c>
      <c r="C392" s="93" t="s">
        <v>481</v>
      </c>
      <c r="D392" s="93" t="s">
        <v>482</v>
      </c>
      <c r="E392" s="114">
        <v>246273644795</v>
      </c>
      <c r="F392" s="115">
        <v>21788</v>
      </c>
      <c r="G392" s="112" t="s">
        <v>110</v>
      </c>
      <c r="H392" s="87" t="s">
        <v>111</v>
      </c>
      <c r="I392" s="93" t="s">
        <v>112</v>
      </c>
      <c r="J392" s="93" t="s">
        <v>380</v>
      </c>
      <c r="K392" s="115">
        <v>43252</v>
      </c>
      <c r="L392" s="87" t="s">
        <v>96</v>
      </c>
      <c r="M392" s="87" t="s">
        <v>114</v>
      </c>
      <c r="N392" s="116">
        <v>600000</v>
      </c>
      <c r="O392" s="116">
        <v>0</v>
      </c>
      <c r="P392" s="116">
        <v>0</v>
      </c>
      <c r="Q392" s="116">
        <v>0</v>
      </c>
      <c r="R392" s="116">
        <v>1200000</v>
      </c>
      <c r="S392" s="116">
        <f t="shared" si="24"/>
        <v>1800000</v>
      </c>
      <c r="T392" s="87">
        <v>0</v>
      </c>
      <c r="U392" s="89">
        <f t="shared" si="25"/>
        <v>1800000</v>
      </c>
      <c r="V392" s="87">
        <v>0</v>
      </c>
      <c r="W392" s="116">
        <v>0</v>
      </c>
      <c r="X392" s="116">
        <v>0</v>
      </c>
      <c r="Y392" s="116">
        <v>0</v>
      </c>
      <c r="Z392" s="116">
        <v>0</v>
      </c>
      <c r="AA392" s="116">
        <v>2400</v>
      </c>
      <c r="AB392" s="116">
        <v>215800</v>
      </c>
      <c r="AC392" s="116">
        <v>749</v>
      </c>
      <c r="AD392" s="116">
        <f t="shared" si="26"/>
        <v>218949</v>
      </c>
      <c r="AE392" s="89">
        <f t="shared" si="27"/>
        <v>1581051</v>
      </c>
      <c r="AF392" s="87">
        <v>0</v>
      </c>
      <c r="AG392" s="117" t="s">
        <v>121</v>
      </c>
      <c r="AH392" s="118">
        <v>214810100070158</v>
      </c>
      <c r="AI392" s="117" t="s">
        <v>122</v>
      </c>
    </row>
    <row r="393" spans="2:35" ht="15.75" customHeight="1">
      <c r="B393" s="113">
        <v>93</v>
      </c>
      <c r="C393" s="112" t="s">
        <v>168</v>
      </c>
      <c r="D393" s="93" t="s">
        <v>169</v>
      </c>
      <c r="E393" s="114">
        <v>853014713967</v>
      </c>
      <c r="F393" s="115">
        <v>19911</v>
      </c>
      <c r="G393" s="112" t="s">
        <v>110</v>
      </c>
      <c r="H393" s="87" t="s">
        <v>111</v>
      </c>
      <c r="I393" s="93" t="s">
        <v>112</v>
      </c>
      <c r="J393" s="112" t="s">
        <v>113</v>
      </c>
      <c r="K393" s="115">
        <v>43252</v>
      </c>
      <c r="L393" s="87" t="s">
        <v>96</v>
      </c>
      <c r="M393" s="87" t="s">
        <v>114</v>
      </c>
      <c r="N393" s="116">
        <v>280000</v>
      </c>
      <c r="O393" s="116">
        <v>0</v>
      </c>
      <c r="P393" s="116">
        <v>0</v>
      </c>
      <c r="Q393" s="116">
        <v>0</v>
      </c>
      <c r="R393" s="116">
        <v>560000</v>
      </c>
      <c r="S393" s="116">
        <f t="shared" si="24"/>
        <v>840000</v>
      </c>
      <c r="T393" s="87">
        <v>0</v>
      </c>
      <c r="U393" s="89">
        <f t="shared" si="25"/>
        <v>840000</v>
      </c>
      <c r="V393" s="87">
        <v>0</v>
      </c>
      <c r="W393" s="116">
        <v>0</v>
      </c>
      <c r="X393" s="116">
        <v>0</v>
      </c>
      <c r="Y393" s="116">
        <v>0</v>
      </c>
      <c r="Z393" s="116">
        <v>0</v>
      </c>
      <c r="AA393" s="116">
        <v>1400</v>
      </c>
      <c r="AB393" s="116">
        <v>71803</v>
      </c>
      <c r="AC393" s="116">
        <v>499</v>
      </c>
      <c r="AD393" s="116">
        <f t="shared" si="26"/>
        <v>73702</v>
      </c>
      <c r="AE393" s="89">
        <f t="shared" si="27"/>
        <v>766298</v>
      </c>
      <c r="AF393" s="87">
        <v>0</v>
      </c>
      <c r="AG393" s="117" t="s">
        <v>121</v>
      </c>
      <c r="AH393" s="118">
        <v>214810100070723</v>
      </c>
      <c r="AI393" s="117" t="s">
        <v>122</v>
      </c>
    </row>
    <row r="394" spans="2:35" ht="15.75" customHeight="1">
      <c r="B394" s="113">
        <v>94</v>
      </c>
      <c r="C394" s="93" t="s">
        <v>170</v>
      </c>
      <c r="D394" s="93" t="s">
        <v>171</v>
      </c>
      <c r="E394" s="114">
        <v>424107332549</v>
      </c>
      <c r="F394" s="115">
        <v>32239</v>
      </c>
      <c r="G394" s="112" t="s">
        <v>119</v>
      </c>
      <c r="H394" s="87" t="s">
        <v>111</v>
      </c>
      <c r="I394" s="93" t="s">
        <v>128</v>
      </c>
      <c r="J394" s="93" t="s">
        <v>113</v>
      </c>
      <c r="K394" s="115">
        <v>43286</v>
      </c>
      <c r="L394" s="87" t="s">
        <v>96</v>
      </c>
      <c r="M394" s="87" t="s">
        <v>114</v>
      </c>
      <c r="N394" s="116">
        <v>480000</v>
      </c>
      <c r="O394" s="116">
        <v>0</v>
      </c>
      <c r="P394" s="116">
        <v>0</v>
      </c>
      <c r="Q394" s="116">
        <v>0</v>
      </c>
      <c r="R394" s="116">
        <v>1560000</v>
      </c>
      <c r="S394" s="116">
        <f t="shared" si="24"/>
        <v>2040000</v>
      </c>
      <c r="T394" s="87">
        <v>0</v>
      </c>
      <c r="U394" s="89">
        <f t="shared" si="25"/>
        <v>2040000</v>
      </c>
      <c r="V394" s="87">
        <v>0</v>
      </c>
      <c r="W394" s="116">
        <v>0</v>
      </c>
      <c r="X394" s="116">
        <v>0</v>
      </c>
      <c r="Y394" s="116">
        <v>0</v>
      </c>
      <c r="Z394" s="116">
        <v>0</v>
      </c>
      <c r="AA394" s="116">
        <v>2400</v>
      </c>
      <c r="AB394" s="116">
        <v>291210</v>
      </c>
      <c r="AC394" s="116">
        <v>2473.9</v>
      </c>
      <c r="AD394" s="116">
        <f t="shared" si="26"/>
        <v>296083.90000000002</v>
      </c>
      <c r="AE394" s="89">
        <f t="shared" si="27"/>
        <v>1743916.1</v>
      </c>
      <c r="AF394" s="87">
        <v>0</v>
      </c>
      <c r="AG394" s="117" t="s">
        <v>121</v>
      </c>
      <c r="AH394" s="118">
        <v>610002010013852</v>
      </c>
      <c r="AI394" s="117" t="s">
        <v>140</v>
      </c>
    </row>
    <row r="395" spans="2:35" ht="15.75" customHeight="1">
      <c r="B395" s="113">
        <v>95</v>
      </c>
      <c r="C395" s="93" t="s">
        <v>172</v>
      </c>
      <c r="D395" s="93" t="s">
        <v>173</v>
      </c>
      <c r="E395" s="114">
        <v>790508167905</v>
      </c>
      <c r="F395" s="115">
        <v>32304</v>
      </c>
      <c r="G395" s="112" t="s">
        <v>119</v>
      </c>
      <c r="H395" s="87" t="s">
        <v>111</v>
      </c>
      <c r="I395" s="93" t="s">
        <v>128</v>
      </c>
      <c r="J395" s="93" t="s">
        <v>113</v>
      </c>
      <c r="K395" s="115">
        <v>43301</v>
      </c>
      <c r="L395" s="87" t="s">
        <v>96</v>
      </c>
      <c r="M395" s="87" t="s">
        <v>114</v>
      </c>
      <c r="N395" s="116">
        <v>480000</v>
      </c>
      <c r="O395" s="116">
        <v>0</v>
      </c>
      <c r="P395" s="116">
        <v>0</v>
      </c>
      <c r="Q395" s="116">
        <v>0</v>
      </c>
      <c r="R395" s="116">
        <v>720000</v>
      </c>
      <c r="S395" s="116">
        <f t="shared" si="24"/>
        <v>1200000</v>
      </c>
      <c r="T395" s="87">
        <v>0</v>
      </c>
      <c r="U395" s="89">
        <f t="shared" si="25"/>
        <v>1200000</v>
      </c>
      <c r="V395" s="87">
        <v>0</v>
      </c>
      <c r="W395" s="116">
        <v>0</v>
      </c>
      <c r="X395" s="116">
        <v>0</v>
      </c>
      <c r="Y395" s="116">
        <v>0</v>
      </c>
      <c r="Z395" s="116">
        <v>0</v>
      </c>
      <c r="AA395" s="116">
        <v>2400</v>
      </c>
      <c r="AB395" s="116">
        <v>71500</v>
      </c>
      <c r="AC395" s="116">
        <v>374.36399999999992</v>
      </c>
      <c r="AD395" s="116">
        <f t="shared" si="26"/>
        <v>74274.364000000001</v>
      </c>
      <c r="AE395" s="89">
        <f t="shared" si="27"/>
        <v>1125725.6359999999</v>
      </c>
      <c r="AF395" s="87">
        <v>0</v>
      </c>
      <c r="AG395" s="117" t="s">
        <v>121</v>
      </c>
      <c r="AH395" s="118">
        <v>328002011017620</v>
      </c>
      <c r="AI395" s="117" t="s">
        <v>174</v>
      </c>
    </row>
    <row r="396" spans="2:35" ht="15.75" customHeight="1">
      <c r="B396" s="113">
        <v>96</v>
      </c>
      <c r="C396" s="93" t="s">
        <v>483</v>
      </c>
      <c r="D396" s="93" t="s">
        <v>484</v>
      </c>
      <c r="E396" s="114">
        <v>842162183377</v>
      </c>
      <c r="F396" s="115">
        <v>27838</v>
      </c>
      <c r="G396" s="112" t="s">
        <v>110</v>
      </c>
      <c r="H396" s="87" t="s">
        <v>111</v>
      </c>
      <c r="I396" s="93" t="s">
        <v>163</v>
      </c>
      <c r="J396" s="93" t="s">
        <v>380</v>
      </c>
      <c r="K396" s="115">
        <v>43282</v>
      </c>
      <c r="L396" s="87" t="s">
        <v>96</v>
      </c>
      <c r="M396" s="87" t="s">
        <v>114</v>
      </c>
      <c r="N396" s="116">
        <v>200000</v>
      </c>
      <c r="O396" s="116">
        <v>0</v>
      </c>
      <c r="P396" s="116">
        <v>0</v>
      </c>
      <c r="Q396" s="116">
        <v>0</v>
      </c>
      <c r="R396" s="116">
        <v>1060000</v>
      </c>
      <c r="S396" s="116">
        <f t="shared" si="24"/>
        <v>1260000</v>
      </c>
      <c r="T396" s="87">
        <v>0</v>
      </c>
      <c r="U396" s="89">
        <f t="shared" si="25"/>
        <v>1260000</v>
      </c>
      <c r="V396" s="87">
        <v>0</v>
      </c>
      <c r="W396" s="116">
        <v>0</v>
      </c>
      <c r="X396" s="116">
        <v>0</v>
      </c>
      <c r="Y396" s="116">
        <v>0</v>
      </c>
      <c r="Z396" s="116">
        <v>0</v>
      </c>
      <c r="AA396" s="116">
        <v>1000</v>
      </c>
      <c r="AB396" s="116">
        <v>80860</v>
      </c>
      <c r="AC396" s="116">
        <v>0</v>
      </c>
      <c r="AD396" s="116">
        <f t="shared" si="26"/>
        <v>81860</v>
      </c>
      <c r="AE396" s="89">
        <f t="shared" si="27"/>
        <v>1178140</v>
      </c>
      <c r="AF396" s="87">
        <v>0</v>
      </c>
      <c r="AG396" s="117" t="s">
        <v>121</v>
      </c>
      <c r="AH396" s="118">
        <v>214810100071555</v>
      </c>
      <c r="AI396" s="117" t="s">
        <v>122</v>
      </c>
    </row>
    <row r="397" spans="2:35" ht="15.75" customHeight="1">
      <c r="B397" s="113">
        <v>97</v>
      </c>
      <c r="C397" s="93" t="s">
        <v>175</v>
      </c>
      <c r="D397" s="93" t="s">
        <v>176</v>
      </c>
      <c r="E397" s="114">
        <v>362184712650</v>
      </c>
      <c r="F397" s="115">
        <v>31120</v>
      </c>
      <c r="G397" s="112" t="s">
        <v>110</v>
      </c>
      <c r="H397" s="87" t="s">
        <v>111</v>
      </c>
      <c r="I397" s="93" t="s">
        <v>177</v>
      </c>
      <c r="J397" s="93" t="s">
        <v>380</v>
      </c>
      <c r="K397" s="115">
        <v>43347</v>
      </c>
      <c r="L397" s="87" t="s">
        <v>96</v>
      </c>
      <c r="M397" s="87" t="s">
        <v>114</v>
      </c>
      <c r="N397" s="116">
        <v>480000</v>
      </c>
      <c r="O397" s="116">
        <v>0</v>
      </c>
      <c r="P397" s="116">
        <v>0</v>
      </c>
      <c r="Q397" s="116">
        <v>0</v>
      </c>
      <c r="R397" s="116">
        <v>720000</v>
      </c>
      <c r="S397" s="116">
        <f t="shared" si="24"/>
        <v>1200000</v>
      </c>
      <c r="T397" s="87">
        <v>0</v>
      </c>
      <c r="U397" s="89">
        <f t="shared" si="25"/>
        <v>1200000</v>
      </c>
      <c r="V397" s="87">
        <v>0</v>
      </c>
      <c r="W397" s="116">
        <v>0</v>
      </c>
      <c r="X397" s="116">
        <v>0</v>
      </c>
      <c r="Y397" s="116">
        <v>0</v>
      </c>
      <c r="Z397" s="116">
        <v>0</v>
      </c>
      <c r="AA397" s="116">
        <v>2400</v>
      </c>
      <c r="AB397" s="116">
        <v>71500</v>
      </c>
      <c r="AC397" s="116">
        <v>250.05600000000001</v>
      </c>
      <c r="AD397" s="116">
        <f t="shared" si="26"/>
        <v>74150.055999999997</v>
      </c>
      <c r="AE397" s="89">
        <f t="shared" si="27"/>
        <v>1125849.9439999999</v>
      </c>
      <c r="AF397" s="87">
        <v>0</v>
      </c>
      <c r="AG397" s="117" t="s">
        <v>121</v>
      </c>
      <c r="AH397" s="118">
        <v>328002011016105</v>
      </c>
      <c r="AI397" s="117" t="s">
        <v>174</v>
      </c>
    </row>
    <row r="398" spans="2:35" ht="15.75" customHeight="1">
      <c r="B398" s="113">
        <v>98</v>
      </c>
      <c r="C398" s="112" t="s">
        <v>182</v>
      </c>
      <c r="D398" s="93" t="s">
        <v>183</v>
      </c>
      <c r="E398" s="114">
        <v>638344429738</v>
      </c>
      <c r="F398" s="115">
        <v>31654</v>
      </c>
      <c r="G398" s="112" t="s">
        <v>119</v>
      </c>
      <c r="H398" s="87" t="s">
        <v>111</v>
      </c>
      <c r="I398" s="93" t="s">
        <v>154</v>
      </c>
      <c r="J398" s="112" t="s">
        <v>113</v>
      </c>
      <c r="K398" s="115">
        <v>43451</v>
      </c>
      <c r="L398" s="87" t="s">
        <v>96</v>
      </c>
      <c r="M398" s="87" t="s">
        <v>114</v>
      </c>
      <c r="N398" s="116">
        <v>160000</v>
      </c>
      <c r="O398" s="116">
        <v>0</v>
      </c>
      <c r="P398" s="116">
        <v>0</v>
      </c>
      <c r="Q398" s="116">
        <v>0</v>
      </c>
      <c r="R398" s="116">
        <v>320000</v>
      </c>
      <c r="S398" s="116">
        <f t="shared" si="24"/>
        <v>480000</v>
      </c>
      <c r="T398" s="87">
        <v>0</v>
      </c>
      <c r="U398" s="89">
        <f t="shared" si="25"/>
        <v>480000</v>
      </c>
      <c r="V398" s="87">
        <v>0</v>
      </c>
      <c r="W398" s="116">
        <v>0</v>
      </c>
      <c r="X398" s="116">
        <v>0</v>
      </c>
      <c r="Y398" s="116">
        <v>0</v>
      </c>
      <c r="Z398" s="116">
        <v>0</v>
      </c>
      <c r="AA398" s="116">
        <v>800</v>
      </c>
      <c r="AB398" s="116">
        <v>46620</v>
      </c>
      <c r="AC398" s="116">
        <v>5165.2</v>
      </c>
      <c r="AD398" s="116">
        <f t="shared" si="26"/>
        <v>52585.2</v>
      </c>
      <c r="AE398" s="89">
        <f t="shared" si="27"/>
        <v>427414.8</v>
      </c>
      <c r="AF398" s="87">
        <v>0</v>
      </c>
      <c r="AG398" s="117" t="s">
        <v>184</v>
      </c>
      <c r="AH398" s="118">
        <v>918010017994825</v>
      </c>
      <c r="AI398" s="117" t="s">
        <v>185</v>
      </c>
    </row>
    <row r="399" spans="2:35" ht="15.75" customHeight="1">
      <c r="B399" s="113">
        <v>99</v>
      </c>
      <c r="C399" s="93" t="s">
        <v>500</v>
      </c>
      <c r="D399" s="93" t="s">
        <v>501</v>
      </c>
      <c r="E399" s="114">
        <v>676274895071</v>
      </c>
      <c r="F399" s="115">
        <v>30469</v>
      </c>
      <c r="G399" s="112" t="s">
        <v>502</v>
      </c>
      <c r="H399" s="87" t="s">
        <v>111</v>
      </c>
      <c r="I399" s="93" t="s">
        <v>200</v>
      </c>
      <c r="J399" s="93" t="s">
        <v>216</v>
      </c>
      <c r="K399" s="115">
        <v>43405</v>
      </c>
      <c r="L399" s="87" t="s">
        <v>96</v>
      </c>
      <c r="M399" s="87" t="s">
        <v>114</v>
      </c>
      <c r="N399" s="116">
        <v>298361</v>
      </c>
      <c r="O399" s="116">
        <v>0</v>
      </c>
      <c r="P399" s="116">
        <v>0</v>
      </c>
      <c r="Q399" s="116">
        <v>0</v>
      </c>
      <c r="R399" s="116">
        <v>835407</v>
      </c>
      <c r="S399" s="116">
        <f t="shared" si="24"/>
        <v>1133768</v>
      </c>
      <c r="T399" s="87">
        <v>0</v>
      </c>
      <c r="U399" s="89">
        <f t="shared" si="25"/>
        <v>1133768</v>
      </c>
      <c r="V399" s="87">
        <v>0</v>
      </c>
      <c r="W399" s="116">
        <v>0</v>
      </c>
      <c r="X399" s="116">
        <v>0</v>
      </c>
      <c r="Y399" s="116">
        <v>0</v>
      </c>
      <c r="Z399" s="116">
        <v>0</v>
      </c>
      <c r="AA399" s="116">
        <v>2400</v>
      </c>
      <c r="AB399" s="116">
        <v>61168</v>
      </c>
      <c r="AC399" s="116">
        <v>250</v>
      </c>
      <c r="AD399" s="116">
        <f t="shared" si="26"/>
        <v>63818</v>
      </c>
      <c r="AE399" s="89">
        <f t="shared" si="27"/>
        <v>1069950</v>
      </c>
      <c r="AF399" s="87">
        <v>0</v>
      </c>
      <c r="AG399" s="117" t="s">
        <v>121</v>
      </c>
      <c r="AH399" s="118">
        <v>610002010008112</v>
      </c>
      <c r="AI399" s="117" t="s">
        <v>140</v>
      </c>
    </row>
    <row r="400" spans="2:35" ht="15.75" customHeight="1">
      <c r="B400" s="113">
        <v>100</v>
      </c>
      <c r="C400" s="93" t="s">
        <v>485</v>
      </c>
      <c r="D400" s="93" t="s">
        <v>486</v>
      </c>
      <c r="E400" s="114">
        <v>710990408344</v>
      </c>
      <c r="F400" s="115">
        <v>29097</v>
      </c>
      <c r="G400" s="112" t="s">
        <v>119</v>
      </c>
      <c r="H400" s="87" t="s">
        <v>111</v>
      </c>
      <c r="I400" s="93" t="s">
        <v>120</v>
      </c>
      <c r="J400" s="93" t="s">
        <v>380</v>
      </c>
      <c r="K400" s="115">
        <v>43466</v>
      </c>
      <c r="L400" s="87" t="s">
        <v>96</v>
      </c>
      <c r="M400" s="87" t="s">
        <v>114</v>
      </c>
      <c r="N400" s="116">
        <v>480000</v>
      </c>
      <c r="O400" s="116">
        <v>0</v>
      </c>
      <c r="P400" s="116">
        <v>0</v>
      </c>
      <c r="Q400" s="116">
        <v>0</v>
      </c>
      <c r="R400" s="116">
        <v>960000</v>
      </c>
      <c r="S400" s="116">
        <f t="shared" si="24"/>
        <v>1440000</v>
      </c>
      <c r="T400" s="87">
        <v>0</v>
      </c>
      <c r="U400" s="89">
        <f t="shared" si="25"/>
        <v>1440000</v>
      </c>
      <c r="V400" s="87">
        <v>0</v>
      </c>
      <c r="W400" s="116">
        <v>0</v>
      </c>
      <c r="X400" s="116">
        <v>0</v>
      </c>
      <c r="Y400" s="116">
        <v>0</v>
      </c>
      <c r="Z400" s="116">
        <v>0</v>
      </c>
      <c r="AA400" s="116">
        <v>2400</v>
      </c>
      <c r="AB400" s="116">
        <v>117520</v>
      </c>
      <c r="AC400" s="116">
        <v>499</v>
      </c>
      <c r="AD400" s="116">
        <f t="shared" si="26"/>
        <v>120419</v>
      </c>
      <c r="AE400" s="89">
        <f t="shared" si="27"/>
        <v>1319581</v>
      </c>
      <c r="AF400" s="87">
        <v>0</v>
      </c>
      <c r="AG400" s="117" t="s">
        <v>121</v>
      </c>
      <c r="AH400" s="118">
        <v>214810100075913</v>
      </c>
      <c r="AI400" s="117" t="s">
        <v>122</v>
      </c>
    </row>
    <row r="401" spans="2:35" ht="15.75" customHeight="1">
      <c r="B401" s="113">
        <v>101</v>
      </c>
      <c r="C401" s="93" t="s">
        <v>487</v>
      </c>
      <c r="D401" s="93" t="s">
        <v>488</v>
      </c>
      <c r="E401" s="114">
        <v>348389822132</v>
      </c>
      <c r="F401" s="115">
        <v>30460</v>
      </c>
      <c r="G401" s="112" t="s">
        <v>119</v>
      </c>
      <c r="H401" s="87" t="s">
        <v>111</v>
      </c>
      <c r="I401" s="93" t="s">
        <v>125</v>
      </c>
      <c r="J401" s="93" t="s">
        <v>380</v>
      </c>
      <c r="K401" s="115">
        <v>43556</v>
      </c>
      <c r="L401" s="87" t="s">
        <v>96</v>
      </c>
      <c r="M401" s="87" t="s">
        <v>114</v>
      </c>
      <c r="N401" s="116">
        <v>478710</v>
      </c>
      <c r="O401" s="116">
        <v>0</v>
      </c>
      <c r="P401" s="116">
        <v>0</v>
      </c>
      <c r="Q401" s="116">
        <v>0</v>
      </c>
      <c r="R401" s="116">
        <v>837742</v>
      </c>
      <c r="S401" s="116">
        <f t="shared" si="24"/>
        <v>1316452</v>
      </c>
      <c r="T401" s="87">
        <v>0</v>
      </c>
      <c r="U401" s="89">
        <f t="shared" si="25"/>
        <v>1316452</v>
      </c>
      <c r="V401" s="87">
        <v>0</v>
      </c>
      <c r="W401" s="116">
        <v>0</v>
      </c>
      <c r="X401" s="116">
        <v>0</v>
      </c>
      <c r="Y401" s="116">
        <v>0</v>
      </c>
      <c r="Z401" s="116">
        <v>0</v>
      </c>
      <c r="AA401" s="116">
        <v>2400</v>
      </c>
      <c r="AB401" s="116">
        <v>91822</v>
      </c>
      <c r="AC401" s="116">
        <v>373.94799999999998</v>
      </c>
      <c r="AD401" s="116">
        <f t="shared" si="26"/>
        <v>94595.948000000004</v>
      </c>
      <c r="AE401" s="89">
        <f t="shared" si="27"/>
        <v>1221856.0519999999</v>
      </c>
      <c r="AF401" s="87">
        <v>0</v>
      </c>
      <c r="AG401" s="117" t="s">
        <v>121</v>
      </c>
      <c r="AH401" s="118">
        <v>104810100173570</v>
      </c>
      <c r="AI401" s="117" t="s">
        <v>193</v>
      </c>
    </row>
    <row r="402" spans="2:35" ht="15.75" customHeight="1">
      <c r="B402" s="113">
        <v>102</v>
      </c>
      <c r="C402" s="93" t="s">
        <v>186</v>
      </c>
      <c r="D402" s="93" t="s">
        <v>187</v>
      </c>
      <c r="E402" s="114">
        <v>496472332729</v>
      </c>
      <c r="F402" s="115">
        <v>29731</v>
      </c>
      <c r="G402" s="112" t="s">
        <v>119</v>
      </c>
      <c r="H402" s="87" t="s">
        <v>111</v>
      </c>
      <c r="I402" s="93" t="s">
        <v>125</v>
      </c>
      <c r="J402" s="93" t="s">
        <v>113</v>
      </c>
      <c r="K402" s="115">
        <v>43635</v>
      </c>
      <c r="L402" s="87" t="s">
        <v>96</v>
      </c>
      <c r="M402" s="87" t="s">
        <v>114</v>
      </c>
      <c r="N402" s="116">
        <v>357064</v>
      </c>
      <c r="O402" s="116">
        <v>0</v>
      </c>
      <c r="P402" s="116">
        <v>0</v>
      </c>
      <c r="Q402" s="116">
        <v>0</v>
      </c>
      <c r="R402" s="116">
        <v>734296</v>
      </c>
      <c r="S402" s="116">
        <f t="shared" si="24"/>
        <v>1091360</v>
      </c>
      <c r="T402" s="87">
        <v>0</v>
      </c>
      <c r="U402" s="89">
        <f t="shared" si="25"/>
        <v>1091360</v>
      </c>
      <c r="V402" s="87">
        <v>0</v>
      </c>
      <c r="W402" s="116">
        <v>0</v>
      </c>
      <c r="X402" s="116">
        <v>0</v>
      </c>
      <c r="Y402" s="116">
        <v>0</v>
      </c>
      <c r="Z402" s="116">
        <v>0</v>
      </c>
      <c r="AA402" s="116">
        <v>2400</v>
      </c>
      <c r="AB402" s="116">
        <v>54552</v>
      </c>
      <c r="AC402" s="116">
        <v>374.88799999999998</v>
      </c>
      <c r="AD402" s="116">
        <f t="shared" si="26"/>
        <v>57326.887999999999</v>
      </c>
      <c r="AE402" s="89">
        <f t="shared" si="27"/>
        <v>1034033.112</v>
      </c>
      <c r="AF402" s="87">
        <v>0</v>
      </c>
      <c r="AG402" s="117" t="s">
        <v>121</v>
      </c>
      <c r="AH402" s="118">
        <v>610002010014221</v>
      </c>
      <c r="AI402" s="117" t="s">
        <v>140</v>
      </c>
    </row>
    <row r="403" spans="2:35" ht="15.75" customHeight="1">
      <c r="B403" s="113">
        <v>103</v>
      </c>
      <c r="C403" s="112" t="s">
        <v>246</v>
      </c>
      <c r="D403" s="93" t="s">
        <v>247</v>
      </c>
      <c r="E403" s="114">
        <v>712224898956</v>
      </c>
      <c r="F403" s="115">
        <v>31881</v>
      </c>
      <c r="G403" s="112" t="s">
        <v>248</v>
      </c>
      <c r="H403" s="87" t="s">
        <v>111</v>
      </c>
      <c r="I403" s="93" t="s">
        <v>112</v>
      </c>
      <c r="J403" s="112" t="s">
        <v>216</v>
      </c>
      <c r="K403" s="115">
        <v>43757</v>
      </c>
      <c r="L403" s="87" t="s">
        <v>96</v>
      </c>
      <c r="M403" s="87" t="s">
        <v>114</v>
      </c>
      <c r="N403" s="116">
        <v>132581</v>
      </c>
      <c r="O403" s="116">
        <v>0</v>
      </c>
      <c r="P403" s="116">
        <v>0</v>
      </c>
      <c r="Q403" s="116">
        <v>0</v>
      </c>
      <c r="R403" s="116">
        <v>419838</v>
      </c>
      <c r="S403" s="116">
        <f t="shared" si="24"/>
        <v>552419</v>
      </c>
      <c r="T403" s="87">
        <v>0</v>
      </c>
      <c r="U403" s="89">
        <f t="shared" si="25"/>
        <v>552419</v>
      </c>
      <c r="V403" s="87">
        <v>0</v>
      </c>
      <c r="W403" s="116">
        <v>0</v>
      </c>
      <c r="X403" s="116">
        <v>0</v>
      </c>
      <c r="Y403" s="116">
        <v>0</v>
      </c>
      <c r="Z403" s="116">
        <v>0</v>
      </c>
      <c r="AA403" s="116">
        <v>1000</v>
      </c>
      <c r="AB403" s="116">
        <v>60485</v>
      </c>
      <c r="AC403" s="116">
        <v>6024.5039999999999</v>
      </c>
      <c r="AD403" s="116">
        <f t="shared" si="26"/>
        <v>67509.504000000001</v>
      </c>
      <c r="AE403" s="89">
        <f t="shared" si="27"/>
        <v>484909.49599999998</v>
      </c>
      <c r="AF403" s="87">
        <v>0</v>
      </c>
      <c r="AG403" s="117" t="s">
        <v>180</v>
      </c>
      <c r="AH403" s="118">
        <v>52207502716</v>
      </c>
      <c r="AI403" s="117" t="s">
        <v>249</v>
      </c>
    </row>
    <row r="404" spans="2:35" ht="15.75" customHeight="1">
      <c r="B404" s="113">
        <v>104</v>
      </c>
      <c r="C404" s="93" t="s">
        <v>489</v>
      </c>
      <c r="D404" s="93" t="s">
        <v>490</v>
      </c>
      <c r="E404" s="114">
        <v>637958209739</v>
      </c>
      <c r="F404" s="115">
        <v>31285</v>
      </c>
      <c r="G404" s="112" t="s">
        <v>119</v>
      </c>
      <c r="H404" s="87" t="s">
        <v>111</v>
      </c>
      <c r="I404" s="93" t="s">
        <v>128</v>
      </c>
      <c r="J404" s="93" t="s">
        <v>380</v>
      </c>
      <c r="K404" s="115">
        <v>43741</v>
      </c>
      <c r="L404" s="87" t="s">
        <v>96</v>
      </c>
      <c r="M404" s="87" t="s">
        <v>114</v>
      </c>
      <c r="N404" s="116">
        <v>480000</v>
      </c>
      <c r="O404" s="116">
        <v>0</v>
      </c>
      <c r="P404" s="116">
        <v>0</v>
      </c>
      <c r="Q404" s="116">
        <v>0</v>
      </c>
      <c r="R404" s="116">
        <v>1200000</v>
      </c>
      <c r="S404" s="116">
        <f t="shared" si="24"/>
        <v>1680000</v>
      </c>
      <c r="T404" s="87">
        <v>0</v>
      </c>
      <c r="U404" s="89">
        <f t="shared" si="25"/>
        <v>1680000</v>
      </c>
      <c r="V404" s="87">
        <v>0</v>
      </c>
      <c r="W404" s="116">
        <v>0</v>
      </c>
      <c r="X404" s="116">
        <v>0</v>
      </c>
      <c r="Y404" s="116">
        <v>0</v>
      </c>
      <c r="Z404" s="116">
        <v>0</v>
      </c>
      <c r="AA404" s="116">
        <v>2400</v>
      </c>
      <c r="AB404" s="116">
        <v>178360</v>
      </c>
      <c r="AC404" s="116">
        <v>499</v>
      </c>
      <c r="AD404" s="116">
        <f t="shared" si="26"/>
        <v>181259</v>
      </c>
      <c r="AE404" s="89">
        <f t="shared" si="27"/>
        <v>1498741</v>
      </c>
      <c r="AF404" s="87">
        <v>0</v>
      </c>
      <c r="AG404" s="117" t="s">
        <v>121</v>
      </c>
      <c r="AH404" s="118">
        <v>610002010003884</v>
      </c>
      <c r="AI404" s="117" t="s">
        <v>140</v>
      </c>
    </row>
    <row r="405" spans="2:35" ht="15.75" customHeight="1">
      <c r="B405" s="113">
        <v>105</v>
      </c>
      <c r="C405" s="93" t="s">
        <v>190</v>
      </c>
      <c r="D405" s="93" t="s">
        <v>191</v>
      </c>
      <c r="E405" s="114">
        <v>618680311413</v>
      </c>
      <c r="F405" s="115">
        <v>30558</v>
      </c>
      <c r="G405" s="112" t="s">
        <v>192</v>
      </c>
      <c r="H405" s="87" t="s">
        <v>111</v>
      </c>
      <c r="I405" s="93" t="s">
        <v>154</v>
      </c>
      <c r="J405" s="93" t="s">
        <v>113</v>
      </c>
      <c r="K405" s="115">
        <v>43802</v>
      </c>
      <c r="L405" s="87" t="s">
        <v>96</v>
      </c>
      <c r="M405" s="87" t="s">
        <v>114</v>
      </c>
      <c r="N405" s="116">
        <v>360000</v>
      </c>
      <c r="O405" s="116">
        <v>0</v>
      </c>
      <c r="P405" s="116">
        <v>0</v>
      </c>
      <c r="Q405" s="116">
        <v>0</v>
      </c>
      <c r="R405" s="116">
        <v>660000</v>
      </c>
      <c r="S405" s="116">
        <f t="shared" si="24"/>
        <v>1020000</v>
      </c>
      <c r="T405" s="87">
        <v>0</v>
      </c>
      <c r="U405" s="89">
        <f t="shared" si="25"/>
        <v>1020000</v>
      </c>
      <c r="V405" s="87">
        <v>0</v>
      </c>
      <c r="W405" s="116">
        <v>0</v>
      </c>
      <c r="X405" s="116">
        <v>0</v>
      </c>
      <c r="Y405" s="116">
        <v>0</v>
      </c>
      <c r="Z405" s="116">
        <v>0</v>
      </c>
      <c r="AA405" s="116">
        <v>2400</v>
      </c>
      <c r="AB405" s="116">
        <v>46280</v>
      </c>
      <c r="AC405" s="116">
        <v>249.42400000000001</v>
      </c>
      <c r="AD405" s="116">
        <f t="shared" si="26"/>
        <v>48929.423999999999</v>
      </c>
      <c r="AE405" s="89">
        <f t="shared" si="27"/>
        <v>971070.576</v>
      </c>
      <c r="AF405" s="87">
        <v>0</v>
      </c>
      <c r="AG405" s="117" t="s">
        <v>121</v>
      </c>
      <c r="AH405" s="118">
        <v>104810100187412</v>
      </c>
      <c r="AI405" s="117" t="s">
        <v>193</v>
      </c>
    </row>
    <row r="406" spans="2:35" ht="15.75" customHeight="1">
      <c r="B406" s="113">
        <v>106</v>
      </c>
      <c r="C406" s="112" t="s">
        <v>324</v>
      </c>
      <c r="D406" s="93" t="s">
        <v>325</v>
      </c>
      <c r="E406" s="114">
        <v>682840730618</v>
      </c>
      <c r="F406" s="115">
        <v>32059</v>
      </c>
      <c r="G406" s="112" t="s">
        <v>326</v>
      </c>
      <c r="H406" s="87" t="s">
        <v>111</v>
      </c>
      <c r="I406" s="84" t="s">
        <v>327</v>
      </c>
      <c r="J406" s="112" t="s">
        <v>328</v>
      </c>
      <c r="K406" s="115">
        <v>43932</v>
      </c>
      <c r="L406" s="87" t="s">
        <v>96</v>
      </c>
      <c r="M406" s="87" t="s">
        <v>114</v>
      </c>
      <c r="N406" s="116">
        <v>240000</v>
      </c>
      <c r="O406" s="116">
        <v>0</v>
      </c>
      <c r="P406" s="116">
        <v>0</v>
      </c>
      <c r="Q406" s="116">
        <v>0</v>
      </c>
      <c r="R406" s="116">
        <v>520000</v>
      </c>
      <c r="S406" s="116">
        <f t="shared" si="24"/>
        <v>760000</v>
      </c>
      <c r="T406" s="87">
        <v>0</v>
      </c>
      <c r="U406" s="89">
        <f t="shared" si="25"/>
        <v>760000</v>
      </c>
      <c r="V406" s="87">
        <v>0</v>
      </c>
      <c r="W406" s="116">
        <v>0</v>
      </c>
      <c r="X406" s="116">
        <v>0</v>
      </c>
      <c r="Y406" s="116">
        <v>0</v>
      </c>
      <c r="Z406" s="116">
        <v>0</v>
      </c>
      <c r="AA406" s="116">
        <v>1600</v>
      </c>
      <c r="AB406" s="116">
        <v>45932</v>
      </c>
      <c r="AC406" s="116">
        <v>13464.4</v>
      </c>
      <c r="AD406" s="116">
        <f t="shared" si="26"/>
        <v>60996.4</v>
      </c>
      <c r="AE406" s="89">
        <f t="shared" si="27"/>
        <v>699003.6</v>
      </c>
      <c r="AF406" s="87">
        <v>0</v>
      </c>
      <c r="AG406" s="117" t="s">
        <v>121</v>
      </c>
      <c r="AH406" s="118">
        <v>158312010000165</v>
      </c>
      <c r="AI406" s="117" t="s">
        <v>329</v>
      </c>
    </row>
    <row r="407" spans="2:35" ht="15.75" customHeight="1">
      <c r="B407" s="113">
        <v>107</v>
      </c>
      <c r="C407" s="93" t="s">
        <v>333</v>
      </c>
      <c r="D407" s="93" t="s">
        <v>334</v>
      </c>
      <c r="E407" s="114">
        <v>305379352854</v>
      </c>
      <c r="F407" s="115">
        <v>18488</v>
      </c>
      <c r="G407" s="112" t="s">
        <v>3</v>
      </c>
      <c r="H407" s="87" t="s">
        <v>111</v>
      </c>
      <c r="I407" s="84" t="s">
        <v>312</v>
      </c>
      <c r="J407" s="93" t="s">
        <v>335</v>
      </c>
      <c r="K407" s="115">
        <v>44013</v>
      </c>
      <c r="L407" s="87" t="s">
        <v>96</v>
      </c>
      <c r="M407" s="87" t="s">
        <v>114</v>
      </c>
      <c r="N407" s="116">
        <v>301200</v>
      </c>
      <c r="O407" s="116">
        <v>0</v>
      </c>
      <c r="P407" s="116">
        <v>0</v>
      </c>
      <c r="Q407" s="116">
        <v>0</v>
      </c>
      <c r="R407" s="116">
        <v>148800</v>
      </c>
      <c r="S407" s="116">
        <f t="shared" si="24"/>
        <v>450000</v>
      </c>
      <c r="T407" s="87">
        <v>0</v>
      </c>
      <c r="U407" s="89">
        <f t="shared" si="25"/>
        <v>450000</v>
      </c>
      <c r="V407" s="87">
        <v>0</v>
      </c>
      <c r="W407" s="116">
        <v>0</v>
      </c>
      <c r="X407" s="116">
        <v>0</v>
      </c>
      <c r="Y407" s="116">
        <v>0</v>
      </c>
      <c r="Z407" s="116">
        <v>0</v>
      </c>
      <c r="AA407" s="116">
        <v>2400</v>
      </c>
      <c r="AB407" s="116">
        <v>0</v>
      </c>
      <c r="AC407" s="116">
        <v>0</v>
      </c>
      <c r="AD407" s="116">
        <f t="shared" si="26"/>
        <v>2400</v>
      </c>
      <c r="AE407" s="89">
        <f t="shared" si="27"/>
        <v>447600</v>
      </c>
      <c r="AF407" s="87">
        <v>0</v>
      </c>
      <c r="AG407" s="117" t="s">
        <v>121</v>
      </c>
      <c r="AH407" s="118">
        <v>610002010011123</v>
      </c>
      <c r="AI407" s="117" t="s">
        <v>140</v>
      </c>
    </row>
    <row r="408" spans="2:35" ht="15.75" customHeight="1">
      <c r="B408" s="113">
        <v>108</v>
      </c>
      <c r="C408" s="93" t="s">
        <v>194</v>
      </c>
      <c r="D408" s="93" t="s">
        <v>195</v>
      </c>
      <c r="E408" s="114">
        <v>826678729874</v>
      </c>
      <c r="F408" s="115">
        <v>32917</v>
      </c>
      <c r="G408" s="112" t="s">
        <v>119</v>
      </c>
      <c r="H408" s="87" t="s">
        <v>111</v>
      </c>
      <c r="I408" s="93" t="s">
        <v>147</v>
      </c>
      <c r="J408" s="93" t="s">
        <v>113</v>
      </c>
      <c r="K408" s="115">
        <v>44075</v>
      </c>
      <c r="L408" s="87" t="s">
        <v>96</v>
      </c>
      <c r="M408" s="87" t="s">
        <v>114</v>
      </c>
      <c r="N408" s="116">
        <v>480000</v>
      </c>
      <c r="O408" s="116">
        <v>0</v>
      </c>
      <c r="P408" s="116">
        <v>0</v>
      </c>
      <c r="Q408" s="116">
        <v>0</v>
      </c>
      <c r="R408" s="116">
        <v>1320000</v>
      </c>
      <c r="S408" s="116">
        <f t="shared" si="24"/>
        <v>1800000</v>
      </c>
      <c r="T408" s="87">
        <v>0</v>
      </c>
      <c r="U408" s="89">
        <f t="shared" si="25"/>
        <v>1800000</v>
      </c>
      <c r="V408" s="87">
        <v>0</v>
      </c>
      <c r="W408" s="116">
        <v>0</v>
      </c>
      <c r="X408" s="116">
        <v>0</v>
      </c>
      <c r="Y408" s="116">
        <v>0</v>
      </c>
      <c r="Z408" s="116">
        <v>0</v>
      </c>
      <c r="AA408" s="116">
        <v>2400</v>
      </c>
      <c r="AB408" s="116">
        <v>220574</v>
      </c>
      <c r="AC408" s="116">
        <v>10776.796</v>
      </c>
      <c r="AD408" s="116">
        <f t="shared" si="26"/>
        <v>233750.796</v>
      </c>
      <c r="AE408" s="89">
        <f t="shared" si="27"/>
        <v>1566249.2039999999</v>
      </c>
      <c r="AF408" s="87">
        <v>0</v>
      </c>
      <c r="AG408" s="117" t="s">
        <v>121</v>
      </c>
      <c r="AH408" s="118">
        <v>328002011021757</v>
      </c>
      <c r="AI408" s="117" t="s">
        <v>174</v>
      </c>
    </row>
    <row r="409" spans="2:35" ht="15.75" customHeight="1">
      <c r="B409" s="113">
        <v>109</v>
      </c>
      <c r="C409" s="93" t="s">
        <v>250</v>
      </c>
      <c r="D409" s="93" t="s">
        <v>251</v>
      </c>
      <c r="E409" s="114">
        <v>470243391806</v>
      </c>
      <c r="F409" s="115">
        <v>31881</v>
      </c>
      <c r="G409" s="112" t="s">
        <v>110</v>
      </c>
      <c r="H409" s="87" t="s">
        <v>111</v>
      </c>
      <c r="I409" s="93" t="s">
        <v>112</v>
      </c>
      <c r="J409" s="93" t="s">
        <v>216</v>
      </c>
      <c r="K409" s="115">
        <v>44123</v>
      </c>
      <c r="L409" s="87" t="s">
        <v>96</v>
      </c>
      <c r="M409" s="87" t="s">
        <v>114</v>
      </c>
      <c r="N409" s="116">
        <v>360000</v>
      </c>
      <c r="O409" s="116">
        <v>0</v>
      </c>
      <c r="P409" s="116">
        <v>0</v>
      </c>
      <c r="Q409" s="116">
        <v>0</v>
      </c>
      <c r="R409" s="116">
        <v>840000</v>
      </c>
      <c r="S409" s="116">
        <f t="shared" si="24"/>
        <v>1200000</v>
      </c>
      <c r="T409" s="87">
        <v>0</v>
      </c>
      <c r="U409" s="89">
        <f t="shared" si="25"/>
        <v>1200000</v>
      </c>
      <c r="V409" s="87">
        <v>0</v>
      </c>
      <c r="W409" s="116">
        <v>0</v>
      </c>
      <c r="X409" s="116">
        <v>0</v>
      </c>
      <c r="Y409" s="116">
        <v>0</v>
      </c>
      <c r="Z409" s="116">
        <v>0</v>
      </c>
      <c r="AA409" s="116">
        <v>2400</v>
      </c>
      <c r="AB409" s="116">
        <v>71500</v>
      </c>
      <c r="AC409" s="116">
        <v>374.79599999999999</v>
      </c>
      <c r="AD409" s="116">
        <f t="shared" si="26"/>
        <v>74274.796000000002</v>
      </c>
      <c r="AE409" s="89">
        <f t="shared" si="27"/>
        <v>1125725.2039999999</v>
      </c>
      <c r="AF409" s="87">
        <v>0</v>
      </c>
      <c r="AG409" s="117" t="s">
        <v>121</v>
      </c>
      <c r="AH409" s="118">
        <v>107910100013144</v>
      </c>
      <c r="AI409" s="117" t="s">
        <v>252</v>
      </c>
    </row>
    <row r="410" spans="2:35" ht="15.75" customHeight="1">
      <c r="B410" s="113">
        <v>110</v>
      </c>
      <c r="C410" s="93" t="s">
        <v>196</v>
      </c>
      <c r="D410" s="93" t="s">
        <v>197</v>
      </c>
      <c r="E410" s="114">
        <v>339016886848</v>
      </c>
      <c r="F410" s="115">
        <v>32251</v>
      </c>
      <c r="G410" s="112" t="s">
        <v>119</v>
      </c>
      <c r="H410" s="87" t="s">
        <v>111</v>
      </c>
      <c r="I410" s="93" t="s">
        <v>120</v>
      </c>
      <c r="J410" s="93" t="s">
        <v>113</v>
      </c>
      <c r="K410" s="115">
        <v>44175</v>
      </c>
      <c r="L410" s="87" t="s">
        <v>96</v>
      </c>
      <c r="M410" s="87" t="s">
        <v>114</v>
      </c>
      <c r="N410" s="116">
        <v>360000</v>
      </c>
      <c r="O410" s="116">
        <v>0</v>
      </c>
      <c r="P410" s="116">
        <v>0</v>
      </c>
      <c r="Q410" s="116">
        <v>0</v>
      </c>
      <c r="R410" s="116">
        <v>840000</v>
      </c>
      <c r="S410" s="116">
        <f t="shared" si="24"/>
        <v>1200000</v>
      </c>
      <c r="T410" s="87">
        <v>0</v>
      </c>
      <c r="U410" s="89">
        <f t="shared" si="25"/>
        <v>1200000</v>
      </c>
      <c r="V410" s="87">
        <v>0</v>
      </c>
      <c r="W410" s="116">
        <v>0</v>
      </c>
      <c r="X410" s="116">
        <v>0</v>
      </c>
      <c r="Y410" s="116">
        <v>0</v>
      </c>
      <c r="Z410" s="116">
        <v>0</v>
      </c>
      <c r="AA410" s="116">
        <v>2400</v>
      </c>
      <c r="AB410" s="116">
        <v>71500</v>
      </c>
      <c r="AC410" s="116">
        <v>373.94799999999998</v>
      </c>
      <c r="AD410" s="116">
        <f t="shared" si="26"/>
        <v>74273.948000000004</v>
      </c>
      <c r="AE410" s="89">
        <f t="shared" si="27"/>
        <v>1125726.0519999999</v>
      </c>
      <c r="AF410" s="87">
        <v>0</v>
      </c>
      <c r="AG410" s="117" t="s">
        <v>121</v>
      </c>
      <c r="AH410" s="118">
        <v>142210011805099</v>
      </c>
      <c r="AI410" s="117" t="s">
        <v>122</v>
      </c>
    </row>
    <row r="411" spans="2:35" ht="15.75" customHeight="1">
      <c r="B411" s="113">
        <v>111</v>
      </c>
      <c r="C411" s="93" t="s">
        <v>253</v>
      </c>
      <c r="D411" s="93" t="s">
        <v>254</v>
      </c>
      <c r="E411" s="114">
        <v>218142621329</v>
      </c>
      <c r="F411" s="115">
        <v>33399</v>
      </c>
      <c r="G411" s="112" t="s">
        <v>119</v>
      </c>
      <c r="H411" s="87" t="s">
        <v>111</v>
      </c>
      <c r="I411" s="93" t="s">
        <v>125</v>
      </c>
      <c r="J411" s="93" t="s">
        <v>216</v>
      </c>
      <c r="K411" s="115">
        <v>44197</v>
      </c>
      <c r="L411" s="87" t="s">
        <v>96</v>
      </c>
      <c r="M411" s="87" t="s">
        <v>114</v>
      </c>
      <c r="N411" s="116">
        <v>349155</v>
      </c>
      <c r="O411" s="116">
        <v>0</v>
      </c>
      <c r="P411" s="116">
        <v>0</v>
      </c>
      <c r="Q411" s="116">
        <v>0</v>
      </c>
      <c r="R411" s="116">
        <v>698309</v>
      </c>
      <c r="S411" s="116">
        <f t="shared" si="24"/>
        <v>1047464</v>
      </c>
      <c r="T411" s="87">
        <v>0</v>
      </c>
      <c r="U411" s="89">
        <f t="shared" si="25"/>
        <v>1047464</v>
      </c>
      <c r="V411" s="87">
        <v>0</v>
      </c>
      <c r="W411" s="116">
        <v>0</v>
      </c>
      <c r="X411" s="116">
        <v>0</v>
      </c>
      <c r="Y411" s="116">
        <v>0</v>
      </c>
      <c r="Z411" s="116">
        <v>0</v>
      </c>
      <c r="AA411" s="116">
        <v>2400</v>
      </c>
      <c r="AB411" s="116">
        <v>49136</v>
      </c>
      <c r="AC411" s="116">
        <v>249.76</v>
      </c>
      <c r="AD411" s="116">
        <f t="shared" si="26"/>
        <v>51785.760000000002</v>
      </c>
      <c r="AE411" s="89">
        <f t="shared" si="27"/>
        <v>995678.24</v>
      </c>
      <c r="AF411" s="87">
        <v>0</v>
      </c>
      <c r="AG411" s="117" t="s">
        <v>121</v>
      </c>
      <c r="AH411" s="118">
        <v>104810100153044</v>
      </c>
      <c r="AI411" s="117" t="s">
        <v>193</v>
      </c>
    </row>
    <row r="412" spans="2:35" ht="15.75" customHeight="1">
      <c r="B412" s="113">
        <v>112</v>
      </c>
      <c r="C412" s="112" t="s">
        <v>339</v>
      </c>
      <c r="D412" s="93" t="s">
        <v>340</v>
      </c>
      <c r="E412" s="114">
        <v>329394718009</v>
      </c>
      <c r="F412" s="115">
        <v>32052</v>
      </c>
      <c r="G412" s="112" t="s">
        <v>341</v>
      </c>
      <c r="H412" s="87" t="s">
        <v>111</v>
      </c>
      <c r="I412" s="93" t="s">
        <v>342</v>
      </c>
      <c r="J412" s="112" t="s">
        <v>343</v>
      </c>
      <c r="K412" s="115">
        <v>44204</v>
      </c>
      <c r="L412" s="87" t="s">
        <v>96</v>
      </c>
      <c r="M412" s="87" t="s">
        <v>114</v>
      </c>
      <c r="N412" s="116">
        <v>269355</v>
      </c>
      <c r="O412" s="116">
        <v>0</v>
      </c>
      <c r="P412" s="116">
        <v>0</v>
      </c>
      <c r="Q412" s="116">
        <v>0</v>
      </c>
      <c r="R412" s="116">
        <v>280645</v>
      </c>
      <c r="S412" s="116">
        <f t="shared" si="24"/>
        <v>550000</v>
      </c>
      <c r="T412" s="87">
        <v>0</v>
      </c>
      <c r="U412" s="89">
        <f t="shared" si="25"/>
        <v>550000</v>
      </c>
      <c r="V412" s="87">
        <v>0</v>
      </c>
      <c r="W412" s="116">
        <v>0</v>
      </c>
      <c r="X412" s="116">
        <v>0</v>
      </c>
      <c r="Y412" s="116">
        <v>0</v>
      </c>
      <c r="Z412" s="116">
        <v>0</v>
      </c>
      <c r="AA412" s="116">
        <v>2200</v>
      </c>
      <c r="AB412" s="116">
        <v>0</v>
      </c>
      <c r="AC412" s="116">
        <v>0</v>
      </c>
      <c r="AD412" s="116">
        <f t="shared" si="26"/>
        <v>2200</v>
      </c>
      <c r="AE412" s="89">
        <f t="shared" si="27"/>
        <v>547800</v>
      </c>
      <c r="AF412" s="87">
        <v>0</v>
      </c>
      <c r="AG412" s="117" t="s">
        <v>121</v>
      </c>
      <c r="AH412" s="118">
        <v>610002010015181</v>
      </c>
      <c r="AI412" s="117" t="s">
        <v>140</v>
      </c>
    </row>
    <row r="413" spans="2:35" ht="15.75" customHeight="1">
      <c r="B413" s="113">
        <v>113</v>
      </c>
      <c r="C413" s="93" t="s">
        <v>255</v>
      </c>
      <c r="D413" s="93" t="s">
        <v>256</v>
      </c>
      <c r="E413" s="114">
        <v>700475281170</v>
      </c>
      <c r="F413" s="115">
        <v>29449</v>
      </c>
      <c r="G413" s="112" t="s">
        <v>139</v>
      </c>
      <c r="H413" s="87" t="s">
        <v>111</v>
      </c>
      <c r="I413" s="93" t="s">
        <v>125</v>
      </c>
      <c r="J413" s="93" t="s">
        <v>216</v>
      </c>
      <c r="K413" s="115">
        <v>44243</v>
      </c>
      <c r="L413" s="87" t="s">
        <v>96</v>
      </c>
      <c r="M413" s="87" t="s">
        <v>114</v>
      </c>
      <c r="N413" s="116">
        <v>353987</v>
      </c>
      <c r="O413" s="116">
        <v>0</v>
      </c>
      <c r="P413" s="116">
        <v>0</v>
      </c>
      <c r="Q413" s="116">
        <v>0</v>
      </c>
      <c r="R413" s="116">
        <v>825966</v>
      </c>
      <c r="S413" s="116">
        <f t="shared" si="24"/>
        <v>1179953</v>
      </c>
      <c r="T413" s="87">
        <v>0</v>
      </c>
      <c r="U413" s="89">
        <f t="shared" si="25"/>
        <v>1179953</v>
      </c>
      <c r="V413" s="87">
        <v>0</v>
      </c>
      <c r="W413" s="116">
        <v>0</v>
      </c>
      <c r="X413" s="116">
        <v>0</v>
      </c>
      <c r="Y413" s="116">
        <v>0</v>
      </c>
      <c r="Z413" s="116">
        <v>0</v>
      </c>
      <c r="AA413" s="116">
        <v>2400</v>
      </c>
      <c r="AB413" s="116">
        <v>68373</v>
      </c>
      <c r="AC413" s="116">
        <v>374.82799999999997</v>
      </c>
      <c r="AD413" s="116">
        <f t="shared" si="26"/>
        <v>71147.827999999994</v>
      </c>
      <c r="AE413" s="89">
        <f t="shared" si="27"/>
        <v>1108805.172</v>
      </c>
      <c r="AF413" s="87">
        <v>0</v>
      </c>
      <c r="AG413" s="117" t="s">
        <v>121</v>
      </c>
      <c r="AH413" s="118">
        <v>159110100042906</v>
      </c>
      <c r="AI413" s="117" t="s">
        <v>174</v>
      </c>
    </row>
    <row r="414" spans="2:35" ht="15.75" customHeight="1">
      <c r="B414" s="113">
        <v>114</v>
      </c>
      <c r="C414" s="93" t="s">
        <v>491</v>
      </c>
      <c r="D414" s="93" t="s">
        <v>492</v>
      </c>
      <c r="E414" s="114">
        <v>743812842560</v>
      </c>
      <c r="F414" s="115">
        <v>29884</v>
      </c>
      <c r="G414" s="112" t="s">
        <v>110</v>
      </c>
      <c r="H414" s="87" t="s">
        <v>111</v>
      </c>
      <c r="I414" s="93" t="s">
        <v>200</v>
      </c>
      <c r="J414" s="93" t="s">
        <v>380</v>
      </c>
      <c r="K414" s="115">
        <v>44228</v>
      </c>
      <c r="L414" s="87" t="s">
        <v>96</v>
      </c>
      <c r="M414" s="87" t="s">
        <v>114</v>
      </c>
      <c r="N414" s="116">
        <v>480000</v>
      </c>
      <c r="O414" s="116">
        <v>0</v>
      </c>
      <c r="P414" s="116">
        <v>0</v>
      </c>
      <c r="Q414" s="116">
        <v>0</v>
      </c>
      <c r="R414" s="116">
        <v>960000</v>
      </c>
      <c r="S414" s="116">
        <f t="shared" si="24"/>
        <v>1440000</v>
      </c>
      <c r="T414" s="87">
        <v>0</v>
      </c>
      <c r="U414" s="89">
        <f t="shared" si="25"/>
        <v>1440000</v>
      </c>
      <c r="V414" s="87">
        <v>0</v>
      </c>
      <c r="W414" s="116">
        <v>0</v>
      </c>
      <c r="X414" s="116">
        <v>0</v>
      </c>
      <c r="Y414" s="116">
        <v>0</v>
      </c>
      <c r="Z414" s="116">
        <v>0</v>
      </c>
      <c r="AA414" s="116">
        <v>2400</v>
      </c>
      <c r="AB414" s="116">
        <v>117520</v>
      </c>
      <c r="AC414" s="116">
        <v>499</v>
      </c>
      <c r="AD414" s="116">
        <f t="shared" si="26"/>
        <v>120419</v>
      </c>
      <c r="AE414" s="89">
        <f t="shared" si="27"/>
        <v>1319581</v>
      </c>
      <c r="AF414" s="87">
        <v>0</v>
      </c>
      <c r="AG414" s="117" t="s">
        <v>121</v>
      </c>
      <c r="AH414" s="118">
        <v>104810100162769</v>
      </c>
      <c r="AI414" s="117" t="s">
        <v>193</v>
      </c>
    </row>
    <row r="415" spans="2:35" ht="15.75" customHeight="1">
      <c r="B415" s="113">
        <v>115</v>
      </c>
      <c r="C415" s="112" t="s">
        <v>198</v>
      </c>
      <c r="D415" s="93" t="s">
        <v>199</v>
      </c>
      <c r="E415" s="114">
        <v>322092856633</v>
      </c>
      <c r="F415" s="115">
        <v>23570</v>
      </c>
      <c r="G415" s="112" t="s">
        <v>110</v>
      </c>
      <c r="H415" s="87" t="s">
        <v>111</v>
      </c>
      <c r="I415" s="93" t="s">
        <v>200</v>
      </c>
      <c r="J415" s="112" t="s">
        <v>113</v>
      </c>
      <c r="K415" s="115">
        <v>44228</v>
      </c>
      <c r="L415" s="87" t="s">
        <v>96</v>
      </c>
      <c r="M415" s="87" t="s">
        <v>114</v>
      </c>
      <c r="N415" s="116">
        <v>200000</v>
      </c>
      <c r="O415" s="116">
        <v>0</v>
      </c>
      <c r="P415" s="116">
        <v>0</v>
      </c>
      <c r="Q415" s="116">
        <v>0</v>
      </c>
      <c r="R415" s="116">
        <v>400000</v>
      </c>
      <c r="S415" s="116">
        <f t="shared" si="24"/>
        <v>600000</v>
      </c>
      <c r="T415" s="87">
        <v>0</v>
      </c>
      <c r="U415" s="89">
        <f t="shared" si="25"/>
        <v>600000</v>
      </c>
      <c r="V415" s="87">
        <v>0</v>
      </c>
      <c r="W415" s="116">
        <v>0</v>
      </c>
      <c r="X415" s="116">
        <v>0</v>
      </c>
      <c r="Y415" s="116">
        <v>0</v>
      </c>
      <c r="Z415" s="116">
        <v>0</v>
      </c>
      <c r="AA415" s="116">
        <v>1000</v>
      </c>
      <c r="AB415" s="116">
        <v>53516</v>
      </c>
      <c r="AC415" s="116">
        <v>499</v>
      </c>
      <c r="AD415" s="116">
        <f t="shared" si="26"/>
        <v>55015</v>
      </c>
      <c r="AE415" s="89">
        <f t="shared" si="27"/>
        <v>544985</v>
      </c>
      <c r="AF415" s="87">
        <v>0</v>
      </c>
      <c r="AG415" s="117" t="s">
        <v>121</v>
      </c>
      <c r="AH415" s="118">
        <v>214812010000095</v>
      </c>
      <c r="AI415" s="117" t="s">
        <v>122</v>
      </c>
    </row>
    <row r="416" spans="2:35" ht="15.75" customHeight="1">
      <c r="B416" s="113">
        <v>116</v>
      </c>
      <c r="C416" s="112" t="s">
        <v>257</v>
      </c>
      <c r="D416" s="93" t="s">
        <v>258</v>
      </c>
      <c r="E416" s="114">
        <v>679503278607</v>
      </c>
      <c r="F416" s="115">
        <v>32239</v>
      </c>
      <c r="G416" s="112" t="s">
        <v>110</v>
      </c>
      <c r="H416" s="87" t="s">
        <v>111</v>
      </c>
      <c r="I416" s="93" t="s">
        <v>163</v>
      </c>
      <c r="J416" s="112" t="s">
        <v>216</v>
      </c>
      <c r="K416" s="115">
        <v>44287</v>
      </c>
      <c r="L416" s="87" t="s">
        <v>96</v>
      </c>
      <c r="M416" s="87" t="s">
        <v>114</v>
      </c>
      <c r="N416" s="116">
        <v>54194</v>
      </c>
      <c r="O416" s="116">
        <v>0</v>
      </c>
      <c r="P416" s="116">
        <v>0</v>
      </c>
      <c r="Q416" s="116">
        <v>0</v>
      </c>
      <c r="R416" s="116">
        <v>90322</v>
      </c>
      <c r="S416" s="116">
        <f t="shared" si="24"/>
        <v>144516</v>
      </c>
      <c r="T416" s="87">
        <v>0</v>
      </c>
      <c r="U416" s="89">
        <f t="shared" si="25"/>
        <v>144516</v>
      </c>
      <c r="V416" s="87">
        <v>0</v>
      </c>
      <c r="W416" s="116">
        <v>0</v>
      </c>
      <c r="X416" s="116">
        <v>0</v>
      </c>
      <c r="Y416" s="116">
        <v>0</v>
      </c>
      <c r="Z416" s="116">
        <v>0</v>
      </c>
      <c r="AA416" s="116">
        <v>400</v>
      </c>
      <c r="AB416" s="116">
        <v>8060</v>
      </c>
      <c r="AC416" s="116">
        <v>779</v>
      </c>
      <c r="AD416" s="116">
        <f t="shared" si="26"/>
        <v>9239</v>
      </c>
      <c r="AE416" s="89">
        <f t="shared" si="27"/>
        <v>135277</v>
      </c>
      <c r="AF416" s="87">
        <v>0</v>
      </c>
      <c r="AG416" s="117" t="s">
        <v>121</v>
      </c>
      <c r="AH416" s="118">
        <v>159310100006357</v>
      </c>
      <c r="AI416" s="117" t="s">
        <v>252</v>
      </c>
    </row>
    <row r="417" spans="2:35" ht="15.75" customHeight="1">
      <c r="B417" s="113">
        <v>117</v>
      </c>
      <c r="C417" s="93" t="s">
        <v>259</v>
      </c>
      <c r="D417" s="93" t="s">
        <v>260</v>
      </c>
      <c r="E417" s="114">
        <v>627690216947</v>
      </c>
      <c r="F417" s="115">
        <v>31749</v>
      </c>
      <c r="G417" s="112" t="s">
        <v>192</v>
      </c>
      <c r="H417" s="87" t="s">
        <v>111</v>
      </c>
      <c r="I417" s="93" t="s">
        <v>112</v>
      </c>
      <c r="J417" s="93" t="s">
        <v>216</v>
      </c>
      <c r="K417" s="115">
        <v>44387</v>
      </c>
      <c r="L417" s="87" t="s">
        <v>96</v>
      </c>
      <c r="M417" s="87" t="s">
        <v>114</v>
      </c>
      <c r="N417" s="116">
        <v>354994</v>
      </c>
      <c r="O417" s="116">
        <v>0</v>
      </c>
      <c r="P417" s="116">
        <v>0</v>
      </c>
      <c r="Q417" s="116">
        <v>0</v>
      </c>
      <c r="R417" s="116">
        <v>709986</v>
      </c>
      <c r="S417" s="116">
        <f t="shared" si="24"/>
        <v>1064980</v>
      </c>
      <c r="T417" s="87">
        <v>0</v>
      </c>
      <c r="U417" s="89">
        <f t="shared" si="25"/>
        <v>1064980</v>
      </c>
      <c r="V417" s="87">
        <v>0</v>
      </c>
      <c r="W417" s="116">
        <v>0</v>
      </c>
      <c r="X417" s="116">
        <v>0</v>
      </c>
      <c r="Y417" s="116">
        <v>0</v>
      </c>
      <c r="Z417" s="116">
        <v>0</v>
      </c>
      <c r="AA417" s="116">
        <v>2400</v>
      </c>
      <c r="AB417" s="116">
        <v>50958</v>
      </c>
      <c r="AC417" s="116">
        <v>374</v>
      </c>
      <c r="AD417" s="116">
        <f t="shared" si="26"/>
        <v>53732</v>
      </c>
      <c r="AE417" s="89">
        <f t="shared" si="27"/>
        <v>1011248</v>
      </c>
      <c r="AF417" s="87">
        <v>0</v>
      </c>
      <c r="AG417" s="117" t="s">
        <v>121</v>
      </c>
      <c r="AH417" s="118">
        <v>73610100091948</v>
      </c>
      <c r="AI417" s="117" t="s">
        <v>261</v>
      </c>
    </row>
    <row r="418" spans="2:35" ht="15.75" customHeight="1">
      <c r="B418" s="113">
        <v>118</v>
      </c>
      <c r="C418" s="112" t="s">
        <v>374</v>
      </c>
      <c r="D418" s="93" t="s">
        <v>375</v>
      </c>
      <c r="E418" s="114">
        <v>933031627624</v>
      </c>
      <c r="F418" s="115">
        <v>21770</v>
      </c>
      <c r="G418" s="112" t="s">
        <v>119</v>
      </c>
      <c r="H418" s="87" t="s">
        <v>111</v>
      </c>
      <c r="I418" s="93" t="s">
        <v>125</v>
      </c>
      <c r="J418" s="112" t="s">
        <v>346</v>
      </c>
      <c r="K418" s="115">
        <v>44477</v>
      </c>
      <c r="L418" s="87" t="s">
        <v>96</v>
      </c>
      <c r="M418" s="87" t="s">
        <v>114</v>
      </c>
      <c r="N418" s="116">
        <v>185484</v>
      </c>
      <c r="O418" s="116">
        <v>0</v>
      </c>
      <c r="P418" s="116">
        <v>0</v>
      </c>
      <c r="Q418" s="116">
        <v>0</v>
      </c>
      <c r="R418" s="116">
        <v>556451</v>
      </c>
      <c r="S418" s="116">
        <f t="shared" si="24"/>
        <v>741935</v>
      </c>
      <c r="T418" s="87">
        <v>0</v>
      </c>
      <c r="U418" s="89">
        <f t="shared" si="25"/>
        <v>741935</v>
      </c>
      <c r="V418" s="87">
        <v>0</v>
      </c>
      <c r="W418" s="116">
        <v>0</v>
      </c>
      <c r="X418" s="116">
        <v>0</v>
      </c>
      <c r="Y418" s="116">
        <v>0</v>
      </c>
      <c r="Z418" s="116">
        <v>0</v>
      </c>
      <c r="AA418" s="116">
        <v>800</v>
      </c>
      <c r="AB418" s="116">
        <v>142521</v>
      </c>
      <c r="AC418" s="116">
        <v>4021.2559999999999</v>
      </c>
      <c r="AD418" s="116">
        <f t="shared" si="26"/>
        <v>147342.25599999999</v>
      </c>
      <c r="AE418" s="89">
        <f t="shared" si="27"/>
        <v>594592.74399999995</v>
      </c>
      <c r="AF418" s="87">
        <v>0</v>
      </c>
      <c r="AG418" s="117" t="s">
        <v>121</v>
      </c>
      <c r="AH418" s="118">
        <v>30210025901669</v>
      </c>
      <c r="AI418" s="117">
        <v>0</v>
      </c>
    </row>
    <row r="419" spans="2:35" ht="15.75" customHeight="1">
      <c r="B419" s="113">
        <v>119</v>
      </c>
      <c r="C419" s="93" t="s">
        <v>266</v>
      </c>
      <c r="D419" s="93" t="s">
        <v>267</v>
      </c>
      <c r="E419" s="114">
        <v>353800771938</v>
      </c>
      <c r="F419" s="115">
        <v>29810</v>
      </c>
      <c r="G419" s="112" t="s">
        <v>110</v>
      </c>
      <c r="H419" s="87" t="s">
        <v>111</v>
      </c>
      <c r="I419" s="93" t="s">
        <v>125</v>
      </c>
      <c r="J419" s="93" t="s">
        <v>216</v>
      </c>
      <c r="K419" s="115">
        <v>44571</v>
      </c>
      <c r="L419" s="87" t="s">
        <v>96</v>
      </c>
      <c r="M419" s="87" t="s">
        <v>114</v>
      </c>
      <c r="N419" s="116">
        <v>328148</v>
      </c>
      <c r="O419" s="116">
        <v>0</v>
      </c>
      <c r="P419" s="116">
        <v>0</v>
      </c>
      <c r="Q419" s="116">
        <v>0</v>
      </c>
      <c r="R419" s="116">
        <v>765676</v>
      </c>
      <c r="S419" s="116">
        <f t="shared" si="24"/>
        <v>1093824</v>
      </c>
      <c r="T419" s="87">
        <v>0</v>
      </c>
      <c r="U419" s="89">
        <f t="shared" si="25"/>
        <v>1093824</v>
      </c>
      <c r="V419" s="87">
        <v>0</v>
      </c>
      <c r="W419" s="116">
        <v>0</v>
      </c>
      <c r="X419" s="116">
        <v>0</v>
      </c>
      <c r="Y419" s="116">
        <v>0</v>
      </c>
      <c r="Z419" s="116">
        <v>0</v>
      </c>
      <c r="AA419" s="116">
        <v>2400</v>
      </c>
      <c r="AB419" s="116">
        <v>54937</v>
      </c>
      <c r="AC419" s="116">
        <v>374.38799999999998</v>
      </c>
      <c r="AD419" s="116">
        <f t="shared" si="26"/>
        <v>57711.387999999999</v>
      </c>
      <c r="AE419" s="89">
        <f t="shared" si="27"/>
        <v>1036112.612</v>
      </c>
      <c r="AF419" s="87">
        <v>0</v>
      </c>
      <c r="AG419" s="117" t="s">
        <v>121</v>
      </c>
      <c r="AH419" s="118">
        <v>152410100003448</v>
      </c>
      <c r="AI419" s="117" t="s">
        <v>252</v>
      </c>
    </row>
    <row r="420" spans="2:35" ht="15.75" customHeight="1">
      <c r="B420" s="113">
        <v>120</v>
      </c>
      <c r="C420" s="93" t="s">
        <v>376</v>
      </c>
      <c r="D420" s="93" t="s">
        <v>377</v>
      </c>
      <c r="E420" s="114">
        <v>749810181590</v>
      </c>
      <c r="F420" s="115">
        <v>24857</v>
      </c>
      <c r="G420" s="112" t="s">
        <v>110</v>
      </c>
      <c r="H420" s="87" t="s">
        <v>111</v>
      </c>
      <c r="I420" s="93" t="s">
        <v>177</v>
      </c>
      <c r="J420" s="93" t="s">
        <v>346</v>
      </c>
      <c r="K420" s="115">
        <v>44652</v>
      </c>
      <c r="L420" s="87" t="s">
        <v>96</v>
      </c>
      <c r="M420" s="87" t="s">
        <v>114</v>
      </c>
      <c r="N420" s="116">
        <v>600000</v>
      </c>
      <c r="O420" s="116">
        <v>0</v>
      </c>
      <c r="P420" s="116">
        <v>0</v>
      </c>
      <c r="Q420" s="116">
        <v>0</v>
      </c>
      <c r="R420" s="116">
        <v>1200000</v>
      </c>
      <c r="S420" s="116">
        <f t="shared" si="24"/>
        <v>1800000</v>
      </c>
      <c r="T420" s="87">
        <v>0</v>
      </c>
      <c r="U420" s="89">
        <f t="shared" si="25"/>
        <v>1800000</v>
      </c>
      <c r="V420" s="87">
        <v>0</v>
      </c>
      <c r="W420" s="116">
        <v>0</v>
      </c>
      <c r="X420" s="116">
        <v>0</v>
      </c>
      <c r="Y420" s="116">
        <v>0</v>
      </c>
      <c r="Z420" s="116">
        <v>0</v>
      </c>
      <c r="AA420" s="116">
        <v>2400</v>
      </c>
      <c r="AB420" s="116">
        <v>215800</v>
      </c>
      <c r="AC420" s="116">
        <v>749</v>
      </c>
      <c r="AD420" s="116">
        <f t="shared" si="26"/>
        <v>218949</v>
      </c>
      <c r="AE420" s="89">
        <f t="shared" si="27"/>
        <v>1581051</v>
      </c>
      <c r="AF420" s="87">
        <v>0</v>
      </c>
      <c r="AG420" s="117" t="s">
        <v>121</v>
      </c>
      <c r="AH420" s="118">
        <v>214812010000390</v>
      </c>
      <c r="AI420" s="117" t="s">
        <v>122</v>
      </c>
    </row>
    <row r="421" spans="2:35" ht="15.75" customHeight="1">
      <c r="B421" s="113">
        <v>121</v>
      </c>
      <c r="C421" s="93" t="s">
        <v>201</v>
      </c>
      <c r="D421" s="93" t="s">
        <v>202</v>
      </c>
      <c r="E421" s="114">
        <v>810256315221</v>
      </c>
      <c r="F421" s="115">
        <v>31533</v>
      </c>
      <c r="G421" s="112" t="s">
        <v>110</v>
      </c>
      <c r="H421" s="87" t="s">
        <v>111</v>
      </c>
      <c r="I421" s="93" t="s">
        <v>112</v>
      </c>
      <c r="J421" s="93" t="s">
        <v>113</v>
      </c>
      <c r="K421" s="115">
        <v>44652</v>
      </c>
      <c r="L421" s="87" t="s">
        <v>96</v>
      </c>
      <c r="M421" s="87" t="s">
        <v>114</v>
      </c>
      <c r="N421" s="116">
        <v>480000</v>
      </c>
      <c r="O421" s="116">
        <v>0</v>
      </c>
      <c r="P421" s="116">
        <v>0</v>
      </c>
      <c r="Q421" s="116">
        <v>0</v>
      </c>
      <c r="R421" s="116">
        <v>960000</v>
      </c>
      <c r="S421" s="116">
        <f t="shared" si="24"/>
        <v>1440000</v>
      </c>
      <c r="T421" s="87">
        <v>0</v>
      </c>
      <c r="U421" s="89">
        <f t="shared" si="25"/>
        <v>1440000</v>
      </c>
      <c r="V421" s="87">
        <v>0</v>
      </c>
      <c r="W421" s="116">
        <v>0</v>
      </c>
      <c r="X421" s="116">
        <v>0</v>
      </c>
      <c r="Y421" s="116">
        <v>0</v>
      </c>
      <c r="Z421" s="116">
        <v>0</v>
      </c>
      <c r="AA421" s="116">
        <v>2400</v>
      </c>
      <c r="AB421" s="116">
        <v>117520</v>
      </c>
      <c r="AC421" s="116">
        <v>499</v>
      </c>
      <c r="AD421" s="116">
        <f t="shared" si="26"/>
        <v>120419</v>
      </c>
      <c r="AE421" s="89">
        <f t="shared" si="27"/>
        <v>1319581</v>
      </c>
      <c r="AF421" s="87">
        <v>0</v>
      </c>
      <c r="AG421" s="117" t="s">
        <v>121</v>
      </c>
      <c r="AH421" s="118">
        <v>214810100017089</v>
      </c>
      <c r="AI421" s="117" t="s">
        <v>122</v>
      </c>
    </row>
    <row r="422" spans="2:35" ht="15.75" customHeight="1">
      <c r="B422" s="113">
        <v>122</v>
      </c>
      <c r="C422" s="93" t="s">
        <v>203</v>
      </c>
      <c r="D422" s="93" t="s">
        <v>204</v>
      </c>
      <c r="E422" s="114">
        <v>415389121506</v>
      </c>
      <c r="F422" s="115">
        <v>30036</v>
      </c>
      <c r="G422" s="112" t="s">
        <v>110</v>
      </c>
      <c r="H422" s="87" t="s">
        <v>111</v>
      </c>
      <c r="I422" s="93" t="s">
        <v>112</v>
      </c>
      <c r="J422" s="93" t="s">
        <v>113</v>
      </c>
      <c r="K422" s="115">
        <v>44652</v>
      </c>
      <c r="L422" s="87" t="s">
        <v>96</v>
      </c>
      <c r="M422" s="87" t="s">
        <v>114</v>
      </c>
      <c r="N422" s="116">
        <v>480000</v>
      </c>
      <c r="O422" s="116">
        <v>0</v>
      </c>
      <c r="P422" s="116">
        <v>0</v>
      </c>
      <c r="Q422" s="116">
        <v>0</v>
      </c>
      <c r="R422" s="116">
        <v>960000</v>
      </c>
      <c r="S422" s="116">
        <f t="shared" si="24"/>
        <v>1440000</v>
      </c>
      <c r="T422" s="87">
        <v>0</v>
      </c>
      <c r="U422" s="89">
        <f t="shared" si="25"/>
        <v>1440000</v>
      </c>
      <c r="V422" s="87">
        <v>0</v>
      </c>
      <c r="W422" s="116">
        <v>0</v>
      </c>
      <c r="X422" s="116">
        <v>0</v>
      </c>
      <c r="Y422" s="116">
        <v>0</v>
      </c>
      <c r="Z422" s="116">
        <v>0</v>
      </c>
      <c r="AA422" s="116">
        <v>2400</v>
      </c>
      <c r="AB422" s="116">
        <v>117520</v>
      </c>
      <c r="AC422" s="116">
        <v>499</v>
      </c>
      <c r="AD422" s="116">
        <f t="shared" si="26"/>
        <v>120419</v>
      </c>
      <c r="AE422" s="89">
        <f t="shared" si="27"/>
        <v>1319581</v>
      </c>
      <c r="AF422" s="87">
        <v>0</v>
      </c>
      <c r="AG422" s="117" t="s">
        <v>121</v>
      </c>
      <c r="AH422" s="118">
        <v>328002011000423</v>
      </c>
      <c r="AI422" s="117" t="s">
        <v>174</v>
      </c>
    </row>
    <row r="423" spans="2:35" ht="15.75" customHeight="1">
      <c r="B423" s="113">
        <v>123</v>
      </c>
      <c r="C423" s="93" t="s">
        <v>503</v>
      </c>
      <c r="D423" s="93" t="s">
        <v>504</v>
      </c>
      <c r="E423" s="114">
        <v>405927997607</v>
      </c>
      <c r="F423" s="115">
        <v>31268</v>
      </c>
      <c r="G423" s="112" t="s">
        <v>505</v>
      </c>
      <c r="H423" s="87" t="s">
        <v>111</v>
      </c>
      <c r="I423" s="93" t="s">
        <v>132</v>
      </c>
      <c r="J423" s="93" t="s">
        <v>499</v>
      </c>
      <c r="K423" s="115">
        <v>44711</v>
      </c>
      <c r="L423" s="87" t="s">
        <v>96</v>
      </c>
      <c r="M423" s="87" t="s">
        <v>114</v>
      </c>
      <c r="N423" s="116">
        <v>233548</v>
      </c>
      <c r="O423" s="116">
        <v>0</v>
      </c>
      <c r="P423" s="116">
        <v>0</v>
      </c>
      <c r="Q423" s="116">
        <v>0</v>
      </c>
      <c r="R423" s="116">
        <v>116775</v>
      </c>
      <c r="S423" s="116">
        <f t="shared" si="24"/>
        <v>350323</v>
      </c>
      <c r="T423" s="87">
        <v>0</v>
      </c>
      <c r="U423" s="89">
        <f t="shared" si="25"/>
        <v>350323</v>
      </c>
      <c r="V423" s="87">
        <v>0</v>
      </c>
      <c r="W423" s="116">
        <v>0</v>
      </c>
      <c r="X423" s="116">
        <v>0</v>
      </c>
      <c r="Y423" s="116">
        <v>0</v>
      </c>
      <c r="Z423" s="116">
        <v>0</v>
      </c>
      <c r="AA423" s="116">
        <v>2400</v>
      </c>
      <c r="AB423" s="116">
        <v>0</v>
      </c>
      <c r="AC423" s="116">
        <v>0</v>
      </c>
      <c r="AD423" s="116">
        <f t="shared" si="26"/>
        <v>2400</v>
      </c>
      <c r="AE423" s="89">
        <f t="shared" si="27"/>
        <v>347923</v>
      </c>
      <c r="AF423" s="87">
        <v>0</v>
      </c>
      <c r="AG423" s="117" t="s">
        <v>121</v>
      </c>
      <c r="AH423" s="118">
        <v>328002011021806</v>
      </c>
      <c r="AI423" s="117" t="s">
        <v>174</v>
      </c>
    </row>
    <row r="424" spans="2:35" ht="15.75" customHeight="1">
      <c r="B424" s="113">
        <v>124</v>
      </c>
      <c r="C424" s="93" t="s">
        <v>268</v>
      </c>
      <c r="D424" s="93" t="s">
        <v>269</v>
      </c>
      <c r="E424" s="114">
        <v>421672314547</v>
      </c>
      <c r="F424" s="115">
        <v>35431</v>
      </c>
      <c r="G424" s="112" t="s">
        <v>110</v>
      </c>
      <c r="H424" s="87" t="s">
        <v>111</v>
      </c>
      <c r="I424" s="93" t="s">
        <v>112</v>
      </c>
      <c r="J424" s="93" t="s">
        <v>216</v>
      </c>
      <c r="K424" s="115">
        <v>44743</v>
      </c>
      <c r="L424" s="87" t="s">
        <v>96</v>
      </c>
      <c r="M424" s="87" t="s">
        <v>114</v>
      </c>
      <c r="N424" s="116">
        <v>90000</v>
      </c>
      <c r="O424" s="116">
        <v>0</v>
      </c>
      <c r="P424" s="116">
        <v>0</v>
      </c>
      <c r="Q424" s="116">
        <v>0</v>
      </c>
      <c r="R424" s="116">
        <v>285000</v>
      </c>
      <c r="S424" s="116">
        <f t="shared" si="24"/>
        <v>375000</v>
      </c>
      <c r="T424" s="87">
        <v>0</v>
      </c>
      <c r="U424" s="89">
        <f t="shared" si="25"/>
        <v>375000</v>
      </c>
      <c r="V424" s="87">
        <v>0</v>
      </c>
      <c r="W424" s="116">
        <v>0</v>
      </c>
      <c r="X424" s="116">
        <v>0</v>
      </c>
      <c r="Y424" s="116">
        <v>0</v>
      </c>
      <c r="Z424" s="116">
        <v>0</v>
      </c>
      <c r="AA424" s="116">
        <v>600</v>
      </c>
      <c r="AB424" s="116">
        <v>36399</v>
      </c>
      <c r="AC424" s="116">
        <v>499.34399999999999</v>
      </c>
      <c r="AD424" s="116">
        <f t="shared" si="26"/>
        <v>37498.343999999997</v>
      </c>
      <c r="AE424" s="89">
        <f t="shared" si="27"/>
        <v>337501.65600000002</v>
      </c>
      <c r="AF424" s="87">
        <v>0</v>
      </c>
      <c r="AG424" s="117" t="s">
        <v>121</v>
      </c>
      <c r="AH424" s="118">
        <v>214810100068375</v>
      </c>
      <c r="AI424" s="117" t="s">
        <v>122</v>
      </c>
    </row>
    <row r="425" spans="2:35" ht="15.75" customHeight="1">
      <c r="B425" s="113">
        <v>125</v>
      </c>
      <c r="C425" s="93" t="s">
        <v>205</v>
      </c>
      <c r="D425" s="93" t="s">
        <v>206</v>
      </c>
      <c r="E425" s="114">
        <v>994926676974</v>
      </c>
      <c r="F425" s="115">
        <v>28711</v>
      </c>
      <c r="G425" s="112" t="s">
        <v>110</v>
      </c>
      <c r="H425" s="87" t="s">
        <v>111</v>
      </c>
      <c r="I425" s="93" t="s">
        <v>200</v>
      </c>
      <c r="J425" s="93" t="s">
        <v>113</v>
      </c>
      <c r="K425" s="115">
        <v>44750</v>
      </c>
      <c r="L425" s="87" t="s">
        <v>96</v>
      </c>
      <c r="M425" s="87" t="s">
        <v>114</v>
      </c>
      <c r="N425" s="116">
        <v>480000</v>
      </c>
      <c r="O425" s="116">
        <v>0</v>
      </c>
      <c r="P425" s="116">
        <v>0</v>
      </c>
      <c r="Q425" s="116">
        <v>0</v>
      </c>
      <c r="R425" s="116">
        <v>1920000</v>
      </c>
      <c r="S425" s="116">
        <f t="shared" si="24"/>
        <v>2400000</v>
      </c>
      <c r="T425" s="87">
        <v>0</v>
      </c>
      <c r="U425" s="89">
        <f t="shared" si="25"/>
        <v>2400000</v>
      </c>
      <c r="V425" s="87">
        <v>0</v>
      </c>
      <c r="W425" s="116">
        <v>0</v>
      </c>
      <c r="X425" s="116">
        <v>0</v>
      </c>
      <c r="Y425" s="116">
        <v>0</v>
      </c>
      <c r="Z425" s="116">
        <v>0</v>
      </c>
      <c r="AA425" s="116">
        <v>2400</v>
      </c>
      <c r="AB425" s="116">
        <v>403000</v>
      </c>
      <c r="AC425" s="116">
        <v>749</v>
      </c>
      <c r="AD425" s="116">
        <f t="shared" si="26"/>
        <v>406149</v>
      </c>
      <c r="AE425" s="89">
        <f t="shared" si="27"/>
        <v>1993851</v>
      </c>
      <c r="AF425" s="87">
        <v>0</v>
      </c>
      <c r="AG425" s="117" t="s">
        <v>121</v>
      </c>
      <c r="AH425" s="118">
        <v>214812010000799</v>
      </c>
      <c r="AI425" s="117" t="s">
        <v>122</v>
      </c>
    </row>
    <row r="426" spans="2:35" ht="15.75" customHeight="1">
      <c r="B426" s="113">
        <v>126</v>
      </c>
      <c r="C426" s="93" t="s">
        <v>207</v>
      </c>
      <c r="D426" s="93" t="s">
        <v>208</v>
      </c>
      <c r="E426" s="114">
        <v>925375277752</v>
      </c>
      <c r="F426" s="115">
        <v>31102</v>
      </c>
      <c r="G426" s="112" t="s">
        <v>110</v>
      </c>
      <c r="H426" s="87" t="s">
        <v>111</v>
      </c>
      <c r="I426" s="93" t="s">
        <v>125</v>
      </c>
      <c r="J426" s="93" t="s">
        <v>113</v>
      </c>
      <c r="K426" s="115">
        <v>44760</v>
      </c>
      <c r="L426" s="87" t="s">
        <v>96</v>
      </c>
      <c r="M426" s="87" t="s">
        <v>114</v>
      </c>
      <c r="N426" s="116">
        <v>354162</v>
      </c>
      <c r="O426" s="116">
        <v>0</v>
      </c>
      <c r="P426" s="116">
        <v>0</v>
      </c>
      <c r="Q426" s="116">
        <v>0</v>
      </c>
      <c r="R426" s="116">
        <v>708323</v>
      </c>
      <c r="S426" s="116">
        <f t="shared" si="24"/>
        <v>1062485</v>
      </c>
      <c r="T426" s="87">
        <v>0</v>
      </c>
      <c r="U426" s="89">
        <f t="shared" si="25"/>
        <v>1062485</v>
      </c>
      <c r="V426" s="87">
        <v>0</v>
      </c>
      <c r="W426" s="116">
        <v>0</v>
      </c>
      <c r="X426" s="116">
        <v>0</v>
      </c>
      <c r="Y426" s="116">
        <v>0</v>
      </c>
      <c r="Z426" s="116">
        <v>0</v>
      </c>
      <c r="AA426" s="116">
        <v>2400</v>
      </c>
      <c r="AB426" s="116">
        <v>50698</v>
      </c>
      <c r="AC426" s="116">
        <v>374.66</v>
      </c>
      <c r="AD426" s="116">
        <f t="shared" si="26"/>
        <v>53472.66</v>
      </c>
      <c r="AE426" s="89">
        <f t="shared" si="27"/>
        <v>1009012.34</v>
      </c>
      <c r="AF426" s="87">
        <v>0</v>
      </c>
      <c r="AG426" s="117" t="s">
        <v>121</v>
      </c>
      <c r="AH426" s="118">
        <v>52210100023008</v>
      </c>
      <c r="AI426" s="117">
        <v>0</v>
      </c>
    </row>
    <row r="427" spans="2:35" ht="15.75" customHeight="1">
      <c r="B427" s="113">
        <v>127</v>
      </c>
      <c r="C427" s="93" t="s">
        <v>274</v>
      </c>
      <c r="D427" s="93" t="s">
        <v>275</v>
      </c>
      <c r="E427" s="114">
        <v>864753915919</v>
      </c>
      <c r="F427" s="115">
        <v>31008</v>
      </c>
      <c r="G427" s="112" t="s">
        <v>139</v>
      </c>
      <c r="H427" s="87" t="s">
        <v>111</v>
      </c>
      <c r="I427" s="93" t="s">
        <v>125</v>
      </c>
      <c r="J427" s="93" t="s">
        <v>216</v>
      </c>
      <c r="K427" s="115">
        <v>44751</v>
      </c>
      <c r="L427" s="87" t="s">
        <v>96</v>
      </c>
      <c r="M427" s="87" t="s">
        <v>114</v>
      </c>
      <c r="N427" s="116">
        <v>353129</v>
      </c>
      <c r="O427" s="116">
        <v>0</v>
      </c>
      <c r="P427" s="116">
        <v>0</v>
      </c>
      <c r="Q427" s="116">
        <v>0</v>
      </c>
      <c r="R427" s="116">
        <v>1706791</v>
      </c>
      <c r="S427" s="116">
        <f t="shared" si="24"/>
        <v>2059920</v>
      </c>
      <c r="T427" s="87">
        <v>0</v>
      </c>
      <c r="U427" s="89">
        <f t="shared" si="25"/>
        <v>2059920</v>
      </c>
      <c r="V427" s="87">
        <v>0</v>
      </c>
      <c r="W427" s="116">
        <v>0</v>
      </c>
      <c r="X427" s="116">
        <v>0</v>
      </c>
      <c r="Y427" s="116">
        <v>0</v>
      </c>
      <c r="Z427" s="116">
        <v>0</v>
      </c>
      <c r="AA427" s="116">
        <v>2400</v>
      </c>
      <c r="AB427" s="116">
        <v>296895</v>
      </c>
      <c r="AC427" s="116">
        <v>748.72799999999984</v>
      </c>
      <c r="AD427" s="116">
        <f t="shared" si="26"/>
        <v>300043.728</v>
      </c>
      <c r="AE427" s="89">
        <f t="shared" si="27"/>
        <v>1759876.2719999999</v>
      </c>
      <c r="AF427" s="87">
        <v>0</v>
      </c>
      <c r="AG427" s="117" t="s">
        <v>121</v>
      </c>
      <c r="AH427" s="118">
        <v>214812010001089</v>
      </c>
      <c r="AI427" s="117" t="s">
        <v>122</v>
      </c>
    </row>
    <row r="428" spans="2:35" ht="15.75" customHeight="1">
      <c r="B428" s="113">
        <v>128</v>
      </c>
      <c r="C428" s="93" t="s">
        <v>506</v>
      </c>
      <c r="D428" s="93" t="s">
        <v>507</v>
      </c>
      <c r="E428" s="114">
        <v>963110380481</v>
      </c>
      <c r="F428" s="115">
        <v>34024</v>
      </c>
      <c r="G428" s="112" t="s">
        <v>110</v>
      </c>
      <c r="H428" s="87" t="s">
        <v>111</v>
      </c>
      <c r="I428" s="93" t="s">
        <v>200</v>
      </c>
      <c r="J428" s="93" t="s">
        <v>499</v>
      </c>
      <c r="K428" s="115">
        <v>44743</v>
      </c>
      <c r="L428" s="87" t="s">
        <v>96</v>
      </c>
      <c r="M428" s="87" t="s">
        <v>114</v>
      </c>
      <c r="N428" s="116">
        <v>360000</v>
      </c>
      <c r="O428" s="116">
        <v>0</v>
      </c>
      <c r="P428" s="116">
        <v>0</v>
      </c>
      <c r="Q428" s="116">
        <v>0</v>
      </c>
      <c r="R428" s="116">
        <v>540000</v>
      </c>
      <c r="S428" s="116">
        <f t="shared" si="24"/>
        <v>900000</v>
      </c>
      <c r="T428" s="87">
        <v>0</v>
      </c>
      <c r="U428" s="89">
        <f t="shared" si="25"/>
        <v>900000</v>
      </c>
      <c r="V428" s="87">
        <v>0</v>
      </c>
      <c r="W428" s="116">
        <v>0</v>
      </c>
      <c r="X428" s="116">
        <v>0</v>
      </c>
      <c r="Y428" s="116">
        <v>0</v>
      </c>
      <c r="Z428" s="116">
        <v>0</v>
      </c>
      <c r="AA428" s="116">
        <v>2400</v>
      </c>
      <c r="AB428" s="116">
        <v>33800</v>
      </c>
      <c r="AC428" s="116">
        <v>250</v>
      </c>
      <c r="AD428" s="116">
        <f t="shared" si="26"/>
        <v>36450</v>
      </c>
      <c r="AE428" s="89">
        <f t="shared" si="27"/>
        <v>863550</v>
      </c>
      <c r="AF428" s="87">
        <v>0</v>
      </c>
      <c r="AG428" s="117" t="s">
        <v>121</v>
      </c>
      <c r="AH428" s="118">
        <v>214812010000801</v>
      </c>
      <c r="AI428" s="117" t="s">
        <v>122</v>
      </c>
    </row>
    <row r="429" spans="2:35" ht="15.75" customHeight="1">
      <c r="B429" s="113">
        <v>129</v>
      </c>
      <c r="C429" s="112" t="s">
        <v>276</v>
      </c>
      <c r="D429" s="93" t="s">
        <v>277</v>
      </c>
      <c r="E429" s="114">
        <v>307040953448</v>
      </c>
      <c r="F429" s="115">
        <v>33958</v>
      </c>
      <c r="G429" s="112" t="s">
        <v>192</v>
      </c>
      <c r="H429" s="87" t="s">
        <v>111</v>
      </c>
      <c r="I429" s="93" t="s">
        <v>163</v>
      </c>
      <c r="J429" s="112" t="s">
        <v>216</v>
      </c>
      <c r="K429" s="115">
        <v>44743</v>
      </c>
      <c r="L429" s="87" t="s">
        <v>96</v>
      </c>
      <c r="M429" s="87" t="s">
        <v>114</v>
      </c>
      <c r="N429" s="116">
        <v>360000</v>
      </c>
      <c r="O429" s="116">
        <v>0</v>
      </c>
      <c r="P429" s="116">
        <v>0</v>
      </c>
      <c r="Q429" s="116">
        <v>0</v>
      </c>
      <c r="R429" s="116">
        <v>840000</v>
      </c>
      <c r="S429" s="116">
        <f t="shared" si="24"/>
        <v>1200000</v>
      </c>
      <c r="T429" s="87">
        <v>0</v>
      </c>
      <c r="U429" s="89">
        <f t="shared" si="25"/>
        <v>1200000</v>
      </c>
      <c r="V429" s="87">
        <v>0</v>
      </c>
      <c r="W429" s="116">
        <v>0</v>
      </c>
      <c r="X429" s="116">
        <v>0</v>
      </c>
      <c r="Y429" s="116">
        <v>0</v>
      </c>
      <c r="Z429" s="116">
        <v>0</v>
      </c>
      <c r="AA429" s="116">
        <v>2400</v>
      </c>
      <c r="AB429" s="116">
        <v>71500</v>
      </c>
      <c r="AC429" s="116">
        <v>374</v>
      </c>
      <c r="AD429" s="116">
        <f t="shared" si="26"/>
        <v>74274</v>
      </c>
      <c r="AE429" s="89">
        <f t="shared" si="27"/>
        <v>1125726</v>
      </c>
      <c r="AF429" s="87">
        <v>0</v>
      </c>
      <c r="AG429" s="117" t="s">
        <v>121</v>
      </c>
      <c r="AH429" s="118">
        <v>610002010011251</v>
      </c>
      <c r="AI429" s="117" t="s">
        <v>140</v>
      </c>
    </row>
    <row r="430" spans="2:35" ht="15.75" customHeight="1">
      <c r="B430" s="113">
        <v>130</v>
      </c>
      <c r="C430" s="93" t="s">
        <v>282</v>
      </c>
      <c r="D430" s="93" t="s">
        <v>283</v>
      </c>
      <c r="E430" s="114">
        <v>234475615012</v>
      </c>
      <c r="F430" s="115">
        <v>33233</v>
      </c>
      <c r="G430" s="112" t="s">
        <v>139</v>
      </c>
      <c r="H430" s="87" t="s">
        <v>111</v>
      </c>
      <c r="I430" s="93" t="s">
        <v>112</v>
      </c>
      <c r="J430" s="93" t="s">
        <v>216</v>
      </c>
      <c r="K430" s="115">
        <v>44904</v>
      </c>
      <c r="L430" s="87" t="s">
        <v>96</v>
      </c>
      <c r="M430" s="87" t="s">
        <v>114</v>
      </c>
      <c r="N430" s="116">
        <v>354065</v>
      </c>
      <c r="O430" s="116">
        <v>0</v>
      </c>
      <c r="P430" s="116">
        <v>0</v>
      </c>
      <c r="Q430" s="116">
        <v>0</v>
      </c>
      <c r="R430" s="116">
        <v>1416258</v>
      </c>
      <c r="S430" s="116">
        <f t="shared" ref="S430:S493" si="28">SUM(N430:R430)</f>
        <v>1770323</v>
      </c>
      <c r="T430" s="87">
        <v>0</v>
      </c>
      <c r="U430" s="89">
        <f t="shared" ref="U430:U493" si="29">S430+T430</f>
        <v>1770323</v>
      </c>
      <c r="V430" s="87">
        <v>0</v>
      </c>
      <c r="W430" s="116">
        <v>0</v>
      </c>
      <c r="X430" s="116">
        <v>0</v>
      </c>
      <c r="Y430" s="116">
        <v>0</v>
      </c>
      <c r="Z430" s="116">
        <v>0</v>
      </c>
      <c r="AA430" s="116">
        <v>2400</v>
      </c>
      <c r="AB430" s="116">
        <v>206541</v>
      </c>
      <c r="AC430" s="116">
        <v>2362</v>
      </c>
      <c r="AD430" s="116">
        <f t="shared" ref="AD430:AD493" si="30">W430+Y430+AA430+AB430+AC430</f>
        <v>211303</v>
      </c>
      <c r="AE430" s="89">
        <f t="shared" ref="AE430:AE493" si="31">U430-AD430</f>
        <v>1559020</v>
      </c>
      <c r="AF430" s="87">
        <v>0</v>
      </c>
      <c r="AG430" s="117" t="s">
        <v>121</v>
      </c>
      <c r="AH430" s="118">
        <v>30210100024274</v>
      </c>
      <c r="AI430" s="117">
        <v>0</v>
      </c>
    </row>
    <row r="431" spans="2:35" ht="15.75" customHeight="1">
      <c r="B431" s="113">
        <v>131</v>
      </c>
      <c r="C431" s="112" t="s">
        <v>286</v>
      </c>
      <c r="D431" s="93" t="s">
        <v>287</v>
      </c>
      <c r="E431" s="114">
        <v>950654993156</v>
      </c>
      <c r="F431" s="115">
        <v>32680</v>
      </c>
      <c r="G431" s="112" t="s">
        <v>110</v>
      </c>
      <c r="H431" s="87" t="s">
        <v>111</v>
      </c>
      <c r="I431" s="93" t="s">
        <v>143</v>
      </c>
      <c r="J431" s="112" t="s">
        <v>216</v>
      </c>
      <c r="K431" s="115">
        <v>44927</v>
      </c>
      <c r="L431" s="87" t="s">
        <v>96</v>
      </c>
      <c r="M431" s="87" t="s">
        <v>114</v>
      </c>
      <c r="N431" s="116">
        <v>346000</v>
      </c>
      <c r="O431" s="116">
        <v>0</v>
      </c>
      <c r="P431" s="116">
        <v>0</v>
      </c>
      <c r="Q431" s="116">
        <v>0</v>
      </c>
      <c r="R431" s="116">
        <v>692000</v>
      </c>
      <c r="S431" s="116">
        <f t="shared" si="28"/>
        <v>1038000</v>
      </c>
      <c r="T431" s="87">
        <v>0</v>
      </c>
      <c r="U431" s="89">
        <f t="shared" si="29"/>
        <v>1038000</v>
      </c>
      <c r="V431" s="87">
        <v>0</v>
      </c>
      <c r="W431" s="116">
        <v>0</v>
      </c>
      <c r="X431" s="116">
        <v>0</v>
      </c>
      <c r="Y431" s="116">
        <v>0</v>
      </c>
      <c r="Z431" s="116">
        <v>0</v>
      </c>
      <c r="AA431" s="116">
        <v>2400</v>
      </c>
      <c r="AB431" s="116">
        <v>48152</v>
      </c>
      <c r="AC431" s="116">
        <v>249.48</v>
      </c>
      <c r="AD431" s="116">
        <f t="shared" si="30"/>
        <v>50801.48</v>
      </c>
      <c r="AE431" s="89">
        <f t="shared" si="31"/>
        <v>987198.52</v>
      </c>
      <c r="AF431" s="87">
        <v>0</v>
      </c>
      <c r="AG431" s="117" t="s">
        <v>121</v>
      </c>
      <c r="AH431" s="118">
        <v>328002010018521</v>
      </c>
      <c r="AI431" s="117" t="s">
        <v>174</v>
      </c>
    </row>
    <row r="432" spans="2:35" ht="15.75" customHeight="1">
      <c r="B432" s="113">
        <v>132</v>
      </c>
      <c r="C432" s="112" t="s">
        <v>288</v>
      </c>
      <c r="D432" s="93" t="s">
        <v>289</v>
      </c>
      <c r="E432" s="114">
        <v>875090023496</v>
      </c>
      <c r="F432" s="115">
        <v>32850</v>
      </c>
      <c r="G432" s="112" t="s">
        <v>119</v>
      </c>
      <c r="H432" s="87" t="s">
        <v>111</v>
      </c>
      <c r="I432" s="93" t="s">
        <v>154</v>
      </c>
      <c r="J432" s="112" t="s">
        <v>216</v>
      </c>
      <c r="K432" s="115">
        <v>44958</v>
      </c>
      <c r="L432" s="87" t="s">
        <v>96</v>
      </c>
      <c r="M432" s="87" t="s">
        <v>114</v>
      </c>
      <c r="N432" s="116">
        <v>30000</v>
      </c>
      <c r="O432" s="116">
        <v>0</v>
      </c>
      <c r="P432" s="116">
        <v>0</v>
      </c>
      <c r="Q432" s="116">
        <v>0</v>
      </c>
      <c r="R432" s="116">
        <v>50000</v>
      </c>
      <c r="S432" s="116">
        <f t="shared" si="28"/>
        <v>80000</v>
      </c>
      <c r="T432" s="87">
        <v>0</v>
      </c>
      <c r="U432" s="89">
        <f t="shared" si="29"/>
        <v>80000</v>
      </c>
      <c r="V432" s="87">
        <v>0</v>
      </c>
      <c r="W432" s="116">
        <v>0</v>
      </c>
      <c r="X432" s="116">
        <v>0</v>
      </c>
      <c r="Y432" s="116">
        <v>0</v>
      </c>
      <c r="Z432" s="116">
        <v>0</v>
      </c>
      <c r="AA432" s="116">
        <v>200</v>
      </c>
      <c r="AB432" s="116">
        <v>4030</v>
      </c>
      <c r="AC432" s="116">
        <v>374</v>
      </c>
      <c r="AD432" s="116">
        <f t="shared" si="30"/>
        <v>4604</v>
      </c>
      <c r="AE432" s="89">
        <f t="shared" si="31"/>
        <v>75396</v>
      </c>
      <c r="AF432" s="87">
        <v>0</v>
      </c>
      <c r="AG432" s="117" t="s">
        <v>121</v>
      </c>
      <c r="AH432" s="118">
        <v>328002011022847</v>
      </c>
      <c r="AI432" s="117" t="s">
        <v>174</v>
      </c>
    </row>
    <row r="433" spans="2:35" ht="15.75" customHeight="1">
      <c r="B433" s="113">
        <v>133</v>
      </c>
      <c r="C433" s="112" t="s">
        <v>625</v>
      </c>
      <c r="D433" s="93" t="s">
        <v>626</v>
      </c>
      <c r="E433" s="114">
        <v>234857109265</v>
      </c>
      <c r="F433" s="115">
        <v>33256</v>
      </c>
      <c r="G433" s="112" t="s">
        <v>192</v>
      </c>
      <c r="H433" s="87" t="s">
        <v>111</v>
      </c>
      <c r="I433" s="93" t="s">
        <v>154</v>
      </c>
      <c r="J433" s="112" t="s">
        <v>499</v>
      </c>
      <c r="K433" s="115">
        <v>44966</v>
      </c>
      <c r="L433" s="87" t="s">
        <v>96</v>
      </c>
      <c r="M433" s="87" t="s">
        <v>114</v>
      </c>
      <c r="N433" s="116">
        <v>50000</v>
      </c>
      <c r="O433" s="116">
        <v>0</v>
      </c>
      <c r="P433" s="116">
        <v>0</v>
      </c>
      <c r="Q433" s="116">
        <v>0</v>
      </c>
      <c r="R433" s="116">
        <v>70000</v>
      </c>
      <c r="S433" s="116">
        <f t="shared" si="28"/>
        <v>120000</v>
      </c>
      <c r="T433" s="87">
        <v>0</v>
      </c>
      <c r="U433" s="89">
        <f t="shared" si="29"/>
        <v>120000</v>
      </c>
      <c r="V433" s="87">
        <v>0</v>
      </c>
      <c r="W433" s="116">
        <v>0</v>
      </c>
      <c r="X433" s="116">
        <v>0</v>
      </c>
      <c r="Y433" s="116">
        <v>0</v>
      </c>
      <c r="Z433" s="116">
        <v>0</v>
      </c>
      <c r="AA433" s="116">
        <v>400</v>
      </c>
      <c r="AB433" s="116">
        <v>0</v>
      </c>
      <c r="AC433" s="116">
        <v>0</v>
      </c>
      <c r="AD433" s="116">
        <f t="shared" si="30"/>
        <v>400</v>
      </c>
      <c r="AE433" s="89">
        <f t="shared" si="31"/>
        <v>119600</v>
      </c>
      <c r="AF433" s="87">
        <v>0</v>
      </c>
      <c r="AG433" s="117" t="s">
        <v>121</v>
      </c>
      <c r="AH433" s="118">
        <v>520451008020216</v>
      </c>
      <c r="AI433" s="117">
        <v>0</v>
      </c>
    </row>
    <row r="434" spans="2:35" ht="15.75" customHeight="1">
      <c r="B434" s="113">
        <v>134</v>
      </c>
      <c r="C434" s="93" t="s">
        <v>209</v>
      </c>
      <c r="D434" s="93" t="s">
        <v>210</v>
      </c>
      <c r="E434" s="114">
        <v>701949086488</v>
      </c>
      <c r="F434" s="115">
        <v>33359</v>
      </c>
      <c r="G434" s="112" t="s">
        <v>110</v>
      </c>
      <c r="H434" s="87" t="s">
        <v>111</v>
      </c>
      <c r="I434" s="93" t="s">
        <v>112</v>
      </c>
      <c r="J434" s="93" t="s">
        <v>113</v>
      </c>
      <c r="K434" s="115">
        <v>44951</v>
      </c>
      <c r="L434" s="87" t="s">
        <v>96</v>
      </c>
      <c r="M434" s="87" t="s">
        <v>114</v>
      </c>
      <c r="N434" s="116">
        <v>356129</v>
      </c>
      <c r="O434" s="116">
        <v>0</v>
      </c>
      <c r="P434" s="116">
        <v>0</v>
      </c>
      <c r="Q434" s="116">
        <v>0</v>
      </c>
      <c r="R434" s="116">
        <v>830968</v>
      </c>
      <c r="S434" s="116">
        <f t="shared" si="28"/>
        <v>1187097</v>
      </c>
      <c r="T434" s="87">
        <v>0</v>
      </c>
      <c r="U434" s="89">
        <f t="shared" si="29"/>
        <v>1187097</v>
      </c>
      <c r="V434" s="87">
        <v>0</v>
      </c>
      <c r="W434" s="116">
        <v>0</v>
      </c>
      <c r="X434" s="116">
        <v>0</v>
      </c>
      <c r="Y434" s="116">
        <v>0</v>
      </c>
      <c r="Z434" s="116">
        <v>0</v>
      </c>
      <c r="AA434" s="116">
        <v>2400</v>
      </c>
      <c r="AB434" s="116">
        <v>69487</v>
      </c>
      <c r="AC434" s="116">
        <v>374</v>
      </c>
      <c r="AD434" s="116">
        <f t="shared" si="30"/>
        <v>72261</v>
      </c>
      <c r="AE434" s="89">
        <f t="shared" si="31"/>
        <v>1114836</v>
      </c>
      <c r="AF434" s="87">
        <v>0</v>
      </c>
      <c r="AG434" s="117" t="s">
        <v>121</v>
      </c>
      <c r="AH434" s="118">
        <v>610002010014266</v>
      </c>
      <c r="AI434" s="117" t="s">
        <v>140</v>
      </c>
    </row>
    <row r="435" spans="2:35" ht="15.75" customHeight="1">
      <c r="B435" s="113">
        <v>135</v>
      </c>
      <c r="C435" s="93" t="s">
        <v>211</v>
      </c>
      <c r="D435" s="93" t="s">
        <v>212</v>
      </c>
      <c r="E435" s="114">
        <v>946239401749</v>
      </c>
      <c r="F435" s="115">
        <v>31322</v>
      </c>
      <c r="G435" s="112" t="s">
        <v>119</v>
      </c>
      <c r="H435" s="87" t="s">
        <v>111</v>
      </c>
      <c r="I435" s="93" t="s">
        <v>125</v>
      </c>
      <c r="J435" s="93" t="s">
        <v>113</v>
      </c>
      <c r="K435" s="115">
        <v>45001</v>
      </c>
      <c r="L435" s="87" t="s">
        <v>96</v>
      </c>
      <c r="M435" s="87" t="s">
        <v>114</v>
      </c>
      <c r="N435" s="116">
        <v>350961</v>
      </c>
      <c r="O435" s="116">
        <v>0</v>
      </c>
      <c r="P435" s="116">
        <v>0</v>
      </c>
      <c r="Q435" s="116">
        <v>0</v>
      </c>
      <c r="R435" s="116">
        <v>935895</v>
      </c>
      <c r="S435" s="116">
        <f t="shared" si="28"/>
        <v>1286856</v>
      </c>
      <c r="T435" s="87">
        <v>0</v>
      </c>
      <c r="U435" s="89">
        <f t="shared" si="29"/>
        <v>1286856</v>
      </c>
      <c r="V435" s="87">
        <v>0</v>
      </c>
      <c r="W435" s="116">
        <v>0</v>
      </c>
      <c r="X435" s="116">
        <v>0</v>
      </c>
      <c r="Y435" s="116">
        <v>0</v>
      </c>
      <c r="Z435" s="116">
        <v>0</v>
      </c>
      <c r="AA435" s="116">
        <v>2400</v>
      </c>
      <c r="AB435" s="116">
        <v>85666</v>
      </c>
      <c r="AC435" s="116">
        <v>499.01599999999996</v>
      </c>
      <c r="AD435" s="116">
        <f t="shared" si="30"/>
        <v>88565.016000000003</v>
      </c>
      <c r="AE435" s="89">
        <f t="shared" si="31"/>
        <v>1198290.9839999999</v>
      </c>
      <c r="AF435" s="87">
        <v>0</v>
      </c>
      <c r="AG435" s="117" t="s">
        <v>121</v>
      </c>
      <c r="AH435" s="118">
        <v>52812010000190</v>
      </c>
      <c r="AI435" s="117">
        <v>0</v>
      </c>
    </row>
    <row r="436" spans="2:35" ht="15.75" customHeight="1">
      <c r="B436" s="113">
        <v>136</v>
      </c>
      <c r="C436" s="93" t="s">
        <v>294</v>
      </c>
      <c r="D436" s="93" t="s">
        <v>295</v>
      </c>
      <c r="E436" s="114">
        <v>652320777071</v>
      </c>
      <c r="F436" s="115">
        <v>35796</v>
      </c>
      <c r="G436" s="112" t="s">
        <v>119</v>
      </c>
      <c r="H436" s="87" t="s">
        <v>111</v>
      </c>
      <c r="I436" s="93" t="s">
        <v>125</v>
      </c>
      <c r="J436" s="93" t="s">
        <v>216</v>
      </c>
      <c r="K436" s="115">
        <v>45170</v>
      </c>
      <c r="L436" s="87" t="s">
        <v>96</v>
      </c>
      <c r="M436" s="87" t="s">
        <v>114</v>
      </c>
      <c r="N436" s="116">
        <v>336587</v>
      </c>
      <c r="O436" s="116">
        <v>0</v>
      </c>
      <c r="P436" s="116">
        <v>0</v>
      </c>
      <c r="Q436" s="116">
        <v>0</v>
      </c>
      <c r="R436" s="116">
        <v>653661</v>
      </c>
      <c r="S436" s="116">
        <f t="shared" si="28"/>
        <v>990248</v>
      </c>
      <c r="T436" s="87">
        <v>0</v>
      </c>
      <c r="U436" s="89">
        <f t="shared" si="29"/>
        <v>990248</v>
      </c>
      <c r="V436" s="87">
        <v>0</v>
      </c>
      <c r="W436" s="116">
        <v>0</v>
      </c>
      <c r="X436" s="116">
        <v>0</v>
      </c>
      <c r="Y436" s="116">
        <v>0</v>
      </c>
      <c r="Z436" s="116">
        <v>0</v>
      </c>
      <c r="AA436" s="116">
        <v>2400</v>
      </c>
      <c r="AB436" s="116">
        <v>43186</v>
      </c>
      <c r="AC436" s="116">
        <v>0</v>
      </c>
      <c r="AD436" s="116">
        <f t="shared" si="30"/>
        <v>45586</v>
      </c>
      <c r="AE436" s="89">
        <f t="shared" si="31"/>
        <v>944662</v>
      </c>
      <c r="AF436" s="87">
        <v>0</v>
      </c>
      <c r="AG436" s="117" t="s">
        <v>121</v>
      </c>
      <c r="AH436" s="118">
        <v>214810100095403</v>
      </c>
      <c r="AI436" s="117" t="s">
        <v>122</v>
      </c>
    </row>
    <row r="437" spans="2:35" ht="15.75" customHeight="1">
      <c r="B437" s="113">
        <v>137</v>
      </c>
      <c r="C437" s="112" t="s">
        <v>296</v>
      </c>
      <c r="D437" s="93" t="s">
        <v>297</v>
      </c>
      <c r="E437" s="114">
        <v>797427509675</v>
      </c>
      <c r="F437" s="115">
        <v>33101</v>
      </c>
      <c r="G437" s="112" t="s">
        <v>110</v>
      </c>
      <c r="H437" s="87" t="s">
        <v>111</v>
      </c>
      <c r="I437" s="93" t="s">
        <v>112</v>
      </c>
      <c r="J437" s="112" t="s">
        <v>216</v>
      </c>
      <c r="K437" s="115">
        <v>45156</v>
      </c>
      <c r="L437" s="87" t="s">
        <v>96</v>
      </c>
      <c r="M437" s="87" t="s">
        <v>114</v>
      </c>
      <c r="N437" s="116">
        <v>327393</v>
      </c>
      <c r="O437" s="116">
        <v>0</v>
      </c>
      <c r="P437" s="116">
        <v>0</v>
      </c>
      <c r="Q437" s="116">
        <v>0</v>
      </c>
      <c r="R437" s="116">
        <v>625113</v>
      </c>
      <c r="S437" s="116">
        <f t="shared" si="28"/>
        <v>952506</v>
      </c>
      <c r="T437" s="87">
        <v>0</v>
      </c>
      <c r="U437" s="89">
        <f t="shared" si="29"/>
        <v>952506</v>
      </c>
      <c r="V437" s="87">
        <v>0</v>
      </c>
      <c r="W437" s="116">
        <v>0</v>
      </c>
      <c r="X437" s="116">
        <v>0</v>
      </c>
      <c r="Y437" s="116">
        <v>0</v>
      </c>
      <c r="Z437" s="116">
        <v>0</v>
      </c>
      <c r="AA437" s="116">
        <v>2400</v>
      </c>
      <c r="AB437" s="116">
        <v>39261</v>
      </c>
      <c r="AC437" s="116">
        <v>0</v>
      </c>
      <c r="AD437" s="116">
        <f t="shared" si="30"/>
        <v>41661</v>
      </c>
      <c r="AE437" s="89">
        <f t="shared" si="31"/>
        <v>910845</v>
      </c>
      <c r="AF437" s="87">
        <v>0</v>
      </c>
      <c r="AG437" s="117" t="s">
        <v>121</v>
      </c>
      <c r="AH437" s="118">
        <v>214810100095722</v>
      </c>
      <c r="AI437" s="117" t="s">
        <v>122</v>
      </c>
    </row>
    <row r="438" spans="2:35" ht="15.75" customHeight="1">
      <c r="B438" s="113">
        <v>138</v>
      </c>
      <c r="C438" s="112" t="s">
        <v>633</v>
      </c>
      <c r="D438" s="93" t="s">
        <v>634</v>
      </c>
      <c r="E438" s="114">
        <v>468195724516</v>
      </c>
      <c r="F438" s="115">
        <v>33414</v>
      </c>
      <c r="G438" s="112" t="s">
        <v>110</v>
      </c>
      <c r="H438" s="87" t="s">
        <v>111</v>
      </c>
      <c r="I438" s="93" t="s">
        <v>222</v>
      </c>
      <c r="J438" s="112" t="s">
        <v>499</v>
      </c>
      <c r="K438" s="115">
        <v>45198</v>
      </c>
      <c r="L438" s="87" t="s">
        <v>96</v>
      </c>
      <c r="M438" s="87" t="s">
        <v>114</v>
      </c>
      <c r="N438" s="116">
        <v>145055</v>
      </c>
      <c r="O438" s="116">
        <v>0</v>
      </c>
      <c r="P438" s="116">
        <v>0</v>
      </c>
      <c r="Q438" s="116">
        <v>0</v>
      </c>
      <c r="R438" s="116">
        <v>203075</v>
      </c>
      <c r="S438" s="116">
        <f t="shared" si="28"/>
        <v>348130</v>
      </c>
      <c r="T438" s="87">
        <v>0</v>
      </c>
      <c r="U438" s="89">
        <f t="shared" si="29"/>
        <v>348130</v>
      </c>
      <c r="V438" s="87">
        <v>0</v>
      </c>
      <c r="W438" s="116">
        <v>0</v>
      </c>
      <c r="X438" s="116">
        <v>0</v>
      </c>
      <c r="Y438" s="116">
        <v>0</v>
      </c>
      <c r="Z438" s="116">
        <v>0</v>
      </c>
      <c r="AA438" s="116">
        <v>1200</v>
      </c>
      <c r="AB438" s="116">
        <v>0</v>
      </c>
      <c r="AC438" s="116">
        <v>0</v>
      </c>
      <c r="AD438" s="116">
        <f t="shared" si="30"/>
        <v>1200</v>
      </c>
      <c r="AE438" s="89">
        <f t="shared" si="31"/>
        <v>346930</v>
      </c>
      <c r="AF438" s="87">
        <v>0</v>
      </c>
      <c r="AG438" s="117" t="s">
        <v>121</v>
      </c>
      <c r="AH438" s="118">
        <v>214810100094626</v>
      </c>
      <c r="AI438" s="117" t="s">
        <v>122</v>
      </c>
    </row>
    <row r="439" spans="2:35" ht="15.75" customHeight="1">
      <c r="B439" s="113">
        <v>139</v>
      </c>
      <c r="C439" s="112" t="s">
        <v>635</v>
      </c>
      <c r="D439" s="93" t="s">
        <v>636</v>
      </c>
      <c r="E439" s="114">
        <v>320538977628</v>
      </c>
      <c r="F439" s="115">
        <v>34804</v>
      </c>
      <c r="G439" s="112" t="s">
        <v>119</v>
      </c>
      <c r="H439" s="87" t="s">
        <v>111</v>
      </c>
      <c r="I439" s="93" t="s">
        <v>128</v>
      </c>
      <c r="J439" s="112" t="s">
        <v>499</v>
      </c>
      <c r="K439" s="115">
        <v>45203</v>
      </c>
      <c r="L439" s="87" t="s">
        <v>96</v>
      </c>
      <c r="M439" s="87" t="s">
        <v>114</v>
      </c>
      <c r="N439" s="116">
        <v>121903</v>
      </c>
      <c r="O439" s="116">
        <v>0</v>
      </c>
      <c r="P439" s="116">
        <v>0</v>
      </c>
      <c r="Q439" s="116">
        <v>0</v>
      </c>
      <c r="R439" s="116">
        <v>162538</v>
      </c>
      <c r="S439" s="116">
        <f t="shared" si="28"/>
        <v>284441</v>
      </c>
      <c r="T439" s="87">
        <v>0</v>
      </c>
      <c r="U439" s="89">
        <f t="shared" si="29"/>
        <v>284441</v>
      </c>
      <c r="V439" s="87">
        <v>0</v>
      </c>
      <c r="W439" s="116">
        <v>0</v>
      </c>
      <c r="X439" s="116">
        <v>0</v>
      </c>
      <c r="Y439" s="116">
        <v>0</v>
      </c>
      <c r="Z439" s="116">
        <v>0</v>
      </c>
      <c r="AA439" s="116">
        <v>800</v>
      </c>
      <c r="AB439" s="116">
        <v>13158</v>
      </c>
      <c r="AC439" s="116">
        <v>0</v>
      </c>
      <c r="AD439" s="116">
        <f t="shared" si="30"/>
        <v>13958</v>
      </c>
      <c r="AE439" s="89">
        <f t="shared" si="31"/>
        <v>270483</v>
      </c>
      <c r="AF439" s="87">
        <v>0</v>
      </c>
      <c r="AG439" s="117" t="s">
        <v>121</v>
      </c>
      <c r="AH439" s="118">
        <v>214810100094501</v>
      </c>
      <c r="AI439" s="117" t="s">
        <v>122</v>
      </c>
    </row>
    <row r="440" spans="2:35" ht="15.75" customHeight="1">
      <c r="B440" s="113">
        <v>140</v>
      </c>
      <c r="C440" s="112" t="s">
        <v>639</v>
      </c>
      <c r="D440" s="93" t="s">
        <v>640</v>
      </c>
      <c r="E440" s="114">
        <v>995647174912</v>
      </c>
      <c r="F440" s="115">
        <v>33970</v>
      </c>
      <c r="G440" s="112" t="s">
        <v>119</v>
      </c>
      <c r="H440" s="87" t="s">
        <v>111</v>
      </c>
      <c r="I440" s="93" t="s">
        <v>128</v>
      </c>
      <c r="J440" s="112" t="s">
        <v>499</v>
      </c>
      <c r="K440" s="115">
        <v>45233</v>
      </c>
      <c r="L440" s="87" t="s">
        <v>96</v>
      </c>
      <c r="M440" s="87" t="s">
        <v>114</v>
      </c>
      <c r="N440" s="116">
        <v>145000</v>
      </c>
      <c r="O440" s="116">
        <v>0</v>
      </c>
      <c r="P440" s="116">
        <v>0</v>
      </c>
      <c r="Q440" s="116">
        <v>0</v>
      </c>
      <c r="R440" s="116">
        <v>193333</v>
      </c>
      <c r="S440" s="116">
        <f t="shared" si="28"/>
        <v>338333</v>
      </c>
      <c r="T440" s="87">
        <v>0</v>
      </c>
      <c r="U440" s="89">
        <f t="shared" si="29"/>
        <v>338333</v>
      </c>
      <c r="V440" s="87">
        <v>0</v>
      </c>
      <c r="W440" s="116">
        <v>0</v>
      </c>
      <c r="X440" s="116">
        <v>0</v>
      </c>
      <c r="Y440" s="116">
        <v>0</v>
      </c>
      <c r="Z440" s="116">
        <v>0</v>
      </c>
      <c r="AA440" s="116">
        <v>1000</v>
      </c>
      <c r="AB440" s="116">
        <v>13316</v>
      </c>
      <c r="AC440" s="116">
        <v>0</v>
      </c>
      <c r="AD440" s="116">
        <f t="shared" si="30"/>
        <v>14316</v>
      </c>
      <c r="AE440" s="89">
        <f t="shared" si="31"/>
        <v>324017</v>
      </c>
      <c r="AF440" s="87">
        <v>0</v>
      </c>
      <c r="AG440" s="117" t="s">
        <v>121</v>
      </c>
      <c r="AH440" s="118">
        <v>214810100095500</v>
      </c>
      <c r="AI440" s="117" t="s">
        <v>122</v>
      </c>
    </row>
    <row r="441" spans="2:35" ht="15.75" customHeight="1">
      <c r="B441" s="113">
        <v>141</v>
      </c>
      <c r="C441" s="112" t="s">
        <v>300</v>
      </c>
      <c r="D441" s="93" t="s">
        <v>301</v>
      </c>
      <c r="E441" s="114">
        <v>762625024119</v>
      </c>
      <c r="F441" s="115">
        <v>32711</v>
      </c>
      <c r="G441" s="112" t="s">
        <v>119</v>
      </c>
      <c r="H441" s="87" t="s">
        <v>111</v>
      </c>
      <c r="I441" s="93" t="s">
        <v>147</v>
      </c>
      <c r="J441" s="112" t="s">
        <v>216</v>
      </c>
      <c r="K441" s="115">
        <v>45236</v>
      </c>
      <c r="L441" s="87" t="s">
        <v>96</v>
      </c>
      <c r="M441" s="87" t="s">
        <v>114</v>
      </c>
      <c r="N441" s="116">
        <v>336613</v>
      </c>
      <c r="O441" s="116">
        <v>0</v>
      </c>
      <c r="P441" s="116">
        <v>0</v>
      </c>
      <c r="Q441" s="116">
        <v>0</v>
      </c>
      <c r="R441" s="116">
        <v>561020</v>
      </c>
      <c r="S441" s="116">
        <f t="shared" si="28"/>
        <v>897633</v>
      </c>
      <c r="T441" s="87">
        <v>0</v>
      </c>
      <c r="U441" s="89">
        <f t="shared" si="29"/>
        <v>897633</v>
      </c>
      <c r="V441" s="87">
        <v>0</v>
      </c>
      <c r="W441" s="116">
        <v>0</v>
      </c>
      <c r="X441" s="116">
        <v>0</v>
      </c>
      <c r="Y441" s="116">
        <v>0</v>
      </c>
      <c r="Z441" s="116">
        <v>0</v>
      </c>
      <c r="AA441" s="116">
        <v>2400</v>
      </c>
      <c r="AB441" s="116">
        <v>37580</v>
      </c>
      <c r="AC441" s="116">
        <v>0</v>
      </c>
      <c r="AD441" s="116">
        <f t="shared" si="30"/>
        <v>39980</v>
      </c>
      <c r="AE441" s="89">
        <f t="shared" si="31"/>
        <v>857653</v>
      </c>
      <c r="AF441" s="87">
        <v>0</v>
      </c>
      <c r="AG441" s="117" t="s">
        <v>121</v>
      </c>
      <c r="AH441" s="118">
        <v>214812310000002</v>
      </c>
      <c r="AI441" s="117" t="s">
        <v>122</v>
      </c>
    </row>
    <row r="442" spans="2:35" ht="15.75" customHeight="1">
      <c r="B442" s="113">
        <v>142</v>
      </c>
      <c r="C442" s="93" t="s">
        <v>302</v>
      </c>
      <c r="D442" s="93" t="s">
        <v>303</v>
      </c>
      <c r="E442" s="114">
        <v>966885910440</v>
      </c>
      <c r="F442" s="115">
        <v>33105</v>
      </c>
      <c r="G442" s="112" t="s">
        <v>110</v>
      </c>
      <c r="H442" s="87" t="s">
        <v>111</v>
      </c>
      <c r="I442" s="93" t="s">
        <v>112</v>
      </c>
      <c r="J442" s="93" t="s">
        <v>216</v>
      </c>
      <c r="K442" s="115">
        <v>45278</v>
      </c>
      <c r="L442" s="87" t="s">
        <v>96</v>
      </c>
      <c r="M442" s="87" t="s">
        <v>114</v>
      </c>
      <c r="N442" s="116">
        <v>351129</v>
      </c>
      <c r="O442" s="116">
        <v>0</v>
      </c>
      <c r="P442" s="116">
        <v>0</v>
      </c>
      <c r="Q442" s="116">
        <v>0</v>
      </c>
      <c r="R442" s="116">
        <v>702259</v>
      </c>
      <c r="S442" s="116">
        <f t="shared" si="28"/>
        <v>1053388</v>
      </c>
      <c r="T442" s="87">
        <v>0</v>
      </c>
      <c r="U442" s="89">
        <f t="shared" si="29"/>
        <v>1053388</v>
      </c>
      <c r="V442" s="87">
        <v>0</v>
      </c>
      <c r="W442" s="116">
        <v>0</v>
      </c>
      <c r="X442" s="116">
        <v>0</v>
      </c>
      <c r="Y442" s="116">
        <v>0</v>
      </c>
      <c r="Z442" s="116">
        <v>0</v>
      </c>
      <c r="AA442" s="116">
        <v>2400</v>
      </c>
      <c r="AB442" s="116">
        <v>49752</v>
      </c>
      <c r="AC442" s="116">
        <v>0</v>
      </c>
      <c r="AD442" s="116">
        <f t="shared" si="30"/>
        <v>52152</v>
      </c>
      <c r="AE442" s="89">
        <f t="shared" si="31"/>
        <v>1001236</v>
      </c>
      <c r="AF442" s="87">
        <v>0</v>
      </c>
      <c r="AG442" s="90" t="s">
        <v>304</v>
      </c>
      <c r="AH442" s="91">
        <v>3883384148</v>
      </c>
      <c r="AI442" s="90" t="s">
        <v>305</v>
      </c>
    </row>
    <row r="443" spans="2:35" ht="15.75" customHeight="1">
      <c r="B443" s="113">
        <v>143</v>
      </c>
      <c r="C443" s="112" t="s">
        <v>641</v>
      </c>
      <c r="D443" s="93"/>
      <c r="E443" s="114">
        <v>557354265385</v>
      </c>
      <c r="F443" s="115">
        <v>34463</v>
      </c>
      <c r="G443" s="112" t="s">
        <v>110</v>
      </c>
      <c r="H443" s="87" t="s">
        <v>111</v>
      </c>
      <c r="I443" s="93" t="s">
        <v>112</v>
      </c>
      <c r="J443" s="112" t="s">
        <v>499</v>
      </c>
      <c r="K443" s="115">
        <v>45170</v>
      </c>
      <c r="L443" s="87" t="s">
        <v>96</v>
      </c>
      <c r="M443" s="87" t="s">
        <v>114</v>
      </c>
      <c r="N443" s="116">
        <v>125000</v>
      </c>
      <c r="O443" s="116">
        <v>0</v>
      </c>
      <c r="P443" s="116">
        <v>0</v>
      </c>
      <c r="Q443" s="116">
        <v>0</v>
      </c>
      <c r="R443" s="116">
        <v>175000</v>
      </c>
      <c r="S443" s="116">
        <f t="shared" si="28"/>
        <v>300000</v>
      </c>
      <c r="T443" s="87">
        <v>0</v>
      </c>
      <c r="U443" s="89">
        <f t="shared" si="29"/>
        <v>300000</v>
      </c>
      <c r="V443" s="87">
        <v>0</v>
      </c>
      <c r="W443" s="116">
        <v>0</v>
      </c>
      <c r="X443" s="116">
        <v>0</v>
      </c>
      <c r="Y443" s="116">
        <v>0</v>
      </c>
      <c r="Z443" s="116">
        <v>0</v>
      </c>
      <c r="AA443" s="116">
        <v>1000</v>
      </c>
      <c r="AB443" s="116">
        <v>0</v>
      </c>
      <c r="AC443" s="116">
        <v>0</v>
      </c>
      <c r="AD443" s="116">
        <f t="shared" si="30"/>
        <v>1000</v>
      </c>
      <c r="AE443" s="89">
        <f t="shared" si="31"/>
        <v>299000</v>
      </c>
      <c r="AF443" s="87">
        <v>0</v>
      </c>
      <c r="AG443" s="117" t="s">
        <v>121</v>
      </c>
      <c r="AH443" s="118">
        <v>214810100095795</v>
      </c>
      <c r="AI443" s="117" t="s">
        <v>122</v>
      </c>
    </row>
    <row r="444" spans="2:35" ht="15.75" customHeight="1">
      <c r="B444" s="113">
        <v>144</v>
      </c>
      <c r="C444" s="112" t="s">
        <v>642</v>
      </c>
      <c r="D444" s="93"/>
      <c r="E444" s="114">
        <v>737468530349</v>
      </c>
      <c r="F444" s="115">
        <v>34099</v>
      </c>
      <c r="G444" s="112" t="s">
        <v>110</v>
      </c>
      <c r="H444" s="87" t="s">
        <v>111</v>
      </c>
      <c r="I444" s="93" t="s">
        <v>112</v>
      </c>
      <c r="J444" s="112" t="s">
        <v>499</v>
      </c>
      <c r="K444" s="115">
        <v>45170</v>
      </c>
      <c r="L444" s="87" t="s">
        <v>96</v>
      </c>
      <c r="M444" s="87" t="s">
        <v>114</v>
      </c>
      <c r="N444" s="116">
        <v>125000</v>
      </c>
      <c r="O444" s="116">
        <v>0</v>
      </c>
      <c r="P444" s="116">
        <v>0</v>
      </c>
      <c r="Q444" s="116">
        <v>0</v>
      </c>
      <c r="R444" s="116">
        <v>175000</v>
      </c>
      <c r="S444" s="116">
        <f t="shared" si="28"/>
        <v>300000</v>
      </c>
      <c r="T444" s="87">
        <v>0</v>
      </c>
      <c r="U444" s="89">
        <f t="shared" si="29"/>
        <v>300000</v>
      </c>
      <c r="V444" s="87">
        <v>0</v>
      </c>
      <c r="W444" s="116">
        <v>0</v>
      </c>
      <c r="X444" s="116">
        <v>0</v>
      </c>
      <c r="Y444" s="116">
        <v>0</v>
      </c>
      <c r="Z444" s="116">
        <v>0</v>
      </c>
      <c r="AA444" s="116">
        <v>1000</v>
      </c>
      <c r="AB444" s="116">
        <v>0</v>
      </c>
      <c r="AC444" s="116">
        <v>0</v>
      </c>
      <c r="AD444" s="116">
        <f t="shared" si="30"/>
        <v>1000</v>
      </c>
      <c r="AE444" s="89">
        <f t="shared" si="31"/>
        <v>299000</v>
      </c>
      <c r="AF444" s="87">
        <v>0</v>
      </c>
      <c r="AG444" s="117" t="s">
        <v>121</v>
      </c>
      <c r="AH444" s="118">
        <v>214810100095634</v>
      </c>
      <c r="AI444" s="117" t="s">
        <v>122</v>
      </c>
    </row>
    <row r="445" spans="2:35" ht="15.75" customHeight="1">
      <c r="B445" s="113">
        <v>145</v>
      </c>
      <c r="C445" s="112" t="s">
        <v>643</v>
      </c>
      <c r="D445" s="93" t="s">
        <v>644</v>
      </c>
      <c r="E445" s="114">
        <v>673775252493</v>
      </c>
      <c r="F445" s="115">
        <v>34828</v>
      </c>
      <c r="G445" s="112" t="s">
        <v>110</v>
      </c>
      <c r="H445" s="87" t="s">
        <v>111</v>
      </c>
      <c r="I445" s="93" t="s">
        <v>112</v>
      </c>
      <c r="J445" s="112" t="s">
        <v>499</v>
      </c>
      <c r="K445" s="115">
        <v>45170</v>
      </c>
      <c r="L445" s="87" t="s">
        <v>96</v>
      </c>
      <c r="M445" s="87" t="s">
        <v>114</v>
      </c>
      <c r="N445" s="116">
        <v>125000</v>
      </c>
      <c r="O445" s="116">
        <v>0</v>
      </c>
      <c r="P445" s="116">
        <v>0</v>
      </c>
      <c r="Q445" s="116">
        <v>0</v>
      </c>
      <c r="R445" s="116">
        <v>175000</v>
      </c>
      <c r="S445" s="116">
        <f t="shared" si="28"/>
        <v>300000</v>
      </c>
      <c r="T445" s="87">
        <v>0</v>
      </c>
      <c r="U445" s="89">
        <f t="shared" si="29"/>
        <v>300000</v>
      </c>
      <c r="V445" s="87">
        <v>0</v>
      </c>
      <c r="W445" s="116">
        <v>0</v>
      </c>
      <c r="X445" s="116">
        <v>0</v>
      </c>
      <c r="Y445" s="116">
        <v>0</v>
      </c>
      <c r="Z445" s="116">
        <v>0</v>
      </c>
      <c r="AA445" s="116">
        <v>1000</v>
      </c>
      <c r="AB445" s="116">
        <v>0</v>
      </c>
      <c r="AC445" s="116">
        <v>0</v>
      </c>
      <c r="AD445" s="116">
        <f t="shared" si="30"/>
        <v>1000</v>
      </c>
      <c r="AE445" s="89">
        <f t="shared" si="31"/>
        <v>299000</v>
      </c>
      <c r="AF445" s="87">
        <v>0</v>
      </c>
      <c r="AG445" s="117" t="s">
        <v>121</v>
      </c>
      <c r="AH445" s="118">
        <v>214810100095546</v>
      </c>
      <c r="AI445" s="117" t="s">
        <v>122</v>
      </c>
    </row>
    <row r="446" spans="2:35" ht="15.75" customHeight="1">
      <c r="B446" s="113">
        <v>146</v>
      </c>
      <c r="C446" s="112" t="s">
        <v>645</v>
      </c>
      <c r="D446" s="93" t="s">
        <v>646</v>
      </c>
      <c r="E446" s="114">
        <v>849144572059</v>
      </c>
      <c r="F446" s="115">
        <v>34536</v>
      </c>
      <c r="G446" s="112" t="s">
        <v>110</v>
      </c>
      <c r="H446" s="87" t="s">
        <v>111</v>
      </c>
      <c r="I446" s="93" t="s">
        <v>112</v>
      </c>
      <c r="J446" s="112" t="s">
        <v>499</v>
      </c>
      <c r="K446" s="115">
        <v>45170</v>
      </c>
      <c r="L446" s="87" t="s">
        <v>96</v>
      </c>
      <c r="M446" s="87" t="s">
        <v>114</v>
      </c>
      <c r="N446" s="116">
        <v>125000</v>
      </c>
      <c r="O446" s="116">
        <v>0</v>
      </c>
      <c r="P446" s="116">
        <v>0</v>
      </c>
      <c r="Q446" s="116">
        <v>0</v>
      </c>
      <c r="R446" s="116">
        <v>175000</v>
      </c>
      <c r="S446" s="116">
        <f t="shared" si="28"/>
        <v>300000</v>
      </c>
      <c r="T446" s="87">
        <v>0</v>
      </c>
      <c r="U446" s="89">
        <f t="shared" si="29"/>
        <v>300000</v>
      </c>
      <c r="V446" s="87">
        <v>0</v>
      </c>
      <c r="W446" s="116">
        <v>0</v>
      </c>
      <c r="X446" s="116">
        <v>0</v>
      </c>
      <c r="Y446" s="116">
        <v>0</v>
      </c>
      <c r="Z446" s="116">
        <v>0</v>
      </c>
      <c r="AA446" s="116">
        <v>1000</v>
      </c>
      <c r="AB446" s="116">
        <v>0</v>
      </c>
      <c r="AC446" s="116">
        <v>0</v>
      </c>
      <c r="AD446" s="116">
        <f t="shared" si="30"/>
        <v>1000</v>
      </c>
      <c r="AE446" s="89">
        <f t="shared" si="31"/>
        <v>299000</v>
      </c>
      <c r="AF446" s="87">
        <v>0</v>
      </c>
      <c r="AG446" s="117" t="s">
        <v>121</v>
      </c>
      <c r="AH446" s="118">
        <v>214810100095555</v>
      </c>
      <c r="AI446" s="117" t="s">
        <v>122</v>
      </c>
    </row>
    <row r="447" spans="2:35" ht="15.75" customHeight="1">
      <c r="B447" s="113">
        <v>147</v>
      </c>
      <c r="C447" s="112" t="s">
        <v>647</v>
      </c>
      <c r="D447" s="93"/>
      <c r="E447" s="114">
        <v>902280840276</v>
      </c>
      <c r="F447" s="115">
        <v>34683</v>
      </c>
      <c r="G447" s="112" t="s">
        <v>110</v>
      </c>
      <c r="H447" s="87" t="s">
        <v>111</v>
      </c>
      <c r="I447" s="93" t="s">
        <v>112</v>
      </c>
      <c r="J447" s="112" t="s">
        <v>499</v>
      </c>
      <c r="K447" s="115">
        <v>45170</v>
      </c>
      <c r="L447" s="87" t="s">
        <v>96</v>
      </c>
      <c r="M447" s="87" t="s">
        <v>114</v>
      </c>
      <c r="N447" s="116">
        <v>125000</v>
      </c>
      <c r="O447" s="116">
        <v>0</v>
      </c>
      <c r="P447" s="116">
        <v>0</v>
      </c>
      <c r="Q447" s="116">
        <v>0</v>
      </c>
      <c r="R447" s="116">
        <v>175000</v>
      </c>
      <c r="S447" s="116">
        <f t="shared" si="28"/>
        <v>300000</v>
      </c>
      <c r="T447" s="87">
        <v>0</v>
      </c>
      <c r="U447" s="89">
        <f t="shared" si="29"/>
        <v>300000</v>
      </c>
      <c r="V447" s="87">
        <v>0</v>
      </c>
      <c r="W447" s="116">
        <v>0</v>
      </c>
      <c r="X447" s="116">
        <v>0</v>
      </c>
      <c r="Y447" s="116">
        <v>0</v>
      </c>
      <c r="Z447" s="116">
        <v>0</v>
      </c>
      <c r="AA447" s="116">
        <v>1000</v>
      </c>
      <c r="AB447" s="116">
        <v>0</v>
      </c>
      <c r="AC447" s="116">
        <v>0</v>
      </c>
      <c r="AD447" s="116">
        <f t="shared" si="30"/>
        <v>1000</v>
      </c>
      <c r="AE447" s="89">
        <f t="shared" si="31"/>
        <v>299000</v>
      </c>
      <c r="AF447" s="87">
        <v>0</v>
      </c>
      <c r="AG447" s="117" t="s">
        <v>121</v>
      </c>
      <c r="AH447" s="118">
        <v>214810100095476</v>
      </c>
      <c r="AI447" s="117" t="s">
        <v>122</v>
      </c>
    </row>
    <row r="448" spans="2:35" ht="15.75" customHeight="1">
      <c r="B448" s="113">
        <v>148</v>
      </c>
      <c r="C448" s="112" t="s">
        <v>648</v>
      </c>
      <c r="D448" s="93" t="s">
        <v>649</v>
      </c>
      <c r="E448" s="114">
        <v>925454104703</v>
      </c>
      <c r="F448" s="115">
        <v>34829</v>
      </c>
      <c r="G448" s="112" t="s">
        <v>110</v>
      </c>
      <c r="H448" s="87" t="s">
        <v>111</v>
      </c>
      <c r="I448" s="93" t="s">
        <v>112</v>
      </c>
      <c r="J448" s="112" t="s">
        <v>499</v>
      </c>
      <c r="K448" s="115">
        <v>45170</v>
      </c>
      <c r="L448" s="87" t="s">
        <v>96</v>
      </c>
      <c r="M448" s="87" t="s">
        <v>114</v>
      </c>
      <c r="N448" s="116">
        <v>125000</v>
      </c>
      <c r="O448" s="116">
        <v>0</v>
      </c>
      <c r="P448" s="116">
        <v>0</v>
      </c>
      <c r="Q448" s="116">
        <v>0</v>
      </c>
      <c r="R448" s="116">
        <v>175000</v>
      </c>
      <c r="S448" s="116">
        <f t="shared" si="28"/>
        <v>300000</v>
      </c>
      <c r="T448" s="87">
        <v>0</v>
      </c>
      <c r="U448" s="89">
        <f t="shared" si="29"/>
        <v>300000</v>
      </c>
      <c r="V448" s="87">
        <v>0</v>
      </c>
      <c r="W448" s="116">
        <v>0</v>
      </c>
      <c r="X448" s="116">
        <v>0</v>
      </c>
      <c r="Y448" s="116">
        <v>0</v>
      </c>
      <c r="Z448" s="116">
        <v>0</v>
      </c>
      <c r="AA448" s="116">
        <v>1000</v>
      </c>
      <c r="AB448" s="116">
        <v>0</v>
      </c>
      <c r="AC448" s="116">
        <v>0</v>
      </c>
      <c r="AD448" s="116">
        <f t="shared" si="30"/>
        <v>1000</v>
      </c>
      <c r="AE448" s="89">
        <f t="shared" si="31"/>
        <v>299000</v>
      </c>
      <c r="AF448" s="87">
        <v>0</v>
      </c>
      <c r="AG448" s="117" t="s">
        <v>121</v>
      </c>
      <c r="AH448" s="118">
        <v>214810100095607</v>
      </c>
      <c r="AI448" s="117" t="s">
        <v>122</v>
      </c>
    </row>
    <row r="449" spans="2:35" ht="15.75" customHeight="1">
      <c r="B449" s="113">
        <v>149</v>
      </c>
      <c r="C449" s="112" t="s">
        <v>650</v>
      </c>
      <c r="D449" s="93"/>
      <c r="E449" s="114">
        <v>367693032199</v>
      </c>
      <c r="F449" s="115">
        <v>35152</v>
      </c>
      <c r="G449" s="112" t="s">
        <v>110</v>
      </c>
      <c r="H449" s="87" t="s">
        <v>111</v>
      </c>
      <c r="I449" s="93" t="s">
        <v>112</v>
      </c>
      <c r="J449" s="112" t="s">
        <v>499</v>
      </c>
      <c r="K449" s="115">
        <v>45170</v>
      </c>
      <c r="L449" s="87" t="s">
        <v>96</v>
      </c>
      <c r="M449" s="87" t="s">
        <v>114</v>
      </c>
      <c r="N449" s="116">
        <v>125000</v>
      </c>
      <c r="O449" s="116">
        <v>0</v>
      </c>
      <c r="P449" s="116">
        <v>0</v>
      </c>
      <c r="Q449" s="116">
        <v>0</v>
      </c>
      <c r="R449" s="116">
        <v>175000</v>
      </c>
      <c r="S449" s="116">
        <f t="shared" si="28"/>
        <v>300000</v>
      </c>
      <c r="T449" s="87">
        <v>0</v>
      </c>
      <c r="U449" s="89">
        <f t="shared" si="29"/>
        <v>300000</v>
      </c>
      <c r="V449" s="87">
        <v>0</v>
      </c>
      <c r="W449" s="116">
        <v>0</v>
      </c>
      <c r="X449" s="116">
        <v>0</v>
      </c>
      <c r="Y449" s="116">
        <v>0</v>
      </c>
      <c r="Z449" s="116">
        <v>0</v>
      </c>
      <c r="AA449" s="116">
        <v>1000</v>
      </c>
      <c r="AB449" s="116">
        <v>0</v>
      </c>
      <c r="AC449" s="116">
        <v>0</v>
      </c>
      <c r="AD449" s="116">
        <f t="shared" si="30"/>
        <v>1000</v>
      </c>
      <c r="AE449" s="89">
        <f t="shared" si="31"/>
        <v>299000</v>
      </c>
      <c r="AF449" s="87">
        <v>0</v>
      </c>
      <c r="AG449" s="117" t="s">
        <v>121</v>
      </c>
      <c r="AH449" s="118">
        <v>214810100095616</v>
      </c>
      <c r="AI449" s="117" t="s">
        <v>122</v>
      </c>
    </row>
    <row r="450" spans="2:35" ht="15.75" customHeight="1">
      <c r="B450" s="113">
        <v>150</v>
      </c>
      <c r="C450" s="112" t="s">
        <v>651</v>
      </c>
      <c r="D450" s="93"/>
      <c r="E450" s="114">
        <v>789617082254</v>
      </c>
      <c r="F450" s="115">
        <v>34330</v>
      </c>
      <c r="G450" s="112" t="s">
        <v>110</v>
      </c>
      <c r="H450" s="87" t="s">
        <v>111</v>
      </c>
      <c r="I450" s="93" t="s">
        <v>112</v>
      </c>
      <c r="J450" s="112" t="s">
        <v>499</v>
      </c>
      <c r="K450" s="115">
        <v>45170</v>
      </c>
      <c r="L450" s="87" t="s">
        <v>96</v>
      </c>
      <c r="M450" s="87" t="s">
        <v>114</v>
      </c>
      <c r="N450" s="116">
        <v>125000</v>
      </c>
      <c r="O450" s="116">
        <v>0</v>
      </c>
      <c r="P450" s="116">
        <v>0</v>
      </c>
      <c r="Q450" s="116">
        <v>0</v>
      </c>
      <c r="R450" s="116">
        <v>175000</v>
      </c>
      <c r="S450" s="116">
        <f t="shared" si="28"/>
        <v>300000</v>
      </c>
      <c r="T450" s="87">
        <v>0</v>
      </c>
      <c r="U450" s="89">
        <f t="shared" si="29"/>
        <v>300000</v>
      </c>
      <c r="V450" s="87">
        <v>0</v>
      </c>
      <c r="W450" s="116">
        <v>0</v>
      </c>
      <c r="X450" s="116">
        <v>0</v>
      </c>
      <c r="Y450" s="116">
        <v>0</v>
      </c>
      <c r="Z450" s="116">
        <v>0</v>
      </c>
      <c r="AA450" s="116">
        <v>1000</v>
      </c>
      <c r="AB450" s="116">
        <v>0</v>
      </c>
      <c r="AC450" s="116">
        <v>0</v>
      </c>
      <c r="AD450" s="116">
        <f t="shared" si="30"/>
        <v>1000</v>
      </c>
      <c r="AE450" s="89">
        <f t="shared" si="31"/>
        <v>299000</v>
      </c>
      <c r="AF450" s="87">
        <v>0</v>
      </c>
      <c r="AG450" s="117" t="s">
        <v>121</v>
      </c>
      <c r="AH450" s="118">
        <v>214810100095519</v>
      </c>
      <c r="AI450" s="117" t="s">
        <v>122</v>
      </c>
    </row>
    <row r="451" spans="2:35" ht="15.75" customHeight="1">
      <c r="B451" s="113">
        <v>151</v>
      </c>
      <c r="C451" s="112" t="s">
        <v>652</v>
      </c>
      <c r="D451" s="93" t="s">
        <v>653</v>
      </c>
      <c r="E451" s="114">
        <v>382304219741</v>
      </c>
      <c r="F451" s="115">
        <v>35378</v>
      </c>
      <c r="G451" s="112" t="s">
        <v>110</v>
      </c>
      <c r="H451" s="87" t="s">
        <v>111</v>
      </c>
      <c r="I451" s="93" t="s">
        <v>112</v>
      </c>
      <c r="J451" s="112" t="s">
        <v>499</v>
      </c>
      <c r="K451" s="115">
        <v>45170</v>
      </c>
      <c r="L451" s="87" t="s">
        <v>96</v>
      </c>
      <c r="M451" s="87" t="s">
        <v>114</v>
      </c>
      <c r="N451" s="116">
        <v>125000</v>
      </c>
      <c r="O451" s="116">
        <v>0</v>
      </c>
      <c r="P451" s="116">
        <v>0</v>
      </c>
      <c r="Q451" s="116">
        <v>0</v>
      </c>
      <c r="R451" s="116">
        <v>175000</v>
      </c>
      <c r="S451" s="116">
        <f t="shared" si="28"/>
        <v>300000</v>
      </c>
      <c r="T451" s="87">
        <v>0</v>
      </c>
      <c r="U451" s="89">
        <f t="shared" si="29"/>
        <v>300000</v>
      </c>
      <c r="V451" s="87">
        <v>0</v>
      </c>
      <c r="W451" s="116">
        <v>0</v>
      </c>
      <c r="X451" s="116">
        <v>0</v>
      </c>
      <c r="Y451" s="116">
        <v>0</v>
      </c>
      <c r="Z451" s="116">
        <v>0</v>
      </c>
      <c r="AA451" s="116">
        <v>1000</v>
      </c>
      <c r="AB451" s="116">
        <v>0</v>
      </c>
      <c r="AC451" s="116">
        <v>0</v>
      </c>
      <c r="AD451" s="116">
        <f t="shared" si="30"/>
        <v>1000</v>
      </c>
      <c r="AE451" s="89">
        <f t="shared" si="31"/>
        <v>299000</v>
      </c>
      <c r="AF451" s="87">
        <v>0</v>
      </c>
      <c r="AG451" s="117" t="s">
        <v>121</v>
      </c>
      <c r="AH451" s="118">
        <v>214810100095333</v>
      </c>
      <c r="AI451" s="117" t="s">
        <v>122</v>
      </c>
    </row>
    <row r="452" spans="2:35" ht="15.75" customHeight="1">
      <c r="B452" s="113">
        <v>152</v>
      </c>
      <c r="C452" s="112" t="s">
        <v>654</v>
      </c>
      <c r="D452" s="93"/>
      <c r="E452" s="114">
        <v>327439084356</v>
      </c>
      <c r="F452" s="115">
        <v>34981</v>
      </c>
      <c r="G452" s="112" t="s">
        <v>119</v>
      </c>
      <c r="H452" s="87" t="s">
        <v>111</v>
      </c>
      <c r="I452" s="93" t="s">
        <v>125</v>
      </c>
      <c r="J452" s="112" t="s">
        <v>499</v>
      </c>
      <c r="K452" s="115">
        <v>45170</v>
      </c>
      <c r="L452" s="87" t="s">
        <v>96</v>
      </c>
      <c r="M452" s="87" t="s">
        <v>114</v>
      </c>
      <c r="N452" s="116">
        <v>125000</v>
      </c>
      <c r="O452" s="116">
        <v>0</v>
      </c>
      <c r="P452" s="116">
        <v>0</v>
      </c>
      <c r="Q452" s="116">
        <v>0</v>
      </c>
      <c r="R452" s="116">
        <v>175000</v>
      </c>
      <c r="S452" s="116">
        <f t="shared" si="28"/>
        <v>300000</v>
      </c>
      <c r="T452" s="87">
        <v>0</v>
      </c>
      <c r="U452" s="89">
        <f t="shared" si="29"/>
        <v>300000</v>
      </c>
      <c r="V452" s="87">
        <v>0</v>
      </c>
      <c r="W452" s="116">
        <v>0</v>
      </c>
      <c r="X452" s="116">
        <v>0</v>
      </c>
      <c r="Y452" s="116">
        <v>0</v>
      </c>
      <c r="Z452" s="116">
        <v>0</v>
      </c>
      <c r="AA452" s="116">
        <v>1000</v>
      </c>
      <c r="AB452" s="116">
        <v>0</v>
      </c>
      <c r="AC452" s="116">
        <v>0</v>
      </c>
      <c r="AD452" s="116">
        <f t="shared" si="30"/>
        <v>1000</v>
      </c>
      <c r="AE452" s="89">
        <f t="shared" si="31"/>
        <v>299000</v>
      </c>
      <c r="AF452" s="87">
        <v>0</v>
      </c>
      <c r="AG452" s="117" t="s">
        <v>121</v>
      </c>
      <c r="AH452" s="118">
        <v>214810100095768</v>
      </c>
      <c r="AI452" s="117" t="s">
        <v>122</v>
      </c>
    </row>
    <row r="453" spans="2:35" ht="15.75" customHeight="1">
      <c r="B453" s="113">
        <v>153</v>
      </c>
      <c r="C453" s="112" t="s">
        <v>655</v>
      </c>
      <c r="D453" s="93" t="s">
        <v>656</v>
      </c>
      <c r="E453" s="114">
        <v>953539548977</v>
      </c>
      <c r="F453" s="115">
        <v>34335</v>
      </c>
      <c r="G453" s="112" t="s">
        <v>119</v>
      </c>
      <c r="H453" s="87" t="s">
        <v>111</v>
      </c>
      <c r="I453" s="93" t="s">
        <v>125</v>
      </c>
      <c r="J453" s="112" t="s">
        <v>499</v>
      </c>
      <c r="K453" s="115">
        <v>45170</v>
      </c>
      <c r="L453" s="87" t="s">
        <v>96</v>
      </c>
      <c r="M453" s="87" t="s">
        <v>114</v>
      </c>
      <c r="N453" s="116">
        <v>125000</v>
      </c>
      <c r="O453" s="116">
        <v>0</v>
      </c>
      <c r="P453" s="116">
        <v>0</v>
      </c>
      <c r="Q453" s="116">
        <v>0</v>
      </c>
      <c r="R453" s="116">
        <v>175000</v>
      </c>
      <c r="S453" s="116">
        <f t="shared" si="28"/>
        <v>300000</v>
      </c>
      <c r="T453" s="87">
        <v>0</v>
      </c>
      <c r="U453" s="89">
        <f t="shared" si="29"/>
        <v>300000</v>
      </c>
      <c r="V453" s="87">
        <v>0</v>
      </c>
      <c r="W453" s="116">
        <v>0</v>
      </c>
      <c r="X453" s="116">
        <v>0</v>
      </c>
      <c r="Y453" s="116">
        <v>0</v>
      </c>
      <c r="Z453" s="116">
        <v>0</v>
      </c>
      <c r="AA453" s="116">
        <v>1000</v>
      </c>
      <c r="AB453" s="116">
        <v>0</v>
      </c>
      <c r="AC453" s="116">
        <v>0</v>
      </c>
      <c r="AD453" s="116">
        <f t="shared" si="30"/>
        <v>1000</v>
      </c>
      <c r="AE453" s="89">
        <f t="shared" si="31"/>
        <v>299000</v>
      </c>
      <c r="AF453" s="87">
        <v>0</v>
      </c>
      <c r="AG453" s="117" t="s">
        <v>121</v>
      </c>
      <c r="AH453" s="118">
        <v>214810100095227</v>
      </c>
      <c r="AI453" s="117" t="s">
        <v>122</v>
      </c>
    </row>
    <row r="454" spans="2:35" ht="15.75" customHeight="1">
      <c r="B454" s="113">
        <v>154</v>
      </c>
      <c r="C454" s="112" t="s">
        <v>657</v>
      </c>
      <c r="D454" s="93" t="s">
        <v>658</v>
      </c>
      <c r="E454" s="114">
        <v>258869676617</v>
      </c>
      <c r="F454" s="115">
        <v>32902</v>
      </c>
      <c r="G454" s="112" t="s">
        <v>119</v>
      </c>
      <c r="H454" s="87" t="s">
        <v>111</v>
      </c>
      <c r="I454" s="93" t="s">
        <v>125</v>
      </c>
      <c r="J454" s="112" t="s">
        <v>499</v>
      </c>
      <c r="K454" s="115">
        <v>45170</v>
      </c>
      <c r="L454" s="87" t="s">
        <v>96</v>
      </c>
      <c r="M454" s="87" t="s">
        <v>114</v>
      </c>
      <c r="N454" s="116">
        <v>125000</v>
      </c>
      <c r="O454" s="116">
        <v>0</v>
      </c>
      <c r="P454" s="116">
        <v>0</v>
      </c>
      <c r="Q454" s="116">
        <v>0</v>
      </c>
      <c r="R454" s="116">
        <v>175000</v>
      </c>
      <c r="S454" s="116">
        <f t="shared" si="28"/>
        <v>300000</v>
      </c>
      <c r="T454" s="87">
        <v>0</v>
      </c>
      <c r="U454" s="89">
        <f t="shared" si="29"/>
        <v>300000</v>
      </c>
      <c r="V454" s="87">
        <v>0</v>
      </c>
      <c r="W454" s="116">
        <v>0</v>
      </c>
      <c r="X454" s="116">
        <v>0</v>
      </c>
      <c r="Y454" s="116">
        <v>0</v>
      </c>
      <c r="Z454" s="116">
        <v>0</v>
      </c>
      <c r="AA454" s="116">
        <v>1000</v>
      </c>
      <c r="AB454" s="116">
        <v>0</v>
      </c>
      <c r="AC454" s="116">
        <v>0</v>
      </c>
      <c r="AD454" s="116">
        <f t="shared" si="30"/>
        <v>1000</v>
      </c>
      <c r="AE454" s="89">
        <f t="shared" si="31"/>
        <v>299000</v>
      </c>
      <c r="AF454" s="87">
        <v>0</v>
      </c>
      <c r="AG454" s="117" t="s">
        <v>121</v>
      </c>
      <c r="AH454" s="118">
        <v>214810100095281</v>
      </c>
      <c r="AI454" s="117" t="s">
        <v>122</v>
      </c>
    </row>
    <row r="455" spans="2:35" ht="15.75" customHeight="1">
      <c r="B455" s="113">
        <v>155</v>
      </c>
      <c r="C455" s="112" t="s">
        <v>659</v>
      </c>
      <c r="D455" s="93" t="s">
        <v>660</v>
      </c>
      <c r="E455" s="114">
        <v>217390111330</v>
      </c>
      <c r="F455" s="115">
        <v>34524</v>
      </c>
      <c r="G455" s="112" t="s">
        <v>119</v>
      </c>
      <c r="H455" s="87" t="s">
        <v>111</v>
      </c>
      <c r="I455" s="93" t="s">
        <v>125</v>
      </c>
      <c r="J455" s="112" t="s">
        <v>499</v>
      </c>
      <c r="K455" s="115">
        <v>45170</v>
      </c>
      <c r="L455" s="87" t="s">
        <v>96</v>
      </c>
      <c r="M455" s="87" t="s">
        <v>114</v>
      </c>
      <c r="N455" s="116">
        <v>125000</v>
      </c>
      <c r="O455" s="116">
        <v>0</v>
      </c>
      <c r="P455" s="116">
        <v>0</v>
      </c>
      <c r="Q455" s="116">
        <v>0</v>
      </c>
      <c r="R455" s="116">
        <v>175000</v>
      </c>
      <c r="S455" s="116">
        <f t="shared" si="28"/>
        <v>300000</v>
      </c>
      <c r="T455" s="87">
        <v>0</v>
      </c>
      <c r="U455" s="89">
        <f t="shared" si="29"/>
        <v>300000</v>
      </c>
      <c r="V455" s="87">
        <v>0</v>
      </c>
      <c r="W455" s="116">
        <v>0</v>
      </c>
      <c r="X455" s="116">
        <v>0</v>
      </c>
      <c r="Y455" s="116">
        <v>0</v>
      </c>
      <c r="Z455" s="116">
        <v>0</v>
      </c>
      <c r="AA455" s="116">
        <v>1000</v>
      </c>
      <c r="AB455" s="116">
        <v>0</v>
      </c>
      <c r="AC455" s="116">
        <v>0</v>
      </c>
      <c r="AD455" s="116">
        <f t="shared" si="30"/>
        <v>1000</v>
      </c>
      <c r="AE455" s="89">
        <f t="shared" si="31"/>
        <v>299000</v>
      </c>
      <c r="AF455" s="87">
        <v>0</v>
      </c>
      <c r="AG455" s="117" t="s">
        <v>121</v>
      </c>
      <c r="AH455" s="118">
        <v>214810100095148</v>
      </c>
      <c r="AI455" s="117" t="s">
        <v>122</v>
      </c>
    </row>
    <row r="456" spans="2:35" ht="15.75" customHeight="1">
      <c r="B456" s="113">
        <v>156</v>
      </c>
      <c r="C456" s="112" t="s">
        <v>661</v>
      </c>
      <c r="D456" s="93"/>
      <c r="E456" s="114">
        <v>277089628119</v>
      </c>
      <c r="F456" s="115">
        <v>33622</v>
      </c>
      <c r="G456" s="112" t="s">
        <v>119</v>
      </c>
      <c r="H456" s="87" t="s">
        <v>111</v>
      </c>
      <c r="I456" s="93" t="s">
        <v>125</v>
      </c>
      <c r="J456" s="112" t="s">
        <v>499</v>
      </c>
      <c r="K456" s="115">
        <v>45170</v>
      </c>
      <c r="L456" s="87" t="s">
        <v>96</v>
      </c>
      <c r="M456" s="87" t="s">
        <v>114</v>
      </c>
      <c r="N456" s="116">
        <v>125000</v>
      </c>
      <c r="O456" s="116">
        <v>0</v>
      </c>
      <c r="P456" s="116">
        <v>0</v>
      </c>
      <c r="Q456" s="116">
        <v>0</v>
      </c>
      <c r="R456" s="116">
        <v>175000</v>
      </c>
      <c r="S456" s="116">
        <f t="shared" si="28"/>
        <v>300000</v>
      </c>
      <c r="T456" s="87">
        <v>0</v>
      </c>
      <c r="U456" s="89">
        <f t="shared" si="29"/>
        <v>300000</v>
      </c>
      <c r="V456" s="87">
        <v>0</v>
      </c>
      <c r="W456" s="116">
        <v>0</v>
      </c>
      <c r="X456" s="116">
        <v>0</v>
      </c>
      <c r="Y456" s="116">
        <v>0</v>
      </c>
      <c r="Z456" s="116">
        <v>0</v>
      </c>
      <c r="AA456" s="116">
        <v>1000</v>
      </c>
      <c r="AB456" s="116">
        <v>0</v>
      </c>
      <c r="AC456" s="116">
        <v>0</v>
      </c>
      <c r="AD456" s="116">
        <f t="shared" si="30"/>
        <v>1000</v>
      </c>
      <c r="AE456" s="89">
        <f t="shared" si="31"/>
        <v>299000</v>
      </c>
      <c r="AF456" s="87">
        <v>0</v>
      </c>
      <c r="AG456" s="117" t="s">
        <v>121</v>
      </c>
      <c r="AH456" s="118">
        <v>214810100094468</v>
      </c>
      <c r="AI456" s="117" t="s">
        <v>122</v>
      </c>
    </row>
    <row r="457" spans="2:35" ht="15.75" customHeight="1">
      <c r="B457" s="113">
        <v>157</v>
      </c>
      <c r="C457" s="112" t="s">
        <v>662</v>
      </c>
      <c r="D457" s="93" t="s">
        <v>663</v>
      </c>
      <c r="E457" s="114">
        <v>563478847311</v>
      </c>
      <c r="F457" s="115">
        <v>34878</v>
      </c>
      <c r="G457" s="112" t="s">
        <v>119</v>
      </c>
      <c r="H457" s="87" t="s">
        <v>111</v>
      </c>
      <c r="I457" s="93" t="s">
        <v>125</v>
      </c>
      <c r="J457" s="112" t="s">
        <v>499</v>
      </c>
      <c r="K457" s="115">
        <v>45170</v>
      </c>
      <c r="L457" s="87" t="s">
        <v>96</v>
      </c>
      <c r="M457" s="87" t="s">
        <v>114</v>
      </c>
      <c r="N457" s="116">
        <v>125000</v>
      </c>
      <c r="O457" s="116">
        <v>0</v>
      </c>
      <c r="P457" s="116">
        <v>0</v>
      </c>
      <c r="Q457" s="116">
        <v>0</v>
      </c>
      <c r="R457" s="116">
        <v>175000</v>
      </c>
      <c r="S457" s="116">
        <f t="shared" si="28"/>
        <v>300000</v>
      </c>
      <c r="T457" s="87">
        <v>0</v>
      </c>
      <c r="U457" s="89">
        <f t="shared" si="29"/>
        <v>300000</v>
      </c>
      <c r="V457" s="87">
        <v>0</v>
      </c>
      <c r="W457" s="116">
        <v>0</v>
      </c>
      <c r="X457" s="116">
        <v>0</v>
      </c>
      <c r="Y457" s="116">
        <v>0</v>
      </c>
      <c r="Z457" s="116">
        <v>0</v>
      </c>
      <c r="AA457" s="116">
        <v>1000</v>
      </c>
      <c r="AB457" s="116">
        <v>0</v>
      </c>
      <c r="AC457" s="116">
        <v>0</v>
      </c>
      <c r="AD457" s="116">
        <f t="shared" si="30"/>
        <v>1000</v>
      </c>
      <c r="AE457" s="89">
        <f t="shared" si="31"/>
        <v>299000</v>
      </c>
      <c r="AF457" s="87">
        <v>0</v>
      </c>
      <c r="AG457" s="117" t="s">
        <v>121</v>
      </c>
      <c r="AH457" s="118">
        <v>214810100095324</v>
      </c>
      <c r="AI457" s="117" t="s">
        <v>122</v>
      </c>
    </row>
    <row r="458" spans="2:35" ht="15.75" customHeight="1">
      <c r="B458" s="113">
        <v>158</v>
      </c>
      <c r="C458" s="112" t="s">
        <v>664</v>
      </c>
      <c r="D458" s="93"/>
      <c r="E458" s="114">
        <v>367822197875</v>
      </c>
      <c r="F458" s="115">
        <v>34779</v>
      </c>
      <c r="G458" s="112" t="s">
        <v>119</v>
      </c>
      <c r="H458" s="87" t="s">
        <v>111</v>
      </c>
      <c r="I458" s="93" t="s">
        <v>125</v>
      </c>
      <c r="J458" s="112" t="s">
        <v>499</v>
      </c>
      <c r="K458" s="115">
        <v>45170</v>
      </c>
      <c r="L458" s="87" t="s">
        <v>96</v>
      </c>
      <c r="M458" s="87" t="s">
        <v>114</v>
      </c>
      <c r="N458" s="116">
        <v>125000</v>
      </c>
      <c r="O458" s="116">
        <v>0</v>
      </c>
      <c r="P458" s="116">
        <v>0</v>
      </c>
      <c r="Q458" s="116">
        <v>0</v>
      </c>
      <c r="R458" s="116">
        <v>175000</v>
      </c>
      <c r="S458" s="116">
        <f t="shared" si="28"/>
        <v>300000</v>
      </c>
      <c r="T458" s="87">
        <v>0</v>
      </c>
      <c r="U458" s="89">
        <f t="shared" si="29"/>
        <v>300000</v>
      </c>
      <c r="V458" s="87">
        <v>0</v>
      </c>
      <c r="W458" s="116">
        <v>0</v>
      </c>
      <c r="X458" s="116">
        <v>0</v>
      </c>
      <c r="Y458" s="116">
        <v>0</v>
      </c>
      <c r="Z458" s="116">
        <v>0</v>
      </c>
      <c r="AA458" s="116">
        <v>1000</v>
      </c>
      <c r="AB458" s="116">
        <v>0</v>
      </c>
      <c r="AC458" s="116">
        <v>0</v>
      </c>
      <c r="AD458" s="116">
        <f t="shared" si="30"/>
        <v>1000</v>
      </c>
      <c r="AE458" s="89">
        <f t="shared" si="31"/>
        <v>299000</v>
      </c>
      <c r="AF458" s="87">
        <v>0</v>
      </c>
      <c r="AG458" s="117" t="s">
        <v>121</v>
      </c>
      <c r="AH458" s="118">
        <v>214810100094486</v>
      </c>
      <c r="AI458" s="117" t="s">
        <v>122</v>
      </c>
    </row>
    <row r="459" spans="2:35" ht="15.75" customHeight="1">
      <c r="B459" s="113">
        <v>159</v>
      </c>
      <c r="C459" s="112" t="s">
        <v>665</v>
      </c>
      <c r="D459" s="93" t="s">
        <v>666</v>
      </c>
      <c r="E459" s="114">
        <v>869082050099</v>
      </c>
      <c r="F459" s="115">
        <v>33883</v>
      </c>
      <c r="G459" s="112" t="s">
        <v>110</v>
      </c>
      <c r="H459" s="87" t="s">
        <v>111</v>
      </c>
      <c r="I459" s="93" t="s">
        <v>163</v>
      </c>
      <c r="J459" s="112" t="s">
        <v>499</v>
      </c>
      <c r="K459" s="115">
        <v>45170</v>
      </c>
      <c r="L459" s="87" t="s">
        <v>96</v>
      </c>
      <c r="M459" s="87" t="s">
        <v>114</v>
      </c>
      <c r="N459" s="116">
        <v>125000</v>
      </c>
      <c r="O459" s="116">
        <v>0</v>
      </c>
      <c r="P459" s="116">
        <v>0</v>
      </c>
      <c r="Q459" s="116">
        <v>0</v>
      </c>
      <c r="R459" s="116">
        <v>175000</v>
      </c>
      <c r="S459" s="116">
        <f t="shared" si="28"/>
        <v>300000</v>
      </c>
      <c r="T459" s="87">
        <v>0</v>
      </c>
      <c r="U459" s="89">
        <f t="shared" si="29"/>
        <v>300000</v>
      </c>
      <c r="V459" s="87">
        <v>0</v>
      </c>
      <c r="W459" s="116">
        <v>0</v>
      </c>
      <c r="X459" s="116">
        <v>0</v>
      </c>
      <c r="Y459" s="116">
        <v>0</v>
      </c>
      <c r="Z459" s="116">
        <v>0</v>
      </c>
      <c r="AA459" s="116">
        <v>1000</v>
      </c>
      <c r="AB459" s="116">
        <v>0</v>
      </c>
      <c r="AC459" s="116">
        <v>0</v>
      </c>
      <c r="AD459" s="116">
        <f t="shared" si="30"/>
        <v>1000</v>
      </c>
      <c r="AE459" s="89">
        <f t="shared" si="31"/>
        <v>299000</v>
      </c>
      <c r="AF459" s="87">
        <v>0</v>
      </c>
      <c r="AG459" s="117" t="s">
        <v>121</v>
      </c>
      <c r="AH459" s="118">
        <v>214810100094796</v>
      </c>
      <c r="AI459" s="117" t="s">
        <v>122</v>
      </c>
    </row>
    <row r="460" spans="2:35" ht="15.75" customHeight="1">
      <c r="B460" s="113">
        <v>160</v>
      </c>
      <c r="C460" s="112" t="s">
        <v>667</v>
      </c>
      <c r="D460" s="93"/>
      <c r="E460" s="114">
        <v>540061089325</v>
      </c>
      <c r="F460" s="115">
        <v>34539</v>
      </c>
      <c r="G460" s="112" t="s">
        <v>110</v>
      </c>
      <c r="H460" s="87" t="s">
        <v>111</v>
      </c>
      <c r="I460" s="93" t="s">
        <v>163</v>
      </c>
      <c r="J460" s="112" t="s">
        <v>499</v>
      </c>
      <c r="K460" s="115">
        <v>45170</v>
      </c>
      <c r="L460" s="87" t="s">
        <v>96</v>
      </c>
      <c r="M460" s="87" t="s">
        <v>114</v>
      </c>
      <c r="N460" s="116">
        <v>125000</v>
      </c>
      <c r="O460" s="116">
        <v>0</v>
      </c>
      <c r="P460" s="116">
        <v>0</v>
      </c>
      <c r="Q460" s="116">
        <v>0</v>
      </c>
      <c r="R460" s="116">
        <v>175000</v>
      </c>
      <c r="S460" s="116">
        <f t="shared" si="28"/>
        <v>300000</v>
      </c>
      <c r="T460" s="87">
        <v>0</v>
      </c>
      <c r="U460" s="89">
        <f t="shared" si="29"/>
        <v>300000</v>
      </c>
      <c r="V460" s="87">
        <v>0</v>
      </c>
      <c r="W460" s="116">
        <v>0</v>
      </c>
      <c r="X460" s="116">
        <v>0</v>
      </c>
      <c r="Y460" s="116">
        <v>0</v>
      </c>
      <c r="Z460" s="116">
        <v>0</v>
      </c>
      <c r="AA460" s="116">
        <v>1000</v>
      </c>
      <c r="AB460" s="116">
        <v>0</v>
      </c>
      <c r="AC460" s="116">
        <v>0</v>
      </c>
      <c r="AD460" s="116">
        <f t="shared" si="30"/>
        <v>1000</v>
      </c>
      <c r="AE460" s="89">
        <f t="shared" si="31"/>
        <v>299000</v>
      </c>
      <c r="AF460" s="87">
        <v>0</v>
      </c>
      <c r="AG460" s="117" t="s">
        <v>121</v>
      </c>
      <c r="AH460" s="118">
        <v>214810100094778</v>
      </c>
      <c r="AI460" s="117" t="s">
        <v>122</v>
      </c>
    </row>
    <row r="461" spans="2:35" ht="15.75" customHeight="1">
      <c r="B461" s="113">
        <v>161</v>
      </c>
      <c r="C461" s="112" t="s">
        <v>668</v>
      </c>
      <c r="D461" s="93"/>
      <c r="E461" s="114">
        <v>879856779185</v>
      </c>
      <c r="F461" s="115">
        <v>34459</v>
      </c>
      <c r="G461" s="112" t="s">
        <v>110</v>
      </c>
      <c r="H461" s="87" t="s">
        <v>111</v>
      </c>
      <c r="I461" s="93" t="s">
        <v>163</v>
      </c>
      <c r="J461" s="112" t="s">
        <v>499</v>
      </c>
      <c r="K461" s="115">
        <v>45170</v>
      </c>
      <c r="L461" s="87" t="s">
        <v>96</v>
      </c>
      <c r="M461" s="87" t="s">
        <v>114</v>
      </c>
      <c r="N461" s="116">
        <v>125000</v>
      </c>
      <c r="O461" s="116">
        <v>0</v>
      </c>
      <c r="P461" s="116">
        <v>0</v>
      </c>
      <c r="Q461" s="116">
        <v>0</v>
      </c>
      <c r="R461" s="116">
        <v>175000</v>
      </c>
      <c r="S461" s="116">
        <f t="shared" si="28"/>
        <v>300000</v>
      </c>
      <c r="T461" s="87">
        <v>0</v>
      </c>
      <c r="U461" s="89">
        <f t="shared" si="29"/>
        <v>300000</v>
      </c>
      <c r="V461" s="87">
        <v>0</v>
      </c>
      <c r="W461" s="116">
        <v>0</v>
      </c>
      <c r="X461" s="116">
        <v>0</v>
      </c>
      <c r="Y461" s="116">
        <v>0</v>
      </c>
      <c r="Z461" s="116">
        <v>0</v>
      </c>
      <c r="AA461" s="116">
        <v>1000</v>
      </c>
      <c r="AB461" s="116">
        <v>0</v>
      </c>
      <c r="AC461" s="116">
        <v>0</v>
      </c>
      <c r="AD461" s="116">
        <f t="shared" si="30"/>
        <v>1000</v>
      </c>
      <c r="AE461" s="89">
        <f t="shared" si="31"/>
        <v>299000</v>
      </c>
      <c r="AF461" s="87">
        <v>0</v>
      </c>
      <c r="AG461" s="117" t="s">
        <v>121</v>
      </c>
      <c r="AH461" s="118">
        <v>214810100094820</v>
      </c>
      <c r="AI461" s="117" t="s">
        <v>122</v>
      </c>
    </row>
    <row r="462" spans="2:35" ht="15.75" customHeight="1">
      <c r="B462" s="113">
        <v>162</v>
      </c>
      <c r="C462" s="112" t="s">
        <v>669</v>
      </c>
      <c r="D462" s="93" t="s">
        <v>670</v>
      </c>
      <c r="E462" s="114">
        <v>357028551414</v>
      </c>
      <c r="F462" s="115">
        <v>34690</v>
      </c>
      <c r="G462" s="112" t="s">
        <v>110</v>
      </c>
      <c r="H462" s="87" t="s">
        <v>111</v>
      </c>
      <c r="I462" s="93" t="s">
        <v>163</v>
      </c>
      <c r="J462" s="112" t="s">
        <v>499</v>
      </c>
      <c r="K462" s="115">
        <v>45170</v>
      </c>
      <c r="L462" s="87" t="s">
        <v>96</v>
      </c>
      <c r="M462" s="87" t="s">
        <v>114</v>
      </c>
      <c r="N462" s="116">
        <v>125000</v>
      </c>
      <c r="O462" s="116">
        <v>0</v>
      </c>
      <c r="P462" s="116">
        <v>0</v>
      </c>
      <c r="Q462" s="116">
        <v>0</v>
      </c>
      <c r="R462" s="116">
        <v>175000</v>
      </c>
      <c r="S462" s="116">
        <f t="shared" si="28"/>
        <v>300000</v>
      </c>
      <c r="T462" s="87">
        <v>0</v>
      </c>
      <c r="U462" s="89">
        <f t="shared" si="29"/>
        <v>300000</v>
      </c>
      <c r="V462" s="87">
        <v>0</v>
      </c>
      <c r="W462" s="116">
        <v>0</v>
      </c>
      <c r="X462" s="116">
        <v>0</v>
      </c>
      <c r="Y462" s="116">
        <v>0</v>
      </c>
      <c r="Z462" s="116">
        <v>0</v>
      </c>
      <c r="AA462" s="116">
        <v>1000</v>
      </c>
      <c r="AB462" s="116">
        <v>0</v>
      </c>
      <c r="AC462" s="116">
        <v>0</v>
      </c>
      <c r="AD462" s="116">
        <f t="shared" si="30"/>
        <v>1000</v>
      </c>
      <c r="AE462" s="89">
        <f t="shared" si="31"/>
        <v>299000</v>
      </c>
      <c r="AF462" s="87">
        <v>0</v>
      </c>
      <c r="AG462" s="117" t="s">
        <v>121</v>
      </c>
      <c r="AH462" s="118">
        <v>214810100094866</v>
      </c>
      <c r="AI462" s="117" t="s">
        <v>122</v>
      </c>
    </row>
    <row r="463" spans="2:35" ht="15.75" customHeight="1">
      <c r="B463" s="113">
        <v>163</v>
      </c>
      <c r="C463" s="112" t="s">
        <v>671</v>
      </c>
      <c r="D463" s="93" t="s">
        <v>672</v>
      </c>
      <c r="E463" s="114">
        <v>629581567131</v>
      </c>
      <c r="F463" s="115">
        <v>34876</v>
      </c>
      <c r="G463" s="112" t="s">
        <v>110</v>
      </c>
      <c r="H463" s="87" t="s">
        <v>111</v>
      </c>
      <c r="I463" s="93" t="s">
        <v>163</v>
      </c>
      <c r="J463" s="112" t="s">
        <v>499</v>
      </c>
      <c r="K463" s="115">
        <v>45170</v>
      </c>
      <c r="L463" s="87" t="s">
        <v>96</v>
      </c>
      <c r="M463" s="87" t="s">
        <v>114</v>
      </c>
      <c r="N463" s="116">
        <v>125000</v>
      </c>
      <c r="O463" s="116">
        <v>0</v>
      </c>
      <c r="P463" s="116">
        <v>0</v>
      </c>
      <c r="Q463" s="116">
        <v>0</v>
      </c>
      <c r="R463" s="116">
        <v>175000</v>
      </c>
      <c r="S463" s="116">
        <f t="shared" si="28"/>
        <v>300000</v>
      </c>
      <c r="T463" s="87">
        <v>0</v>
      </c>
      <c r="U463" s="89">
        <f t="shared" si="29"/>
        <v>300000</v>
      </c>
      <c r="V463" s="87">
        <v>0</v>
      </c>
      <c r="W463" s="116">
        <v>0</v>
      </c>
      <c r="X463" s="116">
        <v>0</v>
      </c>
      <c r="Y463" s="116">
        <v>0</v>
      </c>
      <c r="Z463" s="116">
        <v>0</v>
      </c>
      <c r="AA463" s="116">
        <v>1000</v>
      </c>
      <c r="AB463" s="116">
        <v>0</v>
      </c>
      <c r="AC463" s="116">
        <v>0</v>
      </c>
      <c r="AD463" s="116">
        <f t="shared" si="30"/>
        <v>1000</v>
      </c>
      <c r="AE463" s="89">
        <f t="shared" si="31"/>
        <v>299000</v>
      </c>
      <c r="AF463" s="87">
        <v>0</v>
      </c>
      <c r="AG463" s="117" t="s">
        <v>121</v>
      </c>
      <c r="AH463" s="118">
        <v>214810100094608</v>
      </c>
      <c r="AI463" s="117" t="s">
        <v>122</v>
      </c>
    </row>
    <row r="464" spans="2:35" ht="15.75" customHeight="1">
      <c r="B464" s="113">
        <v>164</v>
      </c>
      <c r="C464" s="112" t="s">
        <v>673</v>
      </c>
      <c r="D464" s="93"/>
      <c r="E464" s="114">
        <v>590112649556</v>
      </c>
      <c r="F464" s="115">
        <v>34530</v>
      </c>
      <c r="G464" s="112" t="s">
        <v>110</v>
      </c>
      <c r="H464" s="87" t="s">
        <v>111</v>
      </c>
      <c r="I464" s="93" t="s">
        <v>163</v>
      </c>
      <c r="J464" s="112" t="s">
        <v>499</v>
      </c>
      <c r="K464" s="115">
        <v>45170</v>
      </c>
      <c r="L464" s="87" t="s">
        <v>96</v>
      </c>
      <c r="M464" s="87" t="s">
        <v>114</v>
      </c>
      <c r="N464" s="116">
        <v>125000</v>
      </c>
      <c r="O464" s="116">
        <v>0</v>
      </c>
      <c r="P464" s="116">
        <v>0</v>
      </c>
      <c r="Q464" s="116">
        <v>0</v>
      </c>
      <c r="R464" s="116">
        <v>175000</v>
      </c>
      <c r="S464" s="116">
        <f t="shared" si="28"/>
        <v>300000</v>
      </c>
      <c r="T464" s="87">
        <v>0</v>
      </c>
      <c r="U464" s="89">
        <f t="shared" si="29"/>
        <v>300000</v>
      </c>
      <c r="V464" s="87">
        <v>0</v>
      </c>
      <c r="W464" s="116">
        <v>0</v>
      </c>
      <c r="X464" s="116">
        <v>0</v>
      </c>
      <c r="Y464" s="116">
        <v>0</v>
      </c>
      <c r="Z464" s="116">
        <v>0</v>
      </c>
      <c r="AA464" s="116">
        <v>1000</v>
      </c>
      <c r="AB464" s="116">
        <v>0</v>
      </c>
      <c r="AC464" s="116">
        <v>0</v>
      </c>
      <c r="AD464" s="116">
        <f t="shared" si="30"/>
        <v>1000</v>
      </c>
      <c r="AE464" s="89">
        <f t="shared" si="31"/>
        <v>299000</v>
      </c>
      <c r="AF464" s="87">
        <v>0</v>
      </c>
      <c r="AG464" s="117" t="s">
        <v>121</v>
      </c>
      <c r="AH464" s="118">
        <v>214810100094592</v>
      </c>
      <c r="AI464" s="117" t="s">
        <v>122</v>
      </c>
    </row>
    <row r="465" spans="2:35" ht="15.75" customHeight="1">
      <c r="B465" s="113">
        <v>165</v>
      </c>
      <c r="C465" s="112" t="s">
        <v>674</v>
      </c>
      <c r="D465" s="93" t="s">
        <v>675</v>
      </c>
      <c r="E465" s="114">
        <v>656306316786</v>
      </c>
      <c r="F465" s="115">
        <v>34589</v>
      </c>
      <c r="G465" s="112" t="s">
        <v>119</v>
      </c>
      <c r="H465" s="87" t="s">
        <v>111</v>
      </c>
      <c r="I465" s="93" t="s">
        <v>147</v>
      </c>
      <c r="J465" s="112" t="s">
        <v>499</v>
      </c>
      <c r="K465" s="115">
        <v>45170</v>
      </c>
      <c r="L465" s="87" t="s">
        <v>96</v>
      </c>
      <c r="M465" s="87" t="s">
        <v>114</v>
      </c>
      <c r="N465" s="116">
        <v>125000</v>
      </c>
      <c r="O465" s="116">
        <v>0</v>
      </c>
      <c r="P465" s="116">
        <v>0</v>
      </c>
      <c r="Q465" s="116">
        <v>0</v>
      </c>
      <c r="R465" s="116">
        <v>175000</v>
      </c>
      <c r="S465" s="116">
        <f t="shared" si="28"/>
        <v>300000</v>
      </c>
      <c r="T465" s="87">
        <v>0</v>
      </c>
      <c r="U465" s="89">
        <f t="shared" si="29"/>
        <v>300000</v>
      </c>
      <c r="V465" s="87">
        <v>0</v>
      </c>
      <c r="W465" s="116">
        <v>0</v>
      </c>
      <c r="X465" s="116">
        <v>0</v>
      </c>
      <c r="Y465" s="116">
        <v>0</v>
      </c>
      <c r="Z465" s="116">
        <v>0</v>
      </c>
      <c r="AA465" s="116">
        <v>1000</v>
      </c>
      <c r="AB465" s="116">
        <v>0</v>
      </c>
      <c r="AC465" s="116">
        <v>0</v>
      </c>
      <c r="AD465" s="116">
        <f t="shared" si="30"/>
        <v>1000</v>
      </c>
      <c r="AE465" s="89">
        <f t="shared" si="31"/>
        <v>299000</v>
      </c>
      <c r="AF465" s="87">
        <v>0</v>
      </c>
      <c r="AG465" s="117" t="s">
        <v>121</v>
      </c>
      <c r="AH465" s="118">
        <v>214810100095014</v>
      </c>
      <c r="AI465" s="117" t="s">
        <v>122</v>
      </c>
    </row>
    <row r="466" spans="2:35" ht="15.75" customHeight="1">
      <c r="B466" s="113">
        <v>166</v>
      </c>
      <c r="C466" s="112" t="s">
        <v>676</v>
      </c>
      <c r="D466" s="93"/>
      <c r="E466" s="114">
        <v>762868346687</v>
      </c>
      <c r="F466" s="115">
        <v>34386</v>
      </c>
      <c r="G466" s="112" t="s">
        <v>119</v>
      </c>
      <c r="H466" s="87" t="s">
        <v>111</v>
      </c>
      <c r="I466" s="93" t="s">
        <v>120</v>
      </c>
      <c r="J466" s="112" t="s">
        <v>499</v>
      </c>
      <c r="K466" s="115">
        <v>45170</v>
      </c>
      <c r="L466" s="87" t="s">
        <v>96</v>
      </c>
      <c r="M466" s="87" t="s">
        <v>114</v>
      </c>
      <c r="N466" s="116">
        <v>125000</v>
      </c>
      <c r="O466" s="116">
        <v>0</v>
      </c>
      <c r="P466" s="116">
        <v>0</v>
      </c>
      <c r="Q466" s="116">
        <v>0</v>
      </c>
      <c r="R466" s="116">
        <v>175000</v>
      </c>
      <c r="S466" s="116">
        <f t="shared" si="28"/>
        <v>300000</v>
      </c>
      <c r="T466" s="87">
        <v>0</v>
      </c>
      <c r="U466" s="89">
        <f t="shared" si="29"/>
        <v>300000</v>
      </c>
      <c r="V466" s="87">
        <v>0</v>
      </c>
      <c r="W466" s="116">
        <v>0</v>
      </c>
      <c r="X466" s="116">
        <v>0</v>
      </c>
      <c r="Y466" s="116">
        <v>0</v>
      </c>
      <c r="Z466" s="116">
        <v>0</v>
      </c>
      <c r="AA466" s="116">
        <v>1000</v>
      </c>
      <c r="AB466" s="116">
        <v>0</v>
      </c>
      <c r="AC466" s="116">
        <v>0</v>
      </c>
      <c r="AD466" s="116">
        <f t="shared" si="30"/>
        <v>1000</v>
      </c>
      <c r="AE466" s="89">
        <f t="shared" si="31"/>
        <v>299000</v>
      </c>
      <c r="AF466" s="87">
        <v>0</v>
      </c>
      <c r="AG466" s="117" t="s">
        <v>121</v>
      </c>
      <c r="AH466" s="118">
        <v>214810100095050</v>
      </c>
      <c r="AI466" s="117" t="s">
        <v>122</v>
      </c>
    </row>
    <row r="467" spans="2:35" ht="15.75" customHeight="1">
      <c r="B467" s="113">
        <v>167</v>
      </c>
      <c r="C467" s="112" t="s">
        <v>677</v>
      </c>
      <c r="D467" s="93" t="s">
        <v>678</v>
      </c>
      <c r="E467" s="114">
        <v>555185476882</v>
      </c>
      <c r="F467" s="115">
        <v>34386</v>
      </c>
      <c r="G467" s="112" t="s">
        <v>119</v>
      </c>
      <c r="H467" s="87" t="s">
        <v>111</v>
      </c>
      <c r="I467" s="93" t="s">
        <v>120</v>
      </c>
      <c r="J467" s="112" t="s">
        <v>499</v>
      </c>
      <c r="K467" s="115">
        <v>45170</v>
      </c>
      <c r="L467" s="87" t="s">
        <v>96</v>
      </c>
      <c r="M467" s="87" t="s">
        <v>114</v>
      </c>
      <c r="N467" s="116">
        <v>125000</v>
      </c>
      <c r="O467" s="116">
        <v>0</v>
      </c>
      <c r="P467" s="116">
        <v>0</v>
      </c>
      <c r="Q467" s="116">
        <v>0</v>
      </c>
      <c r="R467" s="116">
        <v>175000</v>
      </c>
      <c r="S467" s="116">
        <f t="shared" si="28"/>
        <v>300000</v>
      </c>
      <c r="T467" s="87">
        <v>0</v>
      </c>
      <c r="U467" s="89">
        <f t="shared" si="29"/>
        <v>300000</v>
      </c>
      <c r="V467" s="87">
        <v>0</v>
      </c>
      <c r="W467" s="116">
        <v>0</v>
      </c>
      <c r="X467" s="116">
        <v>0</v>
      </c>
      <c r="Y467" s="116">
        <v>0</v>
      </c>
      <c r="Z467" s="116">
        <v>0</v>
      </c>
      <c r="AA467" s="116">
        <v>1000</v>
      </c>
      <c r="AB467" s="116">
        <v>0</v>
      </c>
      <c r="AC467" s="116">
        <v>0</v>
      </c>
      <c r="AD467" s="116">
        <f t="shared" si="30"/>
        <v>1000</v>
      </c>
      <c r="AE467" s="89">
        <f t="shared" si="31"/>
        <v>299000</v>
      </c>
      <c r="AF467" s="87">
        <v>0</v>
      </c>
      <c r="AG467" s="117" t="s">
        <v>121</v>
      </c>
      <c r="AH467" s="118">
        <v>214810100095041</v>
      </c>
      <c r="AI467" s="117" t="s">
        <v>122</v>
      </c>
    </row>
    <row r="468" spans="2:35" ht="15.75" customHeight="1">
      <c r="B468" s="113">
        <v>168</v>
      </c>
      <c r="C468" s="112" t="s">
        <v>679</v>
      </c>
      <c r="D468" s="93"/>
      <c r="E468" s="114">
        <v>847060327652</v>
      </c>
      <c r="F468" s="115">
        <v>34814</v>
      </c>
      <c r="G468" s="112" t="s">
        <v>119</v>
      </c>
      <c r="H468" s="87" t="s">
        <v>111</v>
      </c>
      <c r="I468" s="93" t="s">
        <v>120</v>
      </c>
      <c r="J468" s="112" t="s">
        <v>499</v>
      </c>
      <c r="K468" s="115">
        <v>45170</v>
      </c>
      <c r="L468" s="87" t="s">
        <v>96</v>
      </c>
      <c r="M468" s="87" t="s">
        <v>114</v>
      </c>
      <c r="N468" s="116">
        <v>125000</v>
      </c>
      <c r="O468" s="116">
        <v>0</v>
      </c>
      <c r="P468" s="116">
        <v>0</v>
      </c>
      <c r="Q468" s="116">
        <v>0</v>
      </c>
      <c r="R468" s="116">
        <v>175000</v>
      </c>
      <c r="S468" s="116">
        <f t="shared" si="28"/>
        <v>300000</v>
      </c>
      <c r="T468" s="87">
        <v>0</v>
      </c>
      <c r="U468" s="89">
        <f t="shared" si="29"/>
        <v>300000</v>
      </c>
      <c r="V468" s="87">
        <v>0</v>
      </c>
      <c r="W468" s="116">
        <v>0</v>
      </c>
      <c r="X468" s="116">
        <v>0</v>
      </c>
      <c r="Y468" s="116">
        <v>0</v>
      </c>
      <c r="Z468" s="116">
        <v>0</v>
      </c>
      <c r="AA468" s="116">
        <v>1000</v>
      </c>
      <c r="AB468" s="116">
        <v>0</v>
      </c>
      <c r="AC468" s="116">
        <v>0</v>
      </c>
      <c r="AD468" s="116">
        <f t="shared" si="30"/>
        <v>1000</v>
      </c>
      <c r="AE468" s="89">
        <f t="shared" si="31"/>
        <v>299000</v>
      </c>
      <c r="AF468" s="87">
        <v>0</v>
      </c>
      <c r="AG468" s="117" t="s">
        <v>121</v>
      </c>
      <c r="AH468" s="118">
        <v>214810100094811</v>
      </c>
      <c r="AI468" s="117" t="s">
        <v>122</v>
      </c>
    </row>
    <row r="469" spans="2:35" ht="15.75" customHeight="1">
      <c r="B469" s="113">
        <v>169</v>
      </c>
      <c r="C469" s="112" t="s">
        <v>680</v>
      </c>
      <c r="D469" s="93"/>
      <c r="E469" s="114">
        <v>864312083065</v>
      </c>
      <c r="F469" s="115">
        <v>35537</v>
      </c>
      <c r="G469" s="112" t="s">
        <v>119</v>
      </c>
      <c r="H469" s="87" t="s">
        <v>111</v>
      </c>
      <c r="I469" s="93" t="s">
        <v>120</v>
      </c>
      <c r="J469" s="112" t="s">
        <v>499</v>
      </c>
      <c r="K469" s="115">
        <v>45170</v>
      </c>
      <c r="L469" s="87" t="s">
        <v>96</v>
      </c>
      <c r="M469" s="87" t="s">
        <v>114</v>
      </c>
      <c r="N469" s="116">
        <v>125000</v>
      </c>
      <c r="O469" s="116">
        <v>0</v>
      </c>
      <c r="P469" s="116">
        <v>0</v>
      </c>
      <c r="Q469" s="116">
        <v>0</v>
      </c>
      <c r="R469" s="116">
        <v>175000</v>
      </c>
      <c r="S469" s="116">
        <f t="shared" si="28"/>
        <v>300000</v>
      </c>
      <c r="T469" s="87">
        <v>0</v>
      </c>
      <c r="U469" s="89">
        <f t="shared" si="29"/>
        <v>300000</v>
      </c>
      <c r="V469" s="87">
        <v>0</v>
      </c>
      <c r="W469" s="116">
        <v>0</v>
      </c>
      <c r="X469" s="116">
        <v>0</v>
      </c>
      <c r="Y469" s="116">
        <v>0</v>
      </c>
      <c r="Z469" s="116">
        <v>0</v>
      </c>
      <c r="AA469" s="116">
        <v>1000</v>
      </c>
      <c r="AB469" s="116">
        <v>0</v>
      </c>
      <c r="AC469" s="116">
        <v>0</v>
      </c>
      <c r="AD469" s="116">
        <f t="shared" si="30"/>
        <v>1000</v>
      </c>
      <c r="AE469" s="89">
        <f t="shared" si="31"/>
        <v>299000</v>
      </c>
      <c r="AF469" s="87">
        <v>0</v>
      </c>
      <c r="AG469" s="117" t="s">
        <v>121</v>
      </c>
      <c r="AH469" s="118">
        <v>214810100094839</v>
      </c>
      <c r="AI469" s="117" t="s">
        <v>122</v>
      </c>
    </row>
    <row r="470" spans="2:35" ht="15.75" customHeight="1">
      <c r="B470" s="113">
        <v>170</v>
      </c>
      <c r="C470" s="112" t="s">
        <v>681</v>
      </c>
      <c r="D470" s="93" t="s">
        <v>682</v>
      </c>
      <c r="E470" s="114">
        <v>576451273097</v>
      </c>
      <c r="F470" s="115">
        <v>34709</v>
      </c>
      <c r="G470" s="112" t="s">
        <v>119</v>
      </c>
      <c r="H470" s="87" t="s">
        <v>111</v>
      </c>
      <c r="I470" s="93" t="s">
        <v>128</v>
      </c>
      <c r="J470" s="112" t="s">
        <v>499</v>
      </c>
      <c r="K470" s="115">
        <v>45170</v>
      </c>
      <c r="L470" s="87" t="s">
        <v>96</v>
      </c>
      <c r="M470" s="87" t="s">
        <v>114</v>
      </c>
      <c r="N470" s="116">
        <v>125000</v>
      </c>
      <c r="O470" s="116">
        <v>0</v>
      </c>
      <c r="P470" s="116">
        <v>0</v>
      </c>
      <c r="Q470" s="116">
        <v>0</v>
      </c>
      <c r="R470" s="116">
        <v>175000</v>
      </c>
      <c r="S470" s="116">
        <f t="shared" si="28"/>
        <v>300000</v>
      </c>
      <c r="T470" s="87">
        <v>0</v>
      </c>
      <c r="U470" s="89">
        <f t="shared" si="29"/>
        <v>300000</v>
      </c>
      <c r="V470" s="87">
        <v>0</v>
      </c>
      <c r="W470" s="116">
        <v>0</v>
      </c>
      <c r="X470" s="116">
        <v>0</v>
      </c>
      <c r="Y470" s="116">
        <v>0</v>
      </c>
      <c r="Z470" s="116">
        <v>0</v>
      </c>
      <c r="AA470" s="116">
        <v>1000</v>
      </c>
      <c r="AB470" s="116">
        <v>0</v>
      </c>
      <c r="AC470" s="116">
        <v>0</v>
      </c>
      <c r="AD470" s="116">
        <f t="shared" si="30"/>
        <v>1000</v>
      </c>
      <c r="AE470" s="89">
        <f t="shared" si="31"/>
        <v>299000</v>
      </c>
      <c r="AF470" s="87">
        <v>0</v>
      </c>
      <c r="AG470" s="117" t="s">
        <v>121</v>
      </c>
      <c r="AH470" s="118">
        <v>214810100095379</v>
      </c>
      <c r="AI470" s="117" t="s">
        <v>122</v>
      </c>
    </row>
    <row r="471" spans="2:35" ht="15.75" customHeight="1">
      <c r="B471" s="113">
        <v>171</v>
      </c>
      <c r="C471" s="112" t="s">
        <v>683</v>
      </c>
      <c r="D471" s="93" t="s">
        <v>684</v>
      </c>
      <c r="E471" s="114">
        <v>200127398122</v>
      </c>
      <c r="F471" s="115">
        <v>34469</v>
      </c>
      <c r="G471" s="112" t="s">
        <v>119</v>
      </c>
      <c r="H471" s="87" t="s">
        <v>111</v>
      </c>
      <c r="I471" s="93" t="s">
        <v>128</v>
      </c>
      <c r="J471" s="112" t="s">
        <v>499</v>
      </c>
      <c r="K471" s="115">
        <v>45170</v>
      </c>
      <c r="L471" s="87" t="s">
        <v>96</v>
      </c>
      <c r="M471" s="87" t="s">
        <v>114</v>
      </c>
      <c r="N471" s="116">
        <v>125000</v>
      </c>
      <c r="O471" s="116">
        <v>0</v>
      </c>
      <c r="P471" s="116">
        <v>0</v>
      </c>
      <c r="Q471" s="116">
        <v>0</v>
      </c>
      <c r="R471" s="116">
        <v>175000</v>
      </c>
      <c r="S471" s="116">
        <f t="shared" si="28"/>
        <v>300000</v>
      </c>
      <c r="T471" s="87">
        <v>0</v>
      </c>
      <c r="U471" s="89">
        <f t="shared" si="29"/>
        <v>300000</v>
      </c>
      <c r="V471" s="87">
        <v>0</v>
      </c>
      <c r="W471" s="116">
        <v>0</v>
      </c>
      <c r="X471" s="116">
        <v>0</v>
      </c>
      <c r="Y471" s="116">
        <v>0</v>
      </c>
      <c r="Z471" s="116">
        <v>0</v>
      </c>
      <c r="AA471" s="116">
        <v>1000</v>
      </c>
      <c r="AB471" s="116">
        <v>0</v>
      </c>
      <c r="AC471" s="116">
        <v>0</v>
      </c>
      <c r="AD471" s="116">
        <f t="shared" si="30"/>
        <v>1000</v>
      </c>
      <c r="AE471" s="89">
        <f t="shared" si="31"/>
        <v>299000</v>
      </c>
      <c r="AF471" s="87">
        <v>0</v>
      </c>
      <c r="AG471" s="117" t="s">
        <v>121</v>
      </c>
      <c r="AH471" s="118">
        <v>214810100095458</v>
      </c>
      <c r="AI471" s="117" t="s">
        <v>122</v>
      </c>
    </row>
    <row r="472" spans="2:35" ht="15.75" customHeight="1">
      <c r="B472" s="113">
        <v>172</v>
      </c>
      <c r="C472" s="112" t="s">
        <v>685</v>
      </c>
      <c r="D472" s="93" t="s">
        <v>686</v>
      </c>
      <c r="E472" s="114">
        <v>937898022578</v>
      </c>
      <c r="F472" s="115">
        <v>34948</v>
      </c>
      <c r="G472" s="112" t="s">
        <v>119</v>
      </c>
      <c r="H472" s="87" t="s">
        <v>111</v>
      </c>
      <c r="I472" s="93" t="s">
        <v>128</v>
      </c>
      <c r="J472" s="112" t="s">
        <v>499</v>
      </c>
      <c r="K472" s="115">
        <v>45170</v>
      </c>
      <c r="L472" s="87" t="s">
        <v>96</v>
      </c>
      <c r="M472" s="87" t="s">
        <v>114</v>
      </c>
      <c r="N472" s="116">
        <v>125000</v>
      </c>
      <c r="O472" s="116">
        <v>0</v>
      </c>
      <c r="P472" s="116">
        <v>0</v>
      </c>
      <c r="Q472" s="116">
        <v>0</v>
      </c>
      <c r="R472" s="116">
        <v>175000</v>
      </c>
      <c r="S472" s="116">
        <f t="shared" si="28"/>
        <v>300000</v>
      </c>
      <c r="T472" s="87">
        <v>0</v>
      </c>
      <c r="U472" s="89">
        <f t="shared" si="29"/>
        <v>300000</v>
      </c>
      <c r="V472" s="87">
        <v>0</v>
      </c>
      <c r="W472" s="116">
        <v>0</v>
      </c>
      <c r="X472" s="116">
        <v>0</v>
      </c>
      <c r="Y472" s="116">
        <v>0</v>
      </c>
      <c r="Z472" s="116">
        <v>0</v>
      </c>
      <c r="AA472" s="116">
        <v>1000</v>
      </c>
      <c r="AB472" s="116">
        <v>0</v>
      </c>
      <c r="AC472" s="116">
        <v>0</v>
      </c>
      <c r="AD472" s="116">
        <f t="shared" si="30"/>
        <v>1000</v>
      </c>
      <c r="AE472" s="89">
        <f t="shared" si="31"/>
        <v>299000</v>
      </c>
      <c r="AF472" s="87">
        <v>0</v>
      </c>
      <c r="AG472" s="117" t="s">
        <v>121</v>
      </c>
      <c r="AH472" s="118">
        <v>214810100094884</v>
      </c>
      <c r="AI472" s="117" t="s">
        <v>122</v>
      </c>
    </row>
    <row r="473" spans="2:35" ht="15.75" customHeight="1">
      <c r="B473" s="113">
        <v>173</v>
      </c>
      <c r="C473" s="112" t="s">
        <v>687</v>
      </c>
      <c r="D473" s="93"/>
      <c r="E473" s="114">
        <v>627732040046</v>
      </c>
      <c r="F473" s="115">
        <v>34742</v>
      </c>
      <c r="G473" s="112" t="s">
        <v>119</v>
      </c>
      <c r="H473" s="87" t="s">
        <v>111</v>
      </c>
      <c r="I473" s="93" t="s">
        <v>128</v>
      </c>
      <c r="J473" s="112" t="s">
        <v>499</v>
      </c>
      <c r="K473" s="115">
        <v>45170</v>
      </c>
      <c r="L473" s="87" t="s">
        <v>96</v>
      </c>
      <c r="M473" s="87" t="s">
        <v>114</v>
      </c>
      <c r="N473" s="116">
        <v>125000</v>
      </c>
      <c r="O473" s="116">
        <v>0</v>
      </c>
      <c r="P473" s="116">
        <v>0</v>
      </c>
      <c r="Q473" s="116">
        <v>0</v>
      </c>
      <c r="R473" s="116">
        <v>175000</v>
      </c>
      <c r="S473" s="116">
        <f t="shared" si="28"/>
        <v>300000</v>
      </c>
      <c r="T473" s="87">
        <v>0</v>
      </c>
      <c r="U473" s="89">
        <f t="shared" si="29"/>
        <v>300000</v>
      </c>
      <c r="V473" s="87">
        <v>0</v>
      </c>
      <c r="W473" s="116">
        <v>0</v>
      </c>
      <c r="X473" s="116">
        <v>0</v>
      </c>
      <c r="Y473" s="116">
        <v>0</v>
      </c>
      <c r="Z473" s="116">
        <v>0</v>
      </c>
      <c r="AA473" s="116">
        <v>1000</v>
      </c>
      <c r="AB473" s="116">
        <v>0</v>
      </c>
      <c r="AC473" s="116">
        <v>0</v>
      </c>
      <c r="AD473" s="116">
        <f t="shared" si="30"/>
        <v>1000</v>
      </c>
      <c r="AE473" s="89">
        <f t="shared" si="31"/>
        <v>299000</v>
      </c>
      <c r="AF473" s="87">
        <v>0</v>
      </c>
      <c r="AG473" s="117" t="s">
        <v>121</v>
      </c>
      <c r="AH473" s="118">
        <v>214810100094404</v>
      </c>
      <c r="AI473" s="117" t="s">
        <v>122</v>
      </c>
    </row>
    <row r="474" spans="2:35" ht="15.75" customHeight="1">
      <c r="B474" s="113">
        <v>174</v>
      </c>
      <c r="C474" s="112" t="s">
        <v>688</v>
      </c>
      <c r="D474" s="93"/>
      <c r="E474" s="114">
        <v>782282096407</v>
      </c>
      <c r="F474" s="115">
        <v>35483</v>
      </c>
      <c r="G474" s="112" t="s">
        <v>119</v>
      </c>
      <c r="H474" s="87" t="s">
        <v>111</v>
      </c>
      <c r="I474" s="93" t="s">
        <v>128</v>
      </c>
      <c r="J474" s="112" t="s">
        <v>499</v>
      </c>
      <c r="K474" s="115">
        <v>45170</v>
      </c>
      <c r="L474" s="87" t="s">
        <v>96</v>
      </c>
      <c r="M474" s="87" t="s">
        <v>114</v>
      </c>
      <c r="N474" s="116">
        <v>125000</v>
      </c>
      <c r="O474" s="116">
        <v>0</v>
      </c>
      <c r="P474" s="116">
        <v>0</v>
      </c>
      <c r="Q474" s="116">
        <v>0</v>
      </c>
      <c r="R474" s="116">
        <v>175000</v>
      </c>
      <c r="S474" s="116">
        <f t="shared" si="28"/>
        <v>300000</v>
      </c>
      <c r="T474" s="87">
        <v>0</v>
      </c>
      <c r="U474" s="89">
        <f t="shared" si="29"/>
        <v>300000</v>
      </c>
      <c r="V474" s="87">
        <v>0</v>
      </c>
      <c r="W474" s="116">
        <v>0</v>
      </c>
      <c r="X474" s="116">
        <v>0</v>
      </c>
      <c r="Y474" s="116">
        <v>0</v>
      </c>
      <c r="Z474" s="116">
        <v>0</v>
      </c>
      <c r="AA474" s="116">
        <v>1000</v>
      </c>
      <c r="AB474" s="116">
        <v>0</v>
      </c>
      <c r="AC474" s="116">
        <v>0</v>
      </c>
      <c r="AD474" s="116">
        <f t="shared" si="30"/>
        <v>1000</v>
      </c>
      <c r="AE474" s="89">
        <f t="shared" si="31"/>
        <v>299000</v>
      </c>
      <c r="AF474" s="87">
        <v>0</v>
      </c>
      <c r="AG474" s="117" t="s">
        <v>121</v>
      </c>
      <c r="AH474" s="118">
        <v>214810100094510</v>
      </c>
      <c r="AI474" s="117" t="s">
        <v>122</v>
      </c>
    </row>
    <row r="475" spans="2:35" ht="15.75" customHeight="1">
      <c r="B475" s="113">
        <v>175</v>
      </c>
      <c r="C475" s="112" t="s">
        <v>689</v>
      </c>
      <c r="D475" s="93" t="s">
        <v>690</v>
      </c>
      <c r="E475" s="114">
        <v>490134730343</v>
      </c>
      <c r="F475" s="115">
        <v>34879</v>
      </c>
      <c r="G475" s="112" t="s">
        <v>110</v>
      </c>
      <c r="H475" s="87" t="s">
        <v>111</v>
      </c>
      <c r="I475" s="93" t="s">
        <v>387</v>
      </c>
      <c r="J475" s="112" t="s">
        <v>499</v>
      </c>
      <c r="K475" s="115">
        <v>45170</v>
      </c>
      <c r="L475" s="87" t="s">
        <v>96</v>
      </c>
      <c r="M475" s="87" t="s">
        <v>114</v>
      </c>
      <c r="N475" s="116">
        <v>125000</v>
      </c>
      <c r="O475" s="116">
        <v>0</v>
      </c>
      <c r="P475" s="116">
        <v>0</v>
      </c>
      <c r="Q475" s="116">
        <v>0</v>
      </c>
      <c r="R475" s="116">
        <v>175000</v>
      </c>
      <c r="S475" s="116">
        <f t="shared" si="28"/>
        <v>300000</v>
      </c>
      <c r="T475" s="87">
        <v>0</v>
      </c>
      <c r="U475" s="89">
        <f t="shared" si="29"/>
        <v>300000</v>
      </c>
      <c r="V475" s="87">
        <v>0</v>
      </c>
      <c r="W475" s="116">
        <v>0</v>
      </c>
      <c r="X475" s="116">
        <v>0</v>
      </c>
      <c r="Y475" s="116">
        <v>0</v>
      </c>
      <c r="Z475" s="116">
        <v>0</v>
      </c>
      <c r="AA475" s="116">
        <v>1000</v>
      </c>
      <c r="AB475" s="116">
        <v>0</v>
      </c>
      <c r="AC475" s="116">
        <v>0</v>
      </c>
      <c r="AD475" s="116">
        <f t="shared" si="30"/>
        <v>1000</v>
      </c>
      <c r="AE475" s="89">
        <f t="shared" si="31"/>
        <v>299000</v>
      </c>
      <c r="AF475" s="87">
        <v>0</v>
      </c>
      <c r="AG475" s="117" t="s">
        <v>121</v>
      </c>
      <c r="AH475" s="118">
        <v>214810100094635</v>
      </c>
      <c r="AI475" s="117" t="s">
        <v>122</v>
      </c>
    </row>
    <row r="476" spans="2:35" ht="15.75" customHeight="1">
      <c r="B476" s="113">
        <v>176</v>
      </c>
      <c r="C476" s="112" t="s">
        <v>691</v>
      </c>
      <c r="D476" s="93" t="s">
        <v>692</v>
      </c>
      <c r="E476" s="114">
        <v>319190015036</v>
      </c>
      <c r="F476" s="115">
        <v>34218</v>
      </c>
      <c r="G476" s="112" t="s">
        <v>119</v>
      </c>
      <c r="H476" s="87" t="s">
        <v>111</v>
      </c>
      <c r="I476" s="93" t="s">
        <v>154</v>
      </c>
      <c r="J476" s="112" t="s">
        <v>499</v>
      </c>
      <c r="K476" s="115">
        <v>45170</v>
      </c>
      <c r="L476" s="87" t="s">
        <v>96</v>
      </c>
      <c r="M476" s="87" t="s">
        <v>114</v>
      </c>
      <c r="N476" s="116">
        <v>125000</v>
      </c>
      <c r="O476" s="116">
        <v>0</v>
      </c>
      <c r="P476" s="116">
        <v>0</v>
      </c>
      <c r="Q476" s="116">
        <v>0</v>
      </c>
      <c r="R476" s="116">
        <v>175000</v>
      </c>
      <c r="S476" s="116">
        <f t="shared" si="28"/>
        <v>300000</v>
      </c>
      <c r="T476" s="87">
        <v>0</v>
      </c>
      <c r="U476" s="89">
        <f t="shared" si="29"/>
        <v>300000</v>
      </c>
      <c r="V476" s="87">
        <v>0</v>
      </c>
      <c r="W476" s="116">
        <v>0</v>
      </c>
      <c r="X476" s="116">
        <v>0</v>
      </c>
      <c r="Y476" s="116">
        <v>0</v>
      </c>
      <c r="Z476" s="116">
        <v>0</v>
      </c>
      <c r="AA476" s="116">
        <v>1000</v>
      </c>
      <c r="AB476" s="116">
        <v>0</v>
      </c>
      <c r="AC476" s="116">
        <v>0</v>
      </c>
      <c r="AD476" s="116">
        <f t="shared" si="30"/>
        <v>1000</v>
      </c>
      <c r="AE476" s="89">
        <f t="shared" si="31"/>
        <v>299000</v>
      </c>
      <c r="AF476" s="87">
        <v>0</v>
      </c>
      <c r="AG476" s="117" t="s">
        <v>121</v>
      </c>
      <c r="AH476" s="118">
        <v>214810100094918</v>
      </c>
      <c r="AI476" s="117" t="s">
        <v>122</v>
      </c>
    </row>
    <row r="477" spans="2:35" ht="15.75" customHeight="1">
      <c r="B477" s="113">
        <v>177</v>
      </c>
      <c r="C477" s="112" t="s">
        <v>693</v>
      </c>
      <c r="D477" s="93"/>
      <c r="E477" s="114">
        <v>466601828155</v>
      </c>
      <c r="F477" s="115">
        <v>34604</v>
      </c>
      <c r="G477" s="112" t="s">
        <v>119</v>
      </c>
      <c r="H477" s="87" t="s">
        <v>111</v>
      </c>
      <c r="I477" s="93" t="s">
        <v>154</v>
      </c>
      <c r="J477" s="112" t="s">
        <v>499</v>
      </c>
      <c r="K477" s="115">
        <v>45170</v>
      </c>
      <c r="L477" s="87" t="s">
        <v>96</v>
      </c>
      <c r="M477" s="87" t="s">
        <v>114</v>
      </c>
      <c r="N477" s="116">
        <v>125000</v>
      </c>
      <c r="O477" s="116">
        <v>0</v>
      </c>
      <c r="P477" s="116">
        <v>0</v>
      </c>
      <c r="Q477" s="116">
        <v>0</v>
      </c>
      <c r="R477" s="116">
        <v>175000</v>
      </c>
      <c r="S477" s="116">
        <f t="shared" si="28"/>
        <v>300000</v>
      </c>
      <c r="T477" s="87">
        <v>0</v>
      </c>
      <c r="U477" s="89">
        <f t="shared" si="29"/>
        <v>300000</v>
      </c>
      <c r="V477" s="87">
        <v>0</v>
      </c>
      <c r="W477" s="116">
        <v>0</v>
      </c>
      <c r="X477" s="116">
        <v>0</v>
      </c>
      <c r="Y477" s="116">
        <v>0</v>
      </c>
      <c r="Z477" s="116">
        <v>0</v>
      </c>
      <c r="AA477" s="116">
        <v>1000</v>
      </c>
      <c r="AB477" s="116">
        <v>0</v>
      </c>
      <c r="AC477" s="116">
        <v>0</v>
      </c>
      <c r="AD477" s="116">
        <f t="shared" si="30"/>
        <v>1000</v>
      </c>
      <c r="AE477" s="89">
        <f t="shared" si="31"/>
        <v>299000</v>
      </c>
      <c r="AF477" s="87">
        <v>0</v>
      </c>
      <c r="AG477" s="117" t="s">
        <v>121</v>
      </c>
      <c r="AH477" s="118">
        <v>214810100094431</v>
      </c>
      <c r="AI477" s="117" t="s">
        <v>122</v>
      </c>
    </row>
    <row r="478" spans="2:35" ht="15.75" customHeight="1">
      <c r="B478" s="113">
        <v>178</v>
      </c>
      <c r="C478" s="112" t="s">
        <v>694</v>
      </c>
      <c r="D478" s="93" t="s">
        <v>695</v>
      </c>
      <c r="E478" s="114">
        <v>559984708052</v>
      </c>
      <c r="F478" s="115">
        <v>34620</v>
      </c>
      <c r="G478" s="112" t="s">
        <v>119</v>
      </c>
      <c r="H478" s="87" t="s">
        <v>111</v>
      </c>
      <c r="I478" s="93" t="s">
        <v>154</v>
      </c>
      <c r="J478" s="112" t="s">
        <v>499</v>
      </c>
      <c r="K478" s="115">
        <v>45170</v>
      </c>
      <c r="L478" s="87" t="s">
        <v>96</v>
      </c>
      <c r="M478" s="87" t="s">
        <v>114</v>
      </c>
      <c r="N478" s="116">
        <v>125000</v>
      </c>
      <c r="O478" s="116">
        <v>0</v>
      </c>
      <c r="P478" s="116">
        <v>0</v>
      </c>
      <c r="Q478" s="116">
        <v>0</v>
      </c>
      <c r="R478" s="116">
        <v>175000</v>
      </c>
      <c r="S478" s="116">
        <f t="shared" si="28"/>
        <v>300000</v>
      </c>
      <c r="T478" s="87">
        <v>0</v>
      </c>
      <c r="U478" s="89">
        <f t="shared" si="29"/>
        <v>300000</v>
      </c>
      <c r="V478" s="87">
        <v>0</v>
      </c>
      <c r="W478" s="116">
        <v>0</v>
      </c>
      <c r="X478" s="116">
        <v>0</v>
      </c>
      <c r="Y478" s="116">
        <v>0</v>
      </c>
      <c r="Z478" s="116">
        <v>0</v>
      </c>
      <c r="AA478" s="116">
        <v>1000</v>
      </c>
      <c r="AB478" s="116">
        <v>0</v>
      </c>
      <c r="AC478" s="116">
        <v>0</v>
      </c>
      <c r="AD478" s="116">
        <f t="shared" si="30"/>
        <v>1000</v>
      </c>
      <c r="AE478" s="89">
        <f t="shared" si="31"/>
        <v>299000</v>
      </c>
      <c r="AF478" s="87">
        <v>0</v>
      </c>
      <c r="AG478" s="117" t="s">
        <v>121</v>
      </c>
      <c r="AH478" s="118">
        <v>5710100074163</v>
      </c>
      <c r="AI478" s="117">
        <v>0</v>
      </c>
    </row>
    <row r="479" spans="2:35" ht="15.75" customHeight="1">
      <c r="B479" s="113">
        <v>179</v>
      </c>
      <c r="C479" s="112" t="s">
        <v>696</v>
      </c>
      <c r="D479" s="93" t="s">
        <v>697</v>
      </c>
      <c r="E479" s="114">
        <v>774471178402</v>
      </c>
      <c r="F479" s="115">
        <v>32132</v>
      </c>
      <c r="G479" s="112" t="s">
        <v>110</v>
      </c>
      <c r="H479" s="87" t="s">
        <v>111</v>
      </c>
      <c r="I479" s="93" t="s">
        <v>143</v>
      </c>
      <c r="J479" s="112" t="s">
        <v>499</v>
      </c>
      <c r="K479" s="115">
        <v>45170</v>
      </c>
      <c r="L479" s="87" t="s">
        <v>96</v>
      </c>
      <c r="M479" s="87" t="s">
        <v>114</v>
      </c>
      <c r="N479" s="116">
        <v>125000</v>
      </c>
      <c r="O479" s="116">
        <v>0</v>
      </c>
      <c r="P479" s="116">
        <v>0</v>
      </c>
      <c r="Q479" s="116">
        <v>0</v>
      </c>
      <c r="R479" s="116">
        <v>175000</v>
      </c>
      <c r="S479" s="116">
        <f t="shared" si="28"/>
        <v>300000</v>
      </c>
      <c r="T479" s="87">
        <v>0</v>
      </c>
      <c r="U479" s="89">
        <f t="shared" si="29"/>
        <v>300000</v>
      </c>
      <c r="V479" s="87">
        <v>0</v>
      </c>
      <c r="W479" s="116">
        <v>0</v>
      </c>
      <c r="X479" s="116">
        <v>0</v>
      </c>
      <c r="Y479" s="116">
        <v>0</v>
      </c>
      <c r="Z479" s="116">
        <v>0</v>
      </c>
      <c r="AA479" s="116">
        <v>1000</v>
      </c>
      <c r="AB479" s="116">
        <v>0</v>
      </c>
      <c r="AC479" s="116">
        <v>0</v>
      </c>
      <c r="AD479" s="116">
        <f t="shared" si="30"/>
        <v>1000</v>
      </c>
      <c r="AE479" s="89">
        <f t="shared" si="31"/>
        <v>299000</v>
      </c>
      <c r="AF479" s="87">
        <v>0</v>
      </c>
      <c r="AG479" s="117" t="s">
        <v>121</v>
      </c>
      <c r="AH479" s="118">
        <v>214810100094769</v>
      </c>
      <c r="AI479" s="117" t="s">
        <v>122</v>
      </c>
    </row>
    <row r="480" spans="2:35" ht="15.75" customHeight="1">
      <c r="B480" s="113">
        <v>180</v>
      </c>
      <c r="C480" s="112" t="s">
        <v>698</v>
      </c>
      <c r="D480" s="93"/>
      <c r="E480" s="114">
        <v>305233689051</v>
      </c>
      <c r="F480" s="115">
        <v>33674</v>
      </c>
      <c r="G480" s="112" t="s">
        <v>110</v>
      </c>
      <c r="H480" s="87" t="s">
        <v>111</v>
      </c>
      <c r="I480" s="93" t="s">
        <v>143</v>
      </c>
      <c r="J480" s="112" t="s">
        <v>499</v>
      </c>
      <c r="K480" s="115">
        <v>45170</v>
      </c>
      <c r="L480" s="87" t="s">
        <v>96</v>
      </c>
      <c r="M480" s="87" t="s">
        <v>114</v>
      </c>
      <c r="N480" s="116">
        <v>125000</v>
      </c>
      <c r="O480" s="116">
        <v>0</v>
      </c>
      <c r="P480" s="116">
        <v>0</v>
      </c>
      <c r="Q480" s="116">
        <v>0</v>
      </c>
      <c r="R480" s="116">
        <v>175000</v>
      </c>
      <c r="S480" s="116">
        <f t="shared" si="28"/>
        <v>300000</v>
      </c>
      <c r="T480" s="87">
        <v>0</v>
      </c>
      <c r="U480" s="89">
        <f t="shared" si="29"/>
        <v>300000</v>
      </c>
      <c r="V480" s="87">
        <v>0</v>
      </c>
      <c r="W480" s="116">
        <v>0</v>
      </c>
      <c r="X480" s="116">
        <v>0</v>
      </c>
      <c r="Y480" s="116">
        <v>0</v>
      </c>
      <c r="Z480" s="116">
        <v>0</v>
      </c>
      <c r="AA480" s="116">
        <v>1000</v>
      </c>
      <c r="AB480" s="116">
        <v>0</v>
      </c>
      <c r="AC480" s="116">
        <v>0</v>
      </c>
      <c r="AD480" s="116">
        <f t="shared" si="30"/>
        <v>1000</v>
      </c>
      <c r="AE480" s="89">
        <f t="shared" si="31"/>
        <v>299000</v>
      </c>
      <c r="AF480" s="87">
        <v>0</v>
      </c>
      <c r="AG480" s="117" t="s">
        <v>121</v>
      </c>
      <c r="AH480" s="118">
        <v>174310100085336</v>
      </c>
      <c r="AI480" s="117">
        <v>0</v>
      </c>
    </row>
    <row r="481" spans="2:35" ht="15.75" customHeight="1">
      <c r="B481" s="113">
        <v>181</v>
      </c>
      <c r="C481" s="112" t="s">
        <v>699</v>
      </c>
      <c r="D481" s="93" t="s">
        <v>700</v>
      </c>
      <c r="E481" s="114">
        <v>391660355887</v>
      </c>
      <c r="F481" s="115">
        <v>34452</v>
      </c>
      <c r="G481" s="112" t="s">
        <v>110</v>
      </c>
      <c r="H481" s="87" t="s">
        <v>111</v>
      </c>
      <c r="I481" s="93" t="s">
        <v>143</v>
      </c>
      <c r="J481" s="112" t="s">
        <v>499</v>
      </c>
      <c r="K481" s="115">
        <v>45170</v>
      </c>
      <c r="L481" s="87" t="s">
        <v>96</v>
      </c>
      <c r="M481" s="87" t="s">
        <v>114</v>
      </c>
      <c r="N481" s="116">
        <v>125000</v>
      </c>
      <c r="O481" s="116">
        <v>0</v>
      </c>
      <c r="P481" s="116">
        <v>0</v>
      </c>
      <c r="Q481" s="116">
        <v>0</v>
      </c>
      <c r="R481" s="116">
        <v>175000</v>
      </c>
      <c r="S481" s="116">
        <f t="shared" si="28"/>
        <v>300000</v>
      </c>
      <c r="T481" s="87">
        <v>0</v>
      </c>
      <c r="U481" s="89">
        <f t="shared" si="29"/>
        <v>300000</v>
      </c>
      <c r="V481" s="87">
        <v>0</v>
      </c>
      <c r="W481" s="116">
        <v>0</v>
      </c>
      <c r="X481" s="116">
        <v>0</v>
      </c>
      <c r="Y481" s="116">
        <v>0</v>
      </c>
      <c r="Z481" s="116">
        <v>0</v>
      </c>
      <c r="AA481" s="116">
        <v>1000</v>
      </c>
      <c r="AB481" s="116">
        <v>0</v>
      </c>
      <c r="AC481" s="116">
        <v>0</v>
      </c>
      <c r="AD481" s="116">
        <f t="shared" si="30"/>
        <v>1000</v>
      </c>
      <c r="AE481" s="89">
        <f t="shared" si="31"/>
        <v>299000</v>
      </c>
      <c r="AF481" s="87">
        <v>0</v>
      </c>
      <c r="AG481" s="117" t="s">
        <v>121</v>
      </c>
      <c r="AH481" s="118">
        <v>214810100094963</v>
      </c>
      <c r="AI481" s="117" t="s">
        <v>122</v>
      </c>
    </row>
    <row r="482" spans="2:35" ht="15.75" customHeight="1">
      <c r="B482" s="113">
        <v>182</v>
      </c>
      <c r="C482" s="112" t="s">
        <v>701</v>
      </c>
      <c r="D482" s="93" t="s">
        <v>702</v>
      </c>
      <c r="E482" s="114">
        <v>426755292082</v>
      </c>
      <c r="F482" s="115">
        <v>35205</v>
      </c>
      <c r="G482" s="112" t="s">
        <v>110</v>
      </c>
      <c r="H482" s="87" t="s">
        <v>111</v>
      </c>
      <c r="I482" s="93" t="s">
        <v>143</v>
      </c>
      <c r="J482" s="112" t="s">
        <v>499</v>
      </c>
      <c r="K482" s="115">
        <v>45170</v>
      </c>
      <c r="L482" s="87" t="s">
        <v>96</v>
      </c>
      <c r="M482" s="87" t="s">
        <v>114</v>
      </c>
      <c r="N482" s="116">
        <v>125000</v>
      </c>
      <c r="O482" s="116">
        <v>0</v>
      </c>
      <c r="P482" s="116">
        <v>0</v>
      </c>
      <c r="Q482" s="116">
        <v>0</v>
      </c>
      <c r="R482" s="116">
        <v>175000</v>
      </c>
      <c r="S482" s="116">
        <f t="shared" si="28"/>
        <v>300000</v>
      </c>
      <c r="T482" s="87">
        <v>0</v>
      </c>
      <c r="U482" s="89">
        <f t="shared" si="29"/>
        <v>300000</v>
      </c>
      <c r="V482" s="87">
        <v>0</v>
      </c>
      <c r="W482" s="116">
        <v>0</v>
      </c>
      <c r="X482" s="116">
        <v>0</v>
      </c>
      <c r="Y482" s="116">
        <v>0</v>
      </c>
      <c r="Z482" s="116">
        <v>0</v>
      </c>
      <c r="AA482" s="116">
        <v>1000</v>
      </c>
      <c r="AB482" s="116">
        <v>0</v>
      </c>
      <c r="AC482" s="116">
        <v>0</v>
      </c>
      <c r="AD482" s="116">
        <f t="shared" si="30"/>
        <v>1000</v>
      </c>
      <c r="AE482" s="89">
        <f t="shared" si="31"/>
        <v>299000</v>
      </c>
      <c r="AF482" s="87">
        <v>0</v>
      </c>
      <c r="AG482" s="117" t="s">
        <v>121</v>
      </c>
      <c r="AH482" s="118">
        <v>214810100094732</v>
      </c>
      <c r="AI482" s="117" t="s">
        <v>122</v>
      </c>
    </row>
    <row r="483" spans="2:35" ht="15.75" customHeight="1">
      <c r="B483" s="113">
        <v>183</v>
      </c>
      <c r="C483" s="112" t="s">
        <v>703</v>
      </c>
      <c r="D483" s="93" t="s">
        <v>704</v>
      </c>
      <c r="E483" s="114">
        <v>308513878103</v>
      </c>
      <c r="F483" s="115">
        <v>34721</v>
      </c>
      <c r="G483" s="112" t="s">
        <v>110</v>
      </c>
      <c r="H483" s="87" t="s">
        <v>111</v>
      </c>
      <c r="I483" s="93" t="s">
        <v>143</v>
      </c>
      <c r="J483" s="112" t="s">
        <v>499</v>
      </c>
      <c r="K483" s="115">
        <v>45170</v>
      </c>
      <c r="L483" s="87" t="s">
        <v>96</v>
      </c>
      <c r="M483" s="87" t="s">
        <v>114</v>
      </c>
      <c r="N483" s="116">
        <v>125000</v>
      </c>
      <c r="O483" s="116">
        <v>0</v>
      </c>
      <c r="P483" s="116">
        <v>0</v>
      </c>
      <c r="Q483" s="116">
        <v>0</v>
      </c>
      <c r="R483" s="116">
        <v>175000</v>
      </c>
      <c r="S483" s="116">
        <f t="shared" si="28"/>
        <v>300000</v>
      </c>
      <c r="T483" s="87">
        <v>0</v>
      </c>
      <c r="U483" s="89">
        <f t="shared" si="29"/>
        <v>300000</v>
      </c>
      <c r="V483" s="87">
        <v>0</v>
      </c>
      <c r="W483" s="116">
        <v>0</v>
      </c>
      <c r="X483" s="116">
        <v>0</v>
      </c>
      <c r="Y483" s="116">
        <v>0</v>
      </c>
      <c r="Z483" s="116">
        <v>0</v>
      </c>
      <c r="AA483" s="116">
        <v>1000</v>
      </c>
      <c r="AB483" s="116">
        <v>0</v>
      </c>
      <c r="AC483" s="116">
        <v>0</v>
      </c>
      <c r="AD483" s="116">
        <f t="shared" si="30"/>
        <v>1000</v>
      </c>
      <c r="AE483" s="89">
        <f t="shared" si="31"/>
        <v>299000</v>
      </c>
      <c r="AF483" s="87">
        <v>0</v>
      </c>
      <c r="AG483" s="117" t="s">
        <v>121</v>
      </c>
      <c r="AH483" s="118">
        <v>214810100095032</v>
      </c>
      <c r="AI483" s="117" t="s">
        <v>122</v>
      </c>
    </row>
    <row r="484" spans="2:35" ht="15.75" customHeight="1">
      <c r="B484" s="113">
        <v>184</v>
      </c>
      <c r="C484" s="112" t="s">
        <v>705</v>
      </c>
      <c r="D484" s="93"/>
      <c r="E484" s="114">
        <v>804230082638</v>
      </c>
      <c r="F484" s="115">
        <v>33818</v>
      </c>
      <c r="G484" s="112" t="s">
        <v>110</v>
      </c>
      <c r="H484" s="87" t="s">
        <v>111</v>
      </c>
      <c r="I484" s="93" t="s">
        <v>143</v>
      </c>
      <c r="J484" s="112" t="s">
        <v>499</v>
      </c>
      <c r="K484" s="115">
        <v>45170</v>
      </c>
      <c r="L484" s="87" t="s">
        <v>96</v>
      </c>
      <c r="M484" s="87" t="s">
        <v>114</v>
      </c>
      <c r="N484" s="116">
        <v>125000</v>
      </c>
      <c r="O484" s="116">
        <v>0</v>
      </c>
      <c r="P484" s="116">
        <v>0</v>
      </c>
      <c r="Q484" s="116">
        <v>0</v>
      </c>
      <c r="R484" s="116">
        <v>175000</v>
      </c>
      <c r="S484" s="116">
        <f t="shared" si="28"/>
        <v>300000</v>
      </c>
      <c r="T484" s="87">
        <v>0</v>
      </c>
      <c r="U484" s="89">
        <f t="shared" si="29"/>
        <v>300000</v>
      </c>
      <c r="V484" s="87">
        <v>0</v>
      </c>
      <c r="W484" s="116">
        <v>0</v>
      </c>
      <c r="X484" s="116">
        <v>0</v>
      </c>
      <c r="Y484" s="116">
        <v>0</v>
      </c>
      <c r="Z484" s="116">
        <v>0</v>
      </c>
      <c r="AA484" s="116">
        <v>1000</v>
      </c>
      <c r="AB484" s="116">
        <v>0</v>
      </c>
      <c r="AC484" s="116">
        <v>0</v>
      </c>
      <c r="AD484" s="116">
        <f t="shared" si="30"/>
        <v>1000</v>
      </c>
      <c r="AE484" s="89">
        <f t="shared" si="31"/>
        <v>299000</v>
      </c>
      <c r="AF484" s="87">
        <v>0</v>
      </c>
      <c r="AG484" s="117" t="s">
        <v>121</v>
      </c>
      <c r="AH484" s="118">
        <v>214810100094927</v>
      </c>
      <c r="AI484" s="117" t="s">
        <v>122</v>
      </c>
    </row>
    <row r="485" spans="2:35" ht="15.75" customHeight="1">
      <c r="B485" s="113">
        <v>185</v>
      </c>
      <c r="C485" s="112" t="s">
        <v>706</v>
      </c>
      <c r="D485" s="93" t="s">
        <v>707</v>
      </c>
      <c r="E485" s="114">
        <v>747218340623</v>
      </c>
      <c r="F485" s="115">
        <v>34743</v>
      </c>
      <c r="G485" s="112" t="s">
        <v>110</v>
      </c>
      <c r="H485" s="87" t="s">
        <v>111</v>
      </c>
      <c r="I485" s="93" t="s">
        <v>143</v>
      </c>
      <c r="J485" s="112" t="s">
        <v>499</v>
      </c>
      <c r="K485" s="115">
        <v>45170</v>
      </c>
      <c r="L485" s="87" t="s">
        <v>96</v>
      </c>
      <c r="M485" s="87" t="s">
        <v>114</v>
      </c>
      <c r="N485" s="116">
        <v>125000</v>
      </c>
      <c r="O485" s="116">
        <v>0</v>
      </c>
      <c r="P485" s="116">
        <v>0</v>
      </c>
      <c r="Q485" s="116">
        <v>0</v>
      </c>
      <c r="R485" s="116">
        <v>175000</v>
      </c>
      <c r="S485" s="116">
        <f t="shared" si="28"/>
        <v>300000</v>
      </c>
      <c r="T485" s="87">
        <v>0</v>
      </c>
      <c r="U485" s="89">
        <f t="shared" si="29"/>
        <v>300000</v>
      </c>
      <c r="V485" s="87">
        <v>0</v>
      </c>
      <c r="W485" s="116">
        <v>0</v>
      </c>
      <c r="X485" s="116">
        <v>0</v>
      </c>
      <c r="Y485" s="116">
        <v>0</v>
      </c>
      <c r="Z485" s="116">
        <v>0</v>
      </c>
      <c r="AA485" s="116">
        <v>1000</v>
      </c>
      <c r="AB485" s="116">
        <v>0</v>
      </c>
      <c r="AC485" s="116">
        <v>0</v>
      </c>
      <c r="AD485" s="116">
        <f t="shared" si="30"/>
        <v>1000</v>
      </c>
      <c r="AE485" s="89">
        <f t="shared" si="31"/>
        <v>299000</v>
      </c>
      <c r="AF485" s="87">
        <v>0</v>
      </c>
      <c r="AG485" s="117" t="s">
        <v>121</v>
      </c>
      <c r="AH485" s="118">
        <v>214810100095069</v>
      </c>
      <c r="AI485" s="117" t="s">
        <v>122</v>
      </c>
    </row>
    <row r="486" spans="2:35" ht="15.75" customHeight="1">
      <c r="B486" s="113">
        <v>186</v>
      </c>
      <c r="C486" s="112" t="s">
        <v>708</v>
      </c>
      <c r="D486" s="93" t="s">
        <v>709</v>
      </c>
      <c r="E486" s="114">
        <v>882703479682</v>
      </c>
      <c r="F486" s="115">
        <v>33092</v>
      </c>
      <c r="G486" s="112" t="s">
        <v>110</v>
      </c>
      <c r="H486" s="87" t="s">
        <v>111</v>
      </c>
      <c r="I486" s="93" t="s">
        <v>143</v>
      </c>
      <c r="J486" s="112" t="s">
        <v>499</v>
      </c>
      <c r="K486" s="115">
        <v>45170</v>
      </c>
      <c r="L486" s="87" t="s">
        <v>96</v>
      </c>
      <c r="M486" s="87" t="s">
        <v>114</v>
      </c>
      <c r="N486" s="116">
        <v>125000</v>
      </c>
      <c r="O486" s="116">
        <v>0</v>
      </c>
      <c r="P486" s="116">
        <v>0</v>
      </c>
      <c r="Q486" s="116">
        <v>0</v>
      </c>
      <c r="R486" s="116">
        <v>175000</v>
      </c>
      <c r="S486" s="116">
        <f t="shared" si="28"/>
        <v>300000</v>
      </c>
      <c r="T486" s="87">
        <v>0</v>
      </c>
      <c r="U486" s="89">
        <f t="shared" si="29"/>
        <v>300000</v>
      </c>
      <c r="V486" s="87">
        <v>0</v>
      </c>
      <c r="W486" s="116">
        <v>0</v>
      </c>
      <c r="X486" s="116">
        <v>0</v>
      </c>
      <c r="Y486" s="116">
        <v>0</v>
      </c>
      <c r="Z486" s="116">
        <v>0</v>
      </c>
      <c r="AA486" s="116">
        <v>1000</v>
      </c>
      <c r="AB486" s="116">
        <v>0</v>
      </c>
      <c r="AC486" s="116">
        <v>0</v>
      </c>
      <c r="AD486" s="116">
        <f t="shared" si="30"/>
        <v>1000</v>
      </c>
      <c r="AE486" s="89">
        <f t="shared" si="31"/>
        <v>299000</v>
      </c>
      <c r="AF486" s="87">
        <v>0</v>
      </c>
      <c r="AG486" s="117" t="s">
        <v>121</v>
      </c>
      <c r="AH486" s="118">
        <v>214810100081969</v>
      </c>
      <c r="AI486" s="117" t="s">
        <v>122</v>
      </c>
    </row>
    <row r="487" spans="2:35" ht="15.75" customHeight="1">
      <c r="B487" s="113">
        <v>187</v>
      </c>
      <c r="C487" s="112" t="s">
        <v>710</v>
      </c>
      <c r="D487" s="93" t="s">
        <v>711</v>
      </c>
      <c r="E487" s="114">
        <v>815498225035</v>
      </c>
      <c r="F487" s="115">
        <v>34627</v>
      </c>
      <c r="G487" s="112" t="s">
        <v>110</v>
      </c>
      <c r="H487" s="87" t="s">
        <v>111</v>
      </c>
      <c r="I487" s="93" t="s">
        <v>177</v>
      </c>
      <c r="J487" s="112" t="s">
        <v>499</v>
      </c>
      <c r="K487" s="115">
        <v>45170</v>
      </c>
      <c r="L487" s="87" t="s">
        <v>96</v>
      </c>
      <c r="M487" s="87" t="s">
        <v>114</v>
      </c>
      <c r="N487" s="116">
        <v>125000</v>
      </c>
      <c r="O487" s="116">
        <v>0</v>
      </c>
      <c r="P487" s="116">
        <v>0</v>
      </c>
      <c r="Q487" s="116">
        <v>0</v>
      </c>
      <c r="R487" s="116">
        <v>175000</v>
      </c>
      <c r="S487" s="116">
        <f t="shared" si="28"/>
        <v>300000</v>
      </c>
      <c r="T487" s="87">
        <v>0</v>
      </c>
      <c r="U487" s="89">
        <f t="shared" si="29"/>
        <v>300000</v>
      </c>
      <c r="V487" s="87">
        <v>0</v>
      </c>
      <c r="W487" s="116">
        <v>0</v>
      </c>
      <c r="X487" s="116">
        <v>0</v>
      </c>
      <c r="Y487" s="116">
        <v>0</v>
      </c>
      <c r="Z487" s="116">
        <v>0</v>
      </c>
      <c r="AA487" s="116">
        <v>1000</v>
      </c>
      <c r="AB487" s="116">
        <v>0</v>
      </c>
      <c r="AC487" s="116">
        <v>0</v>
      </c>
      <c r="AD487" s="116">
        <f t="shared" si="30"/>
        <v>1000</v>
      </c>
      <c r="AE487" s="89">
        <f t="shared" si="31"/>
        <v>299000</v>
      </c>
      <c r="AF487" s="87">
        <v>0</v>
      </c>
      <c r="AG487" s="117" t="s">
        <v>121</v>
      </c>
      <c r="AH487" s="118">
        <v>214810100094653</v>
      </c>
      <c r="AI487" s="117" t="s">
        <v>122</v>
      </c>
    </row>
    <row r="488" spans="2:35" ht="15.75" customHeight="1">
      <c r="B488" s="113">
        <v>188</v>
      </c>
      <c r="C488" s="112" t="s">
        <v>712</v>
      </c>
      <c r="D488" s="93" t="s">
        <v>713</v>
      </c>
      <c r="E488" s="114">
        <v>766432594501</v>
      </c>
      <c r="F488" s="115">
        <v>35058</v>
      </c>
      <c r="G488" s="112" t="s">
        <v>110</v>
      </c>
      <c r="H488" s="87" t="s">
        <v>111</v>
      </c>
      <c r="I488" s="93" t="s">
        <v>200</v>
      </c>
      <c r="J488" s="112" t="s">
        <v>499</v>
      </c>
      <c r="K488" s="115">
        <v>45170</v>
      </c>
      <c r="L488" s="87" t="s">
        <v>96</v>
      </c>
      <c r="M488" s="87" t="s">
        <v>114</v>
      </c>
      <c r="N488" s="116">
        <v>125000</v>
      </c>
      <c r="O488" s="116">
        <v>0</v>
      </c>
      <c r="P488" s="116">
        <v>0</v>
      </c>
      <c r="Q488" s="116">
        <v>0</v>
      </c>
      <c r="R488" s="116">
        <v>175000</v>
      </c>
      <c r="S488" s="116">
        <f t="shared" si="28"/>
        <v>300000</v>
      </c>
      <c r="T488" s="87">
        <v>0</v>
      </c>
      <c r="U488" s="89">
        <f t="shared" si="29"/>
        <v>300000</v>
      </c>
      <c r="V488" s="87">
        <v>0</v>
      </c>
      <c r="W488" s="116">
        <v>0</v>
      </c>
      <c r="X488" s="116">
        <v>0</v>
      </c>
      <c r="Y488" s="116">
        <v>0</v>
      </c>
      <c r="Z488" s="116">
        <v>0</v>
      </c>
      <c r="AA488" s="116">
        <v>1000</v>
      </c>
      <c r="AB488" s="116">
        <v>0</v>
      </c>
      <c r="AC488" s="116">
        <v>0</v>
      </c>
      <c r="AD488" s="116">
        <f t="shared" si="30"/>
        <v>1000</v>
      </c>
      <c r="AE488" s="89">
        <f t="shared" si="31"/>
        <v>299000</v>
      </c>
      <c r="AF488" s="87">
        <v>0</v>
      </c>
      <c r="AG488" s="117" t="s">
        <v>121</v>
      </c>
      <c r="AH488" s="118">
        <v>59610100092549</v>
      </c>
      <c r="AI488" s="117">
        <v>0</v>
      </c>
    </row>
    <row r="489" spans="2:35" ht="15.75" customHeight="1">
      <c r="B489" s="113">
        <v>189</v>
      </c>
      <c r="C489" s="112" t="s">
        <v>714</v>
      </c>
      <c r="D489" s="93" t="s">
        <v>715</v>
      </c>
      <c r="E489" s="114">
        <v>442812231237</v>
      </c>
      <c r="F489" s="115">
        <v>35058</v>
      </c>
      <c r="G489" s="112" t="s">
        <v>110</v>
      </c>
      <c r="H489" s="87" t="s">
        <v>111</v>
      </c>
      <c r="I489" s="93" t="s">
        <v>200</v>
      </c>
      <c r="J489" s="112" t="s">
        <v>499</v>
      </c>
      <c r="K489" s="115">
        <v>45170</v>
      </c>
      <c r="L489" s="87" t="s">
        <v>96</v>
      </c>
      <c r="M489" s="87" t="s">
        <v>114</v>
      </c>
      <c r="N489" s="116">
        <v>125000</v>
      </c>
      <c r="O489" s="116">
        <v>0</v>
      </c>
      <c r="P489" s="116">
        <v>0</v>
      </c>
      <c r="Q489" s="116">
        <v>0</v>
      </c>
      <c r="R489" s="116">
        <v>175000</v>
      </c>
      <c r="S489" s="116">
        <f t="shared" si="28"/>
        <v>300000</v>
      </c>
      <c r="T489" s="87">
        <v>0</v>
      </c>
      <c r="U489" s="89">
        <f t="shared" si="29"/>
        <v>300000</v>
      </c>
      <c r="V489" s="87">
        <v>0</v>
      </c>
      <c r="W489" s="116">
        <v>0</v>
      </c>
      <c r="X489" s="116">
        <v>0</v>
      </c>
      <c r="Y489" s="116">
        <v>0</v>
      </c>
      <c r="Z489" s="116">
        <v>0</v>
      </c>
      <c r="AA489" s="116">
        <v>1000</v>
      </c>
      <c r="AB489" s="116">
        <v>0</v>
      </c>
      <c r="AC489" s="116">
        <v>0</v>
      </c>
      <c r="AD489" s="116">
        <f t="shared" si="30"/>
        <v>1000</v>
      </c>
      <c r="AE489" s="89">
        <f t="shared" si="31"/>
        <v>299000</v>
      </c>
      <c r="AF489" s="87">
        <v>0</v>
      </c>
      <c r="AG489" s="117" t="s">
        <v>121</v>
      </c>
      <c r="AH489" s="118">
        <v>214812010001009</v>
      </c>
      <c r="AI489" s="117" t="s">
        <v>122</v>
      </c>
    </row>
    <row r="490" spans="2:35" ht="15.75" customHeight="1">
      <c r="B490" s="113">
        <v>190</v>
      </c>
      <c r="C490" s="112" t="s">
        <v>716</v>
      </c>
      <c r="D490" s="93"/>
      <c r="E490" s="114">
        <v>811532871425</v>
      </c>
      <c r="F490" s="115">
        <v>34028</v>
      </c>
      <c r="G490" s="112" t="s">
        <v>110</v>
      </c>
      <c r="H490" s="87" t="s">
        <v>111</v>
      </c>
      <c r="I490" s="93" t="s">
        <v>200</v>
      </c>
      <c r="J490" s="112" t="s">
        <v>499</v>
      </c>
      <c r="K490" s="115">
        <v>45170</v>
      </c>
      <c r="L490" s="87" t="s">
        <v>96</v>
      </c>
      <c r="M490" s="87" t="s">
        <v>114</v>
      </c>
      <c r="N490" s="116">
        <v>125000</v>
      </c>
      <c r="O490" s="116">
        <v>0</v>
      </c>
      <c r="P490" s="116">
        <v>0</v>
      </c>
      <c r="Q490" s="116">
        <v>0</v>
      </c>
      <c r="R490" s="116">
        <v>175000</v>
      </c>
      <c r="S490" s="116">
        <f t="shared" si="28"/>
        <v>300000</v>
      </c>
      <c r="T490" s="87">
        <v>0</v>
      </c>
      <c r="U490" s="89">
        <f t="shared" si="29"/>
        <v>300000</v>
      </c>
      <c r="V490" s="87">
        <v>0</v>
      </c>
      <c r="W490" s="116">
        <v>0</v>
      </c>
      <c r="X490" s="116">
        <v>0</v>
      </c>
      <c r="Y490" s="116">
        <v>0</v>
      </c>
      <c r="Z490" s="116">
        <v>0</v>
      </c>
      <c r="AA490" s="116">
        <v>1000</v>
      </c>
      <c r="AB490" s="116">
        <v>0</v>
      </c>
      <c r="AC490" s="116">
        <v>0</v>
      </c>
      <c r="AD490" s="116">
        <f t="shared" si="30"/>
        <v>1000</v>
      </c>
      <c r="AE490" s="89">
        <f t="shared" si="31"/>
        <v>299000</v>
      </c>
      <c r="AF490" s="87">
        <v>0</v>
      </c>
      <c r="AG490" s="117" t="s">
        <v>121</v>
      </c>
      <c r="AH490" s="118">
        <v>214810100095078</v>
      </c>
      <c r="AI490" s="117" t="s">
        <v>122</v>
      </c>
    </row>
    <row r="491" spans="2:35" ht="15.75" customHeight="1">
      <c r="B491" s="113">
        <v>191</v>
      </c>
      <c r="C491" s="112" t="s">
        <v>717</v>
      </c>
      <c r="D491" s="93" t="s">
        <v>718</v>
      </c>
      <c r="E491" s="114">
        <v>290141832614</v>
      </c>
      <c r="F491" s="115">
        <v>33255</v>
      </c>
      <c r="G491" s="112" t="s">
        <v>110</v>
      </c>
      <c r="H491" s="87" t="s">
        <v>111</v>
      </c>
      <c r="I491" s="93" t="s">
        <v>222</v>
      </c>
      <c r="J491" s="112" t="s">
        <v>499</v>
      </c>
      <c r="K491" s="115">
        <v>45170</v>
      </c>
      <c r="L491" s="87" t="s">
        <v>96</v>
      </c>
      <c r="M491" s="87" t="s">
        <v>114</v>
      </c>
      <c r="N491" s="116">
        <v>125000</v>
      </c>
      <c r="O491" s="116">
        <v>0</v>
      </c>
      <c r="P491" s="116">
        <v>0</v>
      </c>
      <c r="Q491" s="116">
        <v>0</v>
      </c>
      <c r="R491" s="116">
        <v>175000</v>
      </c>
      <c r="S491" s="116">
        <f t="shared" si="28"/>
        <v>300000</v>
      </c>
      <c r="T491" s="87">
        <v>0</v>
      </c>
      <c r="U491" s="89">
        <f t="shared" si="29"/>
        <v>300000</v>
      </c>
      <c r="V491" s="87">
        <v>0</v>
      </c>
      <c r="W491" s="116">
        <v>0</v>
      </c>
      <c r="X491" s="116">
        <v>0</v>
      </c>
      <c r="Y491" s="116">
        <v>0</v>
      </c>
      <c r="Z491" s="116">
        <v>0</v>
      </c>
      <c r="AA491" s="116">
        <v>1000</v>
      </c>
      <c r="AB491" s="116">
        <v>0</v>
      </c>
      <c r="AC491" s="116">
        <v>0</v>
      </c>
      <c r="AD491" s="116">
        <f t="shared" si="30"/>
        <v>1000</v>
      </c>
      <c r="AE491" s="89">
        <f t="shared" si="31"/>
        <v>299000</v>
      </c>
      <c r="AF491" s="87">
        <v>0</v>
      </c>
      <c r="AG491" s="117" t="s">
        <v>121</v>
      </c>
      <c r="AH491" s="118">
        <v>214810100095139</v>
      </c>
      <c r="AI491" s="117" t="s">
        <v>122</v>
      </c>
    </row>
    <row r="492" spans="2:35" ht="15.75" customHeight="1">
      <c r="B492" s="113">
        <v>192</v>
      </c>
      <c r="C492" s="112" t="s">
        <v>306</v>
      </c>
      <c r="D492" s="93" t="s">
        <v>307</v>
      </c>
      <c r="E492" s="114">
        <v>518307807365</v>
      </c>
      <c r="F492" s="115">
        <v>34187</v>
      </c>
      <c r="G492" s="112" t="s">
        <v>119</v>
      </c>
      <c r="H492" s="87" t="s">
        <v>111</v>
      </c>
      <c r="I492" s="93" t="s">
        <v>120</v>
      </c>
      <c r="J492" s="112" t="s">
        <v>216</v>
      </c>
      <c r="K492" s="115">
        <v>45261</v>
      </c>
      <c r="L492" s="87" t="s">
        <v>96</v>
      </c>
      <c r="M492" s="87" t="s">
        <v>114</v>
      </c>
      <c r="N492" s="116">
        <v>231000</v>
      </c>
      <c r="O492" s="116">
        <v>0</v>
      </c>
      <c r="P492" s="116">
        <v>0</v>
      </c>
      <c r="Q492" s="116">
        <v>0</v>
      </c>
      <c r="R492" s="116">
        <v>516747</v>
      </c>
      <c r="S492" s="116">
        <f t="shared" si="28"/>
        <v>747747</v>
      </c>
      <c r="T492" s="87">
        <v>0</v>
      </c>
      <c r="U492" s="89">
        <f t="shared" si="29"/>
        <v>747747</v>
      </c>
      <c r="V492" s="87">
        <v>0</v>
      </c>
      <c r="W492" s="116">
        <v>0</v>
      </c>
      <c r="X492" s="116">
        <v>0</v>
      </c>
      <c r="Y492" s="116">
        <v>0</v>
      </c>
      <c r="Z492" s="116">
        <v>0</v>
      </c>
      <c r="AA492" s="116">
        <v>1600</v>
      </c>
      <c r="AB492" s="116">
        <v>46017</v>
      </c>
      <c r="AC492" s="116">
        <v>0</v>
      </c>
      <c r="AD492" s="116">
        <f t="shared" si="30"/>
        <v>47617</v>
      </c>
      <c r="AE492" s="89">
        <f t="shared" si="31"/>
        <v>700130</v>
      </c>
      <c r="AF492" s="87">
        <v>0</v>
      </c>
      <c r="AG492" s="117"/>
      <c r="AH492" s="118"/>
      <c r="AI492" s="117"/>
    </row>
    <row r="493" spans="2:35" ht="15.75" customHeight="1">
      <c r="B493" s="113">
        <v>193</v>
      </c>
      <c r="C493" s="112" t="s">
        <v>308</v>
      </c>
      <c r="D493" s="93" t="s">
        <v>309</v>
      </c>
      <c r="E493" s="114">
        <v>506977891278</v>
      </c>
      <c r="F493" s="115">
        <v>34195</v>
      </c>
      <c r="G493" s="112" t="s">
        <v>119</v>
      </c>
      <c r="H493" s="87" t="s">
        <v>111</v>
      </c>
      <c r="I493" s="93" t="s">
        <v>125</v>
      </c>
      <c r="J493" s="112" t="s">
        <v>216</v>
      </c>
      <c r="K493" s="115">
        <v>45315</v>
      </c>
      <c r="L493" s="87" t="s">
        <v>96</v>
      </c>
      <c r="M493" s="87" t="s">
        <v>114</v>
      </c>
      <c r="N493" s="116">
        <v>357064</v>
      </c>
      <c r="O493" s="116">
        <v>0</v>
      </c>
      <c r="P493" s="116">
        <v>0</v>
      </c>
      <c r="Q493" s="116">
        <v>0</v>
      </c>
      <c r="R493" s="116">
        <v>714130</v>
      </c>
      <c r="S493" s="116">
        <f t="shared" si="28"/>
        <v>1071194</v>
      </c>
      <c r="T493" s="87">
        <v>0</v>
      </c>
      <c r="U493" s="89">
        <f t="shared" si="29"/>
        <v>1071194</v>
      </c>
      <c r="V493" s="87">
        <v>0</v>
      </c>
      <c r="W493" s="116">
        <v>0</v>
      </c>
      <c r="X493" s="116">
        <v>0</v>
      </c>
      <c r="Y493" s="116">
        <v>0</v>
      </c>
      <c r="Z493" s="116">
        <v>0</v>
      </c>
      <c r="AA493" s="116">
        <v>2400</v>
      </c>
      <c r="AB493" s="116">
        <v>54589</v>
      </c>
      <c r="AC493" s="116">
        <v>29693</v>
      </c>
      <c r="AD493" s="116">
        <f t="shared" si="30"/>
        <v>86682</v>
      </c>
      <c r="AE493" s="89">
        <f t="shared" si="31"/>
        <v>984512</v>
      </c>
      <c r="AF493" s="87">
        <v>0</v>
      </c>
      <c r="AG493" s="117" t="s">
        <v>121</v>
      </c>
      <c r="AH493" s="118">
        <v>104810100150472</v>
      </c>
      <c r="AI493" s="117" t="s">
        <v>193</v>
      </c>
    </row>
    <row r="494" spans="2:35" ht="15.75" customHeight="1">
      <c r="B494" s="113">
        <v>194</v>
      </c>
      <c r="C494" s="112" t="s">
        <v>719</v>
      </c>
      <c r="D494" s="93" t="s">
        <v>720</v>
      </c>
      <c r="E494" s="114">
        <v>278100032237</v>
      </c>
      <c r="F494" s="115">
        <v>34920</v>
      </c>
      <c r="G494" s="112" t="s">
        <v>119</v>
      </c>
      <c r="H494" s="87" t="s">
        <v>111</v>
      </c>
      <c r="I494" s="93" t="s">
        <v>120</v>
      </c>
      <c r="J494" s="112" t="s">
        <v>499</v>
      </c>
      <c r="K494" s="115">
        <v>45334</v>
      </c>
      <c r="L494" s="87" t="s">
        <v>96</v>
      </c>
      <c r="M494" s="87" t="s">
        <v>114</v>
      </c>
      <c r="N494" s="116">
        <v>119248</v>
      </c>
      <c r="O494" s="116">
        <v>0</v>
      </c>
      <c r="P494" s="116">
        <v>0</v>
      </c>
      <c r="Q494" s="116">
        <v>0</v>
      </c>
      <c r="R494" s="116">
        <v>238494</v>
      </c>
      <c r="S494" s="116">
        <f t="shared" ref="S494:S501" si="32">SUM(N494:R494)</f>
        <v>357742</v>
      </c>
      <c r="T494" s="87">
        <v>0</v>
      </c>
      <c r="U494" s="89">
        <f t="shared" ref="U494:U501" si="33">S494+T494</f>
        <v>357742</v>
      </c>
      <c r="V494" s="87">
        <v>0</v>
      </c>
      <c r="W494" s="116">
        <v>0</v>
      </c>
      <c r="X494" s="116">
        <v>0</v>
      </c>
      <c r="Y494" s="116">
        <v>0</v>
      </c>
      <c r="Z494" s="116">
        <v>0</v>
      </c>
      <c r="AA494" s="116">
        <v>1000</v>
      </c>
      <c r="AB494" s="116">
        <v>15244</v>
      </c>
      <c r="AC494" s="116">
        <v>0</v>
      </c>
      <c r="AD494" s="116">
        <f t="shared" ref="AD494:AD501" si="34">W494+Y494+AA494+AB494+AC494</f>
        <v>16244</v>
      </c>
      <c r="AE494" s="89">
        <f t="shared" ref="AE494:AE501" si="35">U494-AD494</f>
        <v>341498</v>
      </c>
      <c r="AF494" s="87">
        <v>0</v>
      </c>
      <c r="AG494" s="117" t="s">
        <v>121</v>
      </c>
      <c r="AH494" s="118">
        <v>372402010109774</v>
      </c>
      <c r="AI494" s="117">
        <v>0</v>
      </c>
    </row>
    <row r="495" spans="2:35" ht="15.75" customHeight="1">
      <c r="B495" s="113">
        <v>195</v>
      </c>
      <c r="C495" s="112" t="s">
        <v>725</v>
      </c>
      <c r="D495" s="93" t="s">
        <v>726</v>
      </c>
      <c r="E495" s="114">
        <v>818954472735</v>
      </c>
      <c r="F495" s="115">
        <v>23395</v>
      </c>
      <c r="G495" s="112" t="s">
        <v>139</v>
      </c>
      <c r="H495" s="87" t="s">
        <v>111</v>
      </c>
      <c r="I495" s="93" t="s">
        <v>361</v>
      </c>
      <c r="J495" s="112" t="s">
        <v>346</v>
      </c>
      <c r="K495" s="115">
        <v>45372</v>
      </c>
      <c r="L495" s="87" t="s">
        <v>96</v>
      </c>
      <c r="M495" s="87" t="s">
        <v>114</v>
      </c>
      <c r="N495" s="116">
        <v>312741</v>
      </c>
      <c r="O495" s="116">
        <v>0</v>
      </c>
      <c r="P495" s="116">
        <v>0</v>
      </c>
      <c r="Q495" s="116">
        <v>0</v>
      </c>
      <c r="R495" s="116">
        <v>1563711</v>
      </c>
      <c r="S495" s="116">
        <f t="shared" si="32"/>
        <v>1876452</v>
      </c>
      <c r="T495" s="87">
        <v>0</v>
      </c>
      <c r="U495" s="89">
        <f t="shared" si="33"/>
        <v>1876452</v>
      </c>
      <c r="V495" s="87">
        <v>0</v>
      </c>
      <c r="W495" s="116">
        <v>0</v>
      </c>
      <c r="X495" s="116">
        <v>0</v>
      </c>
      <c r="Y495" s="116">
        <v>0</v>
      </c>
      <c r="Z495" s="116">
        <v>0</v>
      </c>
      <c r="AA495" s="116">
        <v>1400</v>
      </c>
      <c r="AB495" s="116">
        <v>370011</v>
      </c>
      <c r="AC495" s="116">
        <v>16557</v>
      </c>
      <c r="AD495" s="116">
        <f t="shared" si="34"/>
        <v>387968</v>
      </c>
      <c r="AE495" s="89">
        <f t="shared" si="35"/>
        <v>1488484</v>
      </c>
      <c r="AF495" s="87">
        <v>0</v>
      </c>
      <c r="AG495" s="117"/>
      <c r="AH495" s="118"/>
      <c r="AI495" s="117"/>
    </row>
    <row r="496" spans="2:35" ht="15.75" customHeight="1">
      <c r="B496" s="113">
        <v>196</v>
      </c>
      <c r="C496" s="112" t="s">
        <v>727</v>
      </c>
      <c r="D496" s="93" t="s">
        <v>728</v>
      </c>
      <c r="E496" s="114">
        <v>711823815964</v>
      </c>
      <c r="F496" s="115">
        <v>35281</v>
      </c>
      <c r="G496" s="112"/>
      <c r="H496" s="87" t="s">
        <v>111</v>
      </c>
      <c r="I496" s="84" t="s">
        <v>312</v>
      </c>
      <c r="J496" s="112" t="s">
        <v>729</v>
      </c>
      <c r="K496" s="115">
        <v>45439</v>
      </c>
      <c r="L496" s="87" t="s">
        <v>96</v>
      </c>
      <c r="M496" s="87" t="s">
        <v>114</v>
      </c>
      <c r="N496" s="116">
        <v>34107</v>
      </c>
      <c r="O496" s="116">
        <v>0</v>
      </c>
      <c r="P496" s="116">
        <v>0</v>
      </c>
      <c r="Q496" s="116">
        <v>0</v>
      </c>
      <c r="R496" s="116">
        <v>25581</v>
      </c>
      <c r="S496" s="116">
        <f t="shared" si="32"/>
        <v>59688</v>
      </c>
      <c r="T496" s="87">
        <v>0</v>
      </c>
      <c r="U496" s="89">
        <f t="shared" si="33"/>
        <v>59688</v>
      </c>
      <c r="V496" s="87">
        <v>0</v>
      </c>
      <c r="W496" s="116">
        <v>0</v>
      </c>
      <c r="X496" s="116">
        <v>0</v>
      </c>
      <c r="Y496" s="116">
        <v>0</v>
      </c>
      <c r="Z496" s="116">
        <v>0</v>
      </c>
      <c r="AA496" s="116">
        <v>400</v>
      </c>
      <c r="AB496" s="116">
        <v>0</v>
      </c>
      <c r="AC496" s="116">
        <v>0</v>
      </c>
      <c r="AD496" s="116">
        <f t="shared" si="34"/>
        <v>400</v>
      </c>
      <c r="AE496" s="89">
        <f t="shared" si="35"/>
        <v>59288</v>
      </c>
      <c r="AF496" s="87">
        <v>0</v>
      </c>
      <c r="AG496" s="117"/>
      <c r="AH496" s="118"/>
      <c r="AI496" s="117"/>
    </row>
    <row r="497" spans="2:35" ht="15.75" customHeight="1">
      <c r="B497" s="113">
        <v>197</v>
      </c>
      <c r="C497" s="93" t="s">
        <v>730</v>
      </c>
      <c r="D497" s="93" t="s">
        <v>731</v>
      </c>
      <c r="E497" s="114">
        <v>514393076027</v>
      </c>
      <c r="F497" s="115">
        <v>31961</v>
      </c>
      <c r="G497" s="112" t="s">
        <v>110</v>
      </c>
      <c r="H497" s="87" t="s">
        <v>111</v>
      </c>
      <c r="I497" s="93" t="s">
        <v>147</v>
      </c>
      <c r="J497" s="93" t="s">
        <v>216</v>
      </c>
      <c r="K497" s="115">
        <v>45474</v>
      </c>
      <c r="L497" s="87" t="s">
        <v>96</v>
      </c>
      <c r="M497" s="87" t="s">
        <v>114</v>
      </c>
      <c r="N497" s="116">
        <v>225000</v>
      </c>
      <c r="O497" s="116">
        <v>0</v>
      </c>
      <c r="P497" s="116">
        <v>0</v>
      </c>
      <c r="Q497" s="116">
        <v>0</v>
      </c>
      <c r="R497" s="116">
        <v>675000</v>
      </c>
      <c r="S497" s="116">
        <f t="shared" si="32"/>
        <v>900000</v>
      </c>
      <c r="T497" s="87">
        <v>0</v>
      </c>
      <c r="U497" s="89">
        <f t="shared" si="33"/>
        <v>900000</v>
      </c>
      <c r="V497" s="87">
        <v>0</v>
      </c>
      <c r="W497" s="116">
        <v>0</v>
      </c>
      <c r="X497" s="116">
        <v>0</v>
      </c>
      <c r="Y497" s="116">
        <v>0</v>
      </c>
      <c r="Z497" s="116">
        <v>0</v>
      </c>
      <c r="AA497" s="116">
        <v>1800</v>
      </c>
      <c r="AB497" s="116">
        <v>33800</v>
      </c>
      <c r="AC497" s="116">
        <v>0</v>
      </c>
      <c r="AD497" s="116">
        <f t="shared" si="34"/>
        <v>35600</v>
      </c>
      <c r="AE497" s="89">
        <f t="shared" si="35"/>
        <v>864400</v>
      </c>
      <c r="AF497" s="87">
        <v>0</v>
      </c>
      <c r="AG497" s="117" t="s">
        <v>121</v>
      </c>
      <c r="AH497" s="118">
        <v>104810100195378</v>
      </c>
      <c r="AI497" s="117" t="s">
        <v>193</v>
      </c>
    </row>
    <row r="498" spans="2:35" ht="15.75" customHeight="1">
      <c r="B498" s="113">
        <v>198</v>
      </c>
      <c r="C498" s="93" t="s">
        <v>732</v>
      </c>
      <c r="D498" s="93" t="s">
        <v>733</v>
      </c>
      <c r="E498" s="114">
        <v>328010245348</v>
      </c>
      <c r="F498" s="115">
        <v>30908</v>
      </c>
      <c r="G498" s="112" t="s">
        <v>119</v>
      </c>
      <c r="H498" s="87" t="s">
        <v>111</v>
      </c>
      <c r="I498" s="93" t="s">
        <v>125</v>
      </c>
      <c r="J498" s="93" t="s">
        <v>216</v>
      </c>
      <c r="K498" s="115">
        <v>45536</v>
      </c>
      <c r="L498" s="87" t="s">
        <v>96</v>
      </c>
      <c r="M498" s="87" t="s">
        <v>114</v>
      </c>
      <c r="N498" s="116">
        <v>201162</v>
      </c>
      <c r="O498" s="116">
        <v>0</v>
      </c>
      <c r="P498" s="116">
        <v>0</v>
      </c>
      <c r="Q498" s="116">
        <v>0</v>
      </c>
      <c r="R498" s="116">
        <v>469376</v>
      </c>
      <c r="S498" s="116">
        <f t="shared" si="32"/>
        <v>670538</v>
      </c>
      <c r="T498" s="87">
        <v>0</v>
      </c>
      <c r="U498" s="89">
        <f t="shared" si="33"/>
        <v>670538</v>
      </c>
      <c r="V498" s="87">
        <v>0</v>
      </c>
      <c r="W498" s="116">
        <v>0</v>
      </c>
      <c r="X498" s="116">
        <v>0</v>
      </c>
      <c r="Y498" s="116">
        <v>0</v>
      </c>
      <c r="Z498" s="116">
        <v>0</v>
      </c>
      <c r="AA498" s="116">
        <v>1400</v>
      </c>
      <c r="AB498" s="116">
        <v>0</v>
      </c>
      <c r="AC498" s="116">
        <v>0</v>
      </c>
      <c r="AD498" s="116">
        <f t="shared" si="34"/>
        <v>1400</v>
      </c>
      <c r="AE498" s="89">
        <f t="shared" si="35"/>
        <v>669138</v>
      </c>
      <c r="AF498" s="87">
        <v>0</v>
      </c>
      <c r="AG498" s="117" t="s">
        <v>121</v>
      </c>
      <c r="AH498" s="118">
        <v>30612010001871</v>
      </c>
      <c r="AI498" s="117" t="s">
        <v>734</v>
      </c>
    </row>
    <row r="499" spans="2:35" ht="15.75" customHeight="1">
      <c r="B499" s="113">
        <v>199</v>
      </c>
      <c r="C499" s="93" t="s">
        <v>735</v>
      </c>
      <c r="D499" s="93" t="s">
        <v>736</v>
      </c>
      <c r="E499" s="114">
        <v>865062165407</v>
      </c>
      <c r="F499" s="115">
        <v>34477</v>
      </c>
      <c r="G499" s="112" t="s">
        <v>119</v>
      </c>
      <c r="H499" s="87" t="s">
        <v>111</v>
      </c>
      <c r="I499" s="93" t="s">
        <v>154</v>
      </c>
      <c r="J499" s="93" t="s">
        <v>216</v>
      </c>
      <c r="K499" s="115">
        <v>45580</v>
      </c>
      <c r="L499" s="87" t="s">
        <v>96</v>
      </c>
      <c r="M499" s="87" t="s">
        <v>114</v>
      </c>
      <c r="N499" s="116">
        <v>165452</v>
      </c>
      <c r="O499" s="116">
        <v>0</v>
      </c>
      <c r="P499" s="116">
        <v>0</v>
      </c>
      <c r="Q499" s="116">
        <v>0</v>
      </c>
      <c r="R499" s="116">
        <v>275752</v>
      </c>
      <c r="S499" s="116">
        <f t="shared" si="32"/>
        <v>441204</v>
      </c>
      <c r="T499" s="87">
        <v>0</v>
      </c>
      <c r="U499" s="89">
        <f t="shared" si="33"/>
        <v>441204</v>
      </c>
      <c r="V499" s="87">
        <v>0</v>
      </c>
      <c r="W499" s="116">
        <v>0</v>
      </c>
      <c r="X499" s="116">
        <v>0</v>
      </c>
      <c r="Y499" s="116">
        <v>0</v>
      </c>
      <c r="Z499" s="116">
        <v>0</v>
      </c>
      <c r="AA499" s="116">
        <v>1200</v>
      </c>
      <c r="AB499" s="116">
        <v>0</v>
      </c>
      <c r="AC499" s="116">
        <v>0</v>
      </c>
      <c r="AD499" s="116">
        <f t="shared" si="34"/>
        <v>1200</v>
      </c>
      <c r="AE499" s="89">
        <f t="shared" si="35"/>
        <v>440004</v>
      </c>
      <c r="AF499" s="87">
        <v>0</v>
      </c>
      <c r="AG499" s="117" t="s">
        <v>121</v>
      </c>
      <c r="AH499" s="118">
        <v>104810100177293</v>
      </c>
      <c r="AI499" s="117" t="s">
        <v>193</v>
      </c>
    </row>
    <row r="500" spans="2:35" ht="15.75" customHeight="1">
      <c r="B500" s="113">
        <v>200</v>
      </c>
      <c r="C500" s="93" t="s">
        <v>627</v>
      </c>
      <c r="D500" s="93" t="s">
        <v>628</v>
      </c>
      <c r="E500" s="114">
        <v>286779110617</v>
      </c>
      <c r="F500" s="115">
        <v>34335</v>
      </c>
      <c r="G500" s="112" t="s">
        <v>110</v>
      </c>
      <c r="H500" s="87" t="s">
        <v>111</v>
      </c>
      <c r="I500" s="93" t="s">
        <v>112</v>
      </c>
      <c r="J500" s="93" t="s">
        <v>216</v>
      </c>
      <c r="K500" s="115">
        <v>45675</v>
      </c>
      <c r="L500" s="87" t="s">
        <v>96</v>
      </c>
      <c r="M500" s="87" t="s">
        <v>114</v>
      </c>
      <c r="N500" s="116">
        <v>73548</v>
      </c>
      <c r="O500" s="116">
        <v>0</v>
      </c>
      <c r="P500" s="116">
        <v>0</v>
      </c>
      <c r="Q500" s="116">
        <v>0</v>
      </c>
      <c r="R500" s="116">
        <v>245162</v>
      </c>
      <c r="S500" s="116">
        <f t="shared" si="32"/>
        <v>318710</v>
      </c>
      <c r="T500" s="87">
        <v>0</v>
      </c>
      <c r="U500" s="89">
        <f t="shared" si="33"/>
        <v>318710</v>
      </c>
      <c r="V500" s="87">
        <v>0</v>
      </c>
      <c r="W500" s="116">
        <v>0</v>
      </c>
      <c r="X500" s="116">
        <v>0</v>
      </c>
      <c r="Y500" s="116">
        <v>0</v>
      </c>
      <c r="Z500" s="116">
        <v>0</v>
      </c>
      <c r="AA500" s="116">
        <v>600</v>
      </c>
      <c r="AB500" s="116">
        <v>0</v>
      </c>
      <c r="AC500" s="116">
        <v>1020</v>
      </c>
      <c r="AD500" s="116">
        <f t="shared" si="34"/>
        <v>1620</v>
      </c>
      <c r="AE500" s="89">
        <f t="shared" si="35"/>
        <v>317090</v>
      </c>
      <c r="AF500" s="87">
        <v>0</v>
      </c>
      <c r="AG500" s="117" t="s">
        <v>121</v>
      </c>
      <c r="AH500" s="118">
        <v>26110100068685</v>
      </c>
      <c r="AI500" s="117">
        <v>0</v>
      </c>
    </row>
    <row r="501" spans="2:35" ht="15.75" customHeight="1">
      <c r="B501" s="113">
        <v>201</v>
      </c>
      <c r="C501" s="93" t="s">
        <v>737</v>
      </c>
      <c r="D501" s="93" t="s">
        <v>738</v>
      </c>
      <c r="E501" s="114">
        <v>369722997587</v>
      </c>
      <c r="F501" s="115">
        <v>30853</v>
      </c>
      <c r="G501" s="112" t="s">
        <v>119</v>
      </c>
      <c r="H501" s="87" t="s">
        <v>111</v>
      </c>
      <c r="I501" s="93" t="s">
        <v>125</v>
      </c>
      <c r="J501" s="93" t="s">
        <v>113</v>
      </c>
      <c r="K501" s="115">
        <v>45689</v>
      </c>
      <c r="L501" s="87" t="s">
        <v>96</v>
      </c>
      <c r="M501" s="87" t="s">
        <v>114</v>
      </c>
      <c r="N501" s="116">
        <v>80000</v>
      </c>
      <c r="O501" s="116">
        <v>0</v>
      </c>
      <c r="P501" s="116">
        <v>0</v>
      </c>
      <c r="Q501" s="116">
        <v>0</v>
      </c>
      <c r="R501" s="116">
        <v>220000</v>
      </c>
      <c r="S501" s="116">
        <f t="shared" si="32"/>
        <v>300000</v>
      </c>
      <c r="T501" s="87">
        <v>0</v>
      </c>
      <c r="U501" s="89">
        <f t="shared" si="33"/>
        <v>300000</v>
      </c>
      <c r="V501" s="87">
        <v>0</v>
      </c>
      <c r="W501" s="116">
        <v>0</v>
      </c>
      <c r="X501" s="116">
        <v>0</v>
      </c>
      <c r="Y501" s="116">
        <v>0</v>
      </c>
      <c r="Z501" s="116">
        <v>0</v>
      </c>
      <c r="AA501" s="116">
        <v>400</v>
      </c>
      <c r="AB501" s="116">
        <v>0</v>
      </c>
      <c r="AC501" s="116">
        <v>0</v>
      </c>
      <c r="AD501" s="116">
        <f t="shared" si="34"/>
        <v>400</v>
      </c>
      <c r="AE501" s="89">
        <f t="shared" si="35"/>
        <v>299600</v>
      </c>
      <c r="AF501" s="87">
        <v>0</v>
      </c>
      <c r="AG501" s="117" t="s">
        <v>121</v>
      </c>
      <c r="AH501" s="118">
        <v>111310027000388</v>
      </c>
      <c r="AI501" s="117">
        <v>0</v>
      </c>
    </row>
    <row r="502" spans="2:35" s="77" customFormat="1" ht="15.75" customHeight="1" thickBot="1">
      <c r="B502" s="1129" t="s">
        <v>97</v>
      </c>
      <c r="C502" s="1130"/>
      <c r="D502" s="1130"/>
      <c r="E502" s="1130"/>
      <c r="F502" s="1130"/>
      <c r="G502" s="1130"/>
      <c r="H502" s="1130"/>
      <c r="I502" s="1130"/>
      <c r="J502" s="1130"/>
      <c r="K502" s="1130"/>
      <c r="L502" s="1130"/>
      <c r="M502" s="1131"/>
      <c r="N502" s="119">
        <f t="shared" ref="N502:AF502" si="36">SUM(N301:N501)</f>
        <v>68420044</v>
      </c>
      <c r="O502" s="119">
        <f t="shared" si="36"/>
        <v>0</v>
      </c>
      <c r="P502" s="119">
        <f t="shared" si="36"/>
        <v>0</v>
      </c>
      <c r="Q502" s="119">
        <f t="shared" si="36"/>
        <v>0</v>
      </c>
      <c r="R502" s="119">
        <f t="shared" si="36"/>
        <v>144590934</v>
      </c>
      <c r="S502" s="120">
        <f t="shared" si="36"/>
        <v>213010978</v>
      </c>
      <c r="T502" s="120">
        <f t="shared" si="36"/>
        <v>0</v>
      </c>
      <c r="U502" s="120">
        <f t="shared" si="36"/>
        <v>213010978</v>
      </c>
      <c r="V502" s="120">
        <f t="shared" si="36"/>
        <v>0</v>
      </c>
      <c r="W502" s="119">
        <f t="shared" si="36"/>
        <v>0</v>
      </c>
      <c r="X502" s="119">
        <f t="shared" si="36"/>
        <v>0</v>
      </c>
      <c r="Y502" s="119">
        <f t="shared" si="36"/>
        <v>0</v>
      </c>
      <c r="Z502" s="119">
        <f t="shared" si="36"/>
        <v>0</v>
      </c>
      <c r="AA502" s="119">
        <f t="shared" si="36"/>
        <v>367600</v>
      </c>
      <c r="AB502" s="119">
        <f t="shared" si="36"/>
        <v>21165147</v>
      </c>
      <c r="AC502" s="119">
        <f t="shared" si="36"/>
        <v>413184.33599999978</v>
      </c>
      <c r="AD502" s="120">
        <f t="shared" si="36"/>
        <v>21945931.336000003</v>
      </c>
      <c r="AE502" s="120">
        <f t="shared" si="36"/>
        <v>191065046.66399997</v>
      </c>
      <c r="AF502" s="120">
        <f t="shared" si="36"/>
        <v>0</v>
      </c>
      <c r="AG502" s="121"/>
      <c r="AH502" s="121"/>
      <c r="AI502" s="122"/>
    </row>
    <row r="503" spans="2:35" ht="15.75" customHeight="1" thickTop="1">
      <c r="B503" s="1132" t="s">
        <v>739</v>
      </c>
      <c r="C503" s="1132"/>
      <c r="D503" s="97"/>
      <c r="E503" s="97"/>
      <c r="F503" s="97"/>
      <c r="G503" s="97"/>
      <c r="H503" s="97"/>
      <c r="I503" s="97"/>
      <c r="J503" s="97"/>
      <c r="K503" s="97"/>
      <c r="L503" s="97"/>
      <c r="M503" s="97"/>
      <c r="N503" s="98"/>
      <c r="O503" s="98"/>
      <c r="P503" s="98"/>
      <c r="Q503" s="98"/>
      <c r="R503" s="98"/>
      <c r="S503" s="98"/>
      <c r="T503" s="98"/>
      <c r="U503" s="98"/>
      <c r="V503" s="98"/>
      <c r="W503" s="99"/>
      <c r="X503" s="99"/>
      <c r="Y503" s="99"/>
      <c r="Z503" s="98"/>
      <c r="AA503" s="98"/>
      <c r="AB503" s="98"/>
      <c r="AC503" s="98"/>
      <c r="AD503" s="100"/>
      <c r="AE503" s="100"/>
      <c r="AF503" s="99"/>
    </row>
    <row r="504" spans="2:35" s="123" customFormat="1" ht="24.95" customHeight="1">
      <c r="B504" s="124"/>
      <c r="C504" s="1134" t="s">
        <v>740</v>
      </c>
      <c r="D504" s="1134"/>
      <c r="E504" s="1134"/>
      <c r="F504" s="1134"/>
      <c r="G504" s="1134"/>
      <c r="H504" s="1134"/>
      <c r="I504" s="1134"/>
      <c r="J504" s="1134"/>
      <c r="K504" s="1134"/>
      <c r="L504" s="1134"/>
      <c r="M504" s="1134"/>
      <c r="N504" s="1134"/>
      <c r="O504" s="1134"/>
      <c r="P504" s="1134"/>
      <c r="Q504" s="1134"/>
      <c r="R504" s="125"/>
      <c r="S504" s="125"/>
      <c r="T504" s="125"/>
      <c r="U504" s="125"/>
      <c r="V504" s="125"/>
      <c r="W504" s="126"/>
      <c r="X504" s="126"/>
      <c r="Y504" s="126"/>
      <c r="Z504" s="125"/>
      <c r="AA504" s="125"/>
      <c r="AB504" s="125"/>
      <c r="AC504" s="125"/>
      <c r="AD504" s="127"/>
      <c r="AE504" s="127"/>
      <c r="AF504" s="126"/>
    </row>
  </sheetData>
  <mergeCells count="58">
    <mergeCell ref="AD10:AE10"/>
    <mergeCell ref="B2:AF2"/>
    <mergeCell ref="B4:O4"/>
    <mergeCell ref="AD4:AF4"/>
    <mergeCell ref="B7:AF7"/>
    <mergeCell ref="B9:S9"/>
    <mergeCell ref="AA12:AA13"/>
    <mergeCell ref="AB12:AB13"/>
    <mergeCell ref="H12:H13"/>
    <mergeCell ref="I12:I13"/>
    <mergeCell ref="J12:J13"/>
    <mergeCell ref="K12:K13"/>
    <mergeCell ref="L12:L13"/>
    <mergeCell ref="M12:M13"/>
    <mergeCell ref="B292:M292"/>
    <mergeCell ref="N12:U12"/>
    <mergeCell ref="V12:V13"/>
    <mergeCell ref="W12:X12"/>
    <mergeCell ref="Y12:Z12"/>
    <mergeCell ref="B12:B13"/>
    <mergeCell ref="C12:C13"/>
    <mergeCell ref="D12:D13"/>
    <mergeCell ref="E12:E13"/>
    <mergeCell ref="F12:F13"/>
    <mergeCell ref="G12:G13"/>
    <mergeCell ref="AC12:AC13"/>
    <mergeCell ref="AD12:AD13"/>
    <mergeCell ref="AE12:AE13"/>
    <mergeCell ref="AF12:AF13"/>
    <mergeCell ref="AG12:AI12"/>
    <mergeCell ref="B294:V294"/>
    <mergeCell ref="B296:D296"/>
    <mergeCell ref="B298:B299"/>
    <mergeCell ref="C298:C299"/>
    <mergeCell ref="D298:D299"/>
    <mergeCell ref="E298:E299"/>
    <mergeCell ref="F298:F299"/>
    <mergeCell ref="G298:G299"/>
    <mergeCell ref="H298:H299"/>
    <mergeCell ref="I298:I299"/>
    <mergeCell ref="C504:Q504"/>
    <mergeCell ref="W298:X298"/>
    <mergeCell ref="Y298:Z298"/>
    <mergeCell ref="AA298:AA299"/>
    <mergeCell ref="AB298:AB299"/>
    <mergeCell ref="J298:J299"/>
    <mergeCell ref="K298:K299"/>
    <mergeCell ref="L298:L299"/>
    <mergeCell ref="M298:M299"/>
    <mergeCell ref="N298:U298"/>
    <mergeCell ref="V298:V299"/>
    <mergeCell ref="AE298:AE299"/>
    <mergeCell ref="AF298:AF299"/>
    <mergeCell ref="AG298:AI298"/>
    <mergeCell ref="B502:M502"/>
    <mergeCell ref="B503:C503"/>
    <mergeCell ref="AC298:AC299"/>
    <mergeCell ref="AD298:AD299"/>
  </mergeCells>
  <pageMargins left="0" right="0" top="0.23622047244094491" bottom="0.31496062992125984" header="0.2" footer="0.31496062992125984"/>
  <pageSetup paperSize="5" scale="40" orientation="landscape" r:id="rId1"/>
  <rowBreaks count="1" manualBreakCount="1">
    <brk id="292" min="1" max="34" man="1"/>
  </row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B2:AI191"/>
  <sheetViews>
    <sheetView view="pageBreakPreview" topLeftCell="U181" zoomScaleSheetLayoutView="100" workbookViewId="0">
      <selection activeCell="B181" sqref="B1:B1048576"/>
    </sheetView>
  </sheetViews>
  <sheetFormatPr defaultRowHeight="11.25"/>
  <cols>
    <col min="1" max="1" width="9.140625" style="74"/>
    <col min="2" max="2" width="6.42578125" style="74" customWidth="1"/>
    <col min="3" max="3" width="30.7109375" style="74" customWidth="1"/>
    <col min="4" max="4" width="17" style="74" bestFit="1" customWidth="1"/>
    <col min="5" max="5" width="14.85546875" style="74" bestFit="1" customWidth="1"/>
    <col min="6" max="6" width="11.5703125" style="74" bestFit="1" customWidth="1"/>
    <col min="7" max="8" width="9.42578125" style="74" customWidth="1"/>
    <col min="9" max="9" width="27.28515625" style="74" bestFit="1" customWidth="1"/>
    <col min="10" max="10" width="14.140625" style="74" customWidth="1"/>
    <col min="11" max="11" width="15.42578125" style="74" customWidth="1"/>
    <col min="12" max="12" width="10.5703125" style="74" customWidth="1"/>
    <col min="13" max="13" width="9.140625" style="74"/>
    <col min="14" max="14" width="14.5703125" style="74" bestFit="1" customWidth="1"/>
    <col min="15" max="15" width="5.85546875" style="74" customWidth="1"/>
    <col min="16" max="16" width="5.5703125" style="74" customWidth="1"/>
    <col min="17" max="17" width="6.28515625" style="74" customWidth="1"/>
    <col min="18" max="18" width="15" style="74" bestFit="1" customWidth="1"/>
    <col min="19" max="19" width="14.28515625" style="74" customWidth="1"/>
    <col min="20" max="20" width="8.140625" style="74" customWidth="1"/>
    <col min="21" max="21" width="15" style="74" bestFit="1" customWidth="1"/>
    <col min="22" max="22" width="7" style="74" customWidth="1"/>
    <col min="23" max="23" width="6.28515625" style="74" customWidth="1"/>
    <col min="24" max="24" width="6.42578125" style="74" customWidth="1"/>
    <col min="25" max="25" width="7.7109375" style="74" customWidth="1"/>
    <col min="26" max="26" width="5.140625" style="74" bestFit="1" customWidth="1"/>
    <col min="27" max="27" width="11.28515625" style="74" bestFit="1" customWidth="1"/>
    <col min="28" max="28" width="12.85546875" style="74" bestFit="1" customWidth="1"/>
    <col min="29" max="29" width="11.7109375" style="74" customWidth="1"/>
    <col min="30" max="30" width="12.42578125" style="74" customWidth="1"/>
    <col min="31" max="31" width="14.5703125" style="74" bestFit="1" customWidth="1"/>
    <col min="32" max="32" width="7.5703125" style="74" customWidth="1"/>
    <col min="33" max="33" width="22.5703125" style="74" bestFit="1" customWidth="1"/>
    <col min="34" max="34" width="19" style="74" customWidth="1"/>
    <col min="35" max="35" width="15.7109375" style="74" customWidth="1"/>
    <col min="36" max="256" width="9.140625" style="74"/>
    <col min="257" max="257" width="2.85546875" style="74" customWidth="1"/>
    <col min="258" max="258" width="6.42578125" style="74" customWidth="1"/>
    <col min="259" max="259" width="11.7109375" style="74" bestFit="1" customWidth="1"/>
    <col min="260" max="261" width="7.85546875" style="74" customWidth="1"/>
    <col min="262" max="262" width="9.28515625" style="74" customWidth="1"/>
    <col min="263" max="263" width="9.42578125" style="74" customWidth="1"/>
    <col min="264" max="264" width="17.7109375" style="74" customWidth="1"/>
    <col min="265" max="265" width="9.28515625" style="74" bestFit="1" customWidth="1"/>
    <col min="266" max="266" width="10.42578125" style="74" customWidth="1"/>
    <col min="267" max="267" width="15.42578125" style="74" customWidth="1"/>
    <col min="268" max="268" width="10.5703125" style="74" customWidth="1"/>
    <col min="269" max="269" width="9.140625" style="74"/>
    <col min="270" max="270" width="9.85546875" style="74" customWidth="1"/>
    <col min="271" max="272" width="7.7109375" style="74" customWidth="1"/>
    <col min="273" max="273" width="9.140625" style="74"/>
    <col min="274" max="274" width="11.7109375" style="74" customWidth="1"/>
    <col min="275" max="275" width="13.85546875" style="74" customWidth="1"/>
    <col min="276" max="276" width="14.28515625" style="74" customWidth="1"/>
    <col min="277" max="277" width="12.140625" style="74" customWidth="1"/>
    <col min="278" max="278" width="11.7109375" style="74" bestFit="1" customWidth="1"/>
    <col min="279" max="279" width="11.85546875" style="74" bestFit="1" customWidth="1"/>
    <col min="280" max="280" width="11.7109375" style="74" bestFit="1" customWidth="1"/>
    <col min="281" max="281" width="11.85546875" style="74" bestFit="1" customWidth="1"/>
    <col min="282" max="282" width="5.140625" style="74" bestFit="1" customWidth="1"/>
    <col min="283" max="284" width="9.140625" style="74"/>
    <col min="285" max="285" width="16.85546875" style="74" customWidth="1"/>
    <col min="286" max="286" width="14.28515625" style="74" customWidth="1"/>
    <col min="287" max="287" width="10.42578125" style="74" customWidth="1"/>
    <col min="288" max="288" width="12.7109375" style="74" customWidth="1"/>
    <col min="289" max="289" width="10.42578125" style="74" customWidth="1"/>
    <col min="290" max="512" width="9.140625" style="74"/>
    <col min="513" max="513" width="2.85546875" style="74" customWidth="1"/>
    <col min="514" max="514" width="6.42578125" style="74" customWidth="1"/>
    <col min="515" max="515" width="11.7109375" style="74" bestFit="1" customWidth="1"/>
    <col min="516" max="517" width="7.85546875" style="74" customWidth="1"/>
    <col min="518" max="518" width="9.28515625" style="74" customWidth="1"/>
    <col min="519" max="519" width="9.42578125" style="74" customWidth="1"/>
    <col min="520" max="520" width="17.7109375" style="74" customWidth="1"/>
    <col min="521" max="521" width="9.28515625" style="74" bestFit="1" customWidth="1"/>
    <col min="522" max="522" width="10.42578125" style="74" customWidth="1"/>
    <col min="523" max="523" width="15.42578125" style="74" customWidth="1"/>
    <col min="524" max="524" width="10.5703125" style="74" customWidth="1"/>
    <col min="525" max="525" width="9.140625" style="74"/>
    <col min="526" max="526" width="9.85546875" style="74" customWidth="1"/>
    <col min="527" max="528" width="7.7109375" style="74" customWidth="1"/>
    <col min="529" max="529" width="9.140625" style="74"/>
    <col min="530" max="530" width="11.7109375" style="74" customWidth="1"/>
    <col min="531" max="531" width="13.85546875" style="74" customWidth="1"/>
    <col min="532" max="532" width="14.28515625" style="74" customWidth="1"/>
    <col min="533" max="533" width="12.140625" style="74" customWidth="1"/>
    <col min="534" max="534" width="11.7109375" style="74" bestFit="1" customWidth="1"/>
    <col min="535" max="535" width="11.85546875" style="74" bestFit="1" customWidth="1"/>
    <col min="536" max="536" width="11.7109375" style="74" bestFit="1" customWidth="1"/>
    <col min="537" max="537" width="11.85546875" style="74" bestFit="1" customWidth="1"/>
    <col min="538" max="538" width="5.140625" style="74" bestFit="1" customWidth="1"/>
    <col min="539" max="540" width="9.140625" style="74"/>
    <col min="541" max="541" width="16.85546875" style="74" customWidth="1"/>
    <col min="542" max="542" width="14.28515625" style="74" customWidth="1"/>
    <col min="543" max="543" width="10.42578125" style="74" customWidth="1"/>
    <col min="544" max="544" width="12.7109375" style="74" customWidth="1"/>
    <col min="545" max="545" width="10.42578125" style="74" customWidth="1"/>
    <col min="546" max="768" width="9.140625" style="74"/>
    <col min="769" max="769" width="2.85546875" style="74" customWidth="1"/>
    <col min="770" max="770" width="6.42578125" style="74" customWidth="1"/>
    <col min="771" max="771" width="11.7109375" style="74" bestFit="1" customWidth="1"/>
    <col min="772" max="773" width="7.85546875" style="74" customWidth="1"/>
    <col min="774" max="774" width="9.28515625" style="74" customWidth="1"/>
    <col min="775" max="775" width="9.42578125" style="74" customWidth="1"/>
    <col min="776" max="776" width="17.7109375" style="74" customWidth="1"/>
    <col min="777" max="777" width="9.28515625" style="74" bestFit="1" customWidth="1"/>
    <col min="778" max="778" width="10.42578125" style="74" customWidth="1"/>
    <col min="779" max="779" width="15.42578125" style="74" customWidth="1"/>
    <col min="780" max="780" width="10.5703125" style="74" customWidth="1"/>
    <col min="781" max="781" width="9.140625" style="74"/>
    <col min="782" max="782" width="9.85546875" style="74" customWidth="1"/>
    <col min="783" max="784" width="7.7109375" style="74" customWidth="1"/>
    <col min="785" max="785" width="9.140625" style="74"/>
    <col min="786" max="786" width="11.7109375" style="74" customWidth="1"/>
    <col min="787" max="787" width="13.85546875" style="74" customWidth="1"/>
    <col min="788" max="788" width="14.28515625" style="74" customWidth="1"/>
    <col min="789" max="789" width="12.140625" style="74" customWidth="1"/>
    <col min="790" max="790" width="11.7109375" style="74" bestFit="1" customWidth="1"/>
    <col min="791" max="791" width="11.85546875" style="74" bestFit="1" customWidth="1"/>
    <col min="792" max="792" width="11.7109375" style="74" bestFit="1" customWidth="1"/>
    <col min="793" max="793" width="11.85546875" style="74" bestFit="1" customWidth="1"/>
    <col min="794" max="794" width="5.140625" style="74" bestFit="1" customWidth="1"/>
    <col min="795" max="796" width="9.140625" style="74"/>
    <col min="797" max="797" width="16.85546875" style="74" customWidth="1"/>
    <col min="798" max="798" width="14.28515625" style="74" customWidth="1"/>
    <col min="799" max="799" width="10.42578125" style="74" customWidth="1"/>
    <col min="800" max="800" width="12.7109375" style="74" customWidth="1"/>
    <col min="801" max="801" width="10.42578125" style="74" customWidth="1"/>
    <col min="802" max="1024" width="9.140625" style="74"/>
    <col min="1025" max="1025" width="2.85546875" style="74" customWidth="1"/>
    <col min="1026" max="1026" width="6.42578125" style="74" customWidth="1"/>
    <col min="1027" max="1027" width="11.7109375" style="74" bestFit="1" customWidth="1"/>
    <col min="1028" max="1029" width="7.85546875" style="74" customWidth="1"/>
    <col min="1030" max="1030" width="9.28515625" style="74" customWidth="1"/>
    <col min="1031" max="1031" width="9.42578125" style="74" customWidth="1"/>
    <col min="1032" max="1032" width="17.7109375" style="74" customWidth="1"/>
    <col min="1033" max="1033" width="9.28515625" style="74" bestFit="1" customWidth="1"/>
    <col min="1034" max="1034" width="10.42578125" style="74" customWidth="1"/>
    <col min="1035" max="1035" width="15.42578125" style="74" customWidth="1"/>
    <col min="1036" max="1036" width="10.5703125" style="74" customWidth="1"/>
    <col min="1037" max="1037" width="9.140625" style="74"/>
    <col min="1038" max="1038" width="9.85546875" style="74" customWidth="1"/>
    <col min="1039" max="1040" width="7.7109375" style="74" customWidth="1"/>
    <col min="1041" max="1041" width="9.140625" style="74"/>
    <col min="1042" max="1042" width="11.7109375" style="74" customWidth="1"/>
    <col min="1043" max="1043" width="13.85546875" style="74" customWidth="1"/>
    <col min="1044" max="1044" width="14.28515625" style="74" customWidth="1"/>
    <col min="1045" max="1045" width="12.140625" style="74" customWidth="1"/>
    <col min="1046" max="1046" width="11.7109375" style="74" bestFit="1" customWidth="1"/>
    <col min="1047" max="1047" width="11.85546875" style="74" bestFit="1" customWidth="1"/>
    <col min="1048" max="1048" width="11.7109375" style="74" bestFit="1" customWidth="1"/>
    <col min="1049" max="1049" width="11.85546875" style="74" bestFit="1" customWidth="1"/>
    <col min="1050" max="1050" width="5.140625" style="74" bestFit="1" customWidth="1"/>
    <col min="1051" max="1052" width="9.140625" style="74"/>
    <col min="1053" max="1053" width="16.85546875" style="74" customWidth="1"/>
    <col min="1054" max="1054" width="14.28515625" style="74" customWidth="1"/>
    <col min="1055" max="1055" width="10.42578125" style="74" customWidth="1"/>
    <col min="1056" max="1056" width="12.7109375" style="74" customWidth="1"/>
    <col min="1057" max="1057" width="10.42578125" style="74" customWidth="1"/>
    <col min="1058" max="1280" width="9.140625" style="74"/>
    <col min="1281" max="1281" width="2.85546875" style="74" customWidth="1"/>
    <col min="1282" max="1282" width="6.42578125" style="74" customWidth="1"/>
    <col min="1283" max="1283" width="11.7109375" style="74" bestFit="1" customWidth="1"/>
    <col min="1284" max="1285" width="7.85546875" style="74" customWidth="1"/>
    <col min="1286" max="1286" width="9.28515625" style="74" customWidth="1"/>
    <col min="1287" max="1287" width="9.42578125" style="74" customWidth="1"/>
    <col min="1288" max="1288" width="17.7109375" style="74" customWidth="1"/>
    <col min="1289" max="1289" width="9.28515625" style="74" bestFit="1" customWidth="1"/>
    <col min="1290" max="1290" width="10.42578125" style="74" customWidth="1"/>
    <col min="1291" max="1291" width="15.42578125" style="74" customWidth="1"/>
    <col min="1292" max="1292" width="10.5703125" style="74" customWidth="1"/>
    <col min="1293" max="1293" width="9.140625" style="74"/>
    <col min="1294" max="1294" width="9.85546875" style="74" customWidth="1"/>
    <col min="1295" max="1296" width="7.7109375" style="74" customWidth="1"/>
    <col min="1297" max="1297" width="9.140625" style="74"/>
    <col min="1298" max="1298" width="11.7109375" style="74" customWidth="1"/>
    <col min="1299" max="1299" width="13.85546875" style="74" customWidth="1"/>
    <col min="1300" max="1300" width="14.28515625" style="74" customWidth="1"/>
    <col min="1301" max="1301" width="12.140625" style="74" customWidth="1"/>
    <col min="1302" max="1302" width="11.7109375" style="74" bestFit="1" customWidth="1"/>
    <col min="1303" max="1303" width="11.85546875" style="74" bestFit="1" customWidth="1"/>
    <col min="1304" max="1304" width="11.7109375" style="74" bestFit="1" customWidth="1"/>
    <col min="1305" max="1305" width="11.85546875" style="74" bestFit="1" customWidth="1"/>
    <col min="1306" max="1306" width="5.140625" style="74" bestFit="1" customWidth="1"/>
    <col min="1307" max="1308" width="9.140625" style="74"/>
    <col min="1309" max="1309" width="16.85546875" style="74" customWidth="1"/>
    <col min="1310" max="1310" width="14.28515625" style="74" customWidth="1"/>
    <col min="1311" max="1311" width="10.42578125" style="74" customWidth="1"/>
    <col min="1312" max="1312" width="12.7109375" style="74" customWidth="1"/>
    <col min="1313" max="1313" width="10.42578125" style="74" customWidth="1"/>
    <col min="1314" max="1536" width="9.140625" style="74"/>
    <col min="1537" max="1537" width="2.85546875" style="74" customWidth="1"/>
    <col min="1538" max="1538" width="6.42578125" style="74" customWidth="1"/>
    <col min="1539" max="1539" width="11.7109375" style="74" bestFit="1" customWidth="1"/>
    <col min="1540" max="1541" width="7.85546875" style="74" customWidth="1"/>
    <col min="1542" max="1542" width="9.28515625" style="74" customWidth="1"/>
    <col min="1543" max="1543" width="9.42578125" style="74" customWidth="1"/>
    <col min="1544" max="1544" width="17.7109375" style="74" customWidth="1"/>
    <col min="1545" max="1545" width="9.28515625" style="74" bestFit="1" customWidth="1"/>
    <col min="1546" max="1546" width="10.42578125" style="74" customWidth="1"/>
    <col min="1547" max="1547" width="15.42578125" style="74" customWidth="1"/>
    <col min="1548" max="1548" width="10.5703125" style="74" customWidth="1"/>
    <col min="1549" max="1549" width="9.140625" style="74"/>
    <col min="1550" max="1550" width="9.85546875" style="74" customWidth="1"/>
    <col min="1551" max="1552" width="7.7109375" style="74" customWidth="1"/>
    <col min="1553" max="1553" width="9.140625" style="74"/>
    <col min="1554" max="1554" width="11.7109375" style="74" customWidth="1"/>
    <col min="1555" max="1555" width="13.85546875" style="74" customWidth="1"/>
    <col min="1556" max="1556" width="14.28515625" style="74" customWidth="1"/>
    <col min="1557" max="1557" width="12.140625" style="74" customWidth="1"/>
    <col min="1558" max="1558" width="11.7109375" style="74" bestFit="1" customWidth="1"/>
    <col min="1559" max="1559" width="11.85546875" style="74" bestFit="1" customWidth="1"/>
    <col min="1560" max="1560" width="11.7109375" style="74" bestFit="1" customWidth="1"/>
    <col min="1561" max="1561" width="11.85546875" style="74" bestFit="1" customWidth="1"/>
    <col min="1562" max="1562" width="5.140625" style="74" bestFit="1" customWidth="1"/>
    <col min="1563" max="1564" width="9.140625" style="74"/>
    <col min="1565" max="1565" width="16.85546875" style="74" customWidth="1"/>
    <col min="1566" max="1566" width="14.28515625" style="74" customWidth="1"/>
    <col min="1567" max="1567" width="10.42578125" style="74" customWidth="1"/>
    <col min="1568" max="1568" width="12.7109375" style="74" customWidth="1"/>
    <col min="1569" max="1569" width="10.42578125" style="74" customWidth="1"/>
    <col min="1570" max="1792" width="9.140625" style="74"/>
    <col min="1793" max="1793" width="2.85546875" style="74" customWidth="1"/>
    <col min="1794" max="1794" width="6.42578125" style="74" customWidth="1"/>
    <col min="1795" max="1795" width="11.7109375" style="74" bestFit="1" customWidth="1"/>
    <col min="1796" max="1797" width="7.85546875" style="74" customWidth="1"/>
    <col min="1798" max="1798" width="9.28515625" style="74" customWidth="1"/>
    <col min="1799" max="1799" width="9.42578125" style="74" customWidth="1"/>
    <col min="1800" max="1800" width="17.7109375" style="74" customWidth="1"/>
    <col min="1801" max="1801" width="9.28515625" style="74" bestFit="1" customWidth="1"/>
    <col min="1802" max="1802" width="10.42578125" style="74" customWidth="1"/>
    <col min="1803" max="1803" width="15.42578125" style="74" customWidth="1"/>
    <col min="1804" max="1804" width="10.5703125" style="74" customWidth="1"/>
    <col min="1805" max="1805" width="9.140625" style="74"/>
    <col min="1806" max="1806" width="9.85546875" style="74" customWidth="1"/>
    <col min="1807" max="1808" width="7.7109375" style="74" customWidth="1"/>
    <col min="1809" max="1809" width="9.140625" style="74"/>
    <col min="1810" max="1810" width="11.7109375" style="74" customWidth="1"/>
    <col min="1811" max="1811" width="13.85546875" style="74" customWidth="1"/>
    <col min="1812" max="1812" width="14.28515625" style="74" customWidth="1"/>
    <col min="1813" max="1813" width="12.140625" style="74" customWidth="1"/>
    <col min="1814" max="1814" width="11.7109375" style="74" bestFit="1" customWidth="1"/>
    <col min="1815" max="1815" width="11.85546875" style="74" bestFit="1" customWidth="1"/>
    <col min="1816" max="1816" width="11.7109375" style="74" bestFit="1" customWidth="1"/>
    <col min="1817" max="1817" width="11.85546875" style="74" bestFit="1" customWidth="1"/>
    <col min="1818" max="1818" width="5.140625" style="74" bestFit="1" customWidth="1"/>
    <col min="1819" max="1820" width="9.140625" style="74"/>
    <col min="1821" max="1821" width="16.85546875" style="74" customWidth="1"/>
    <col min="1822" max="1822" width="14.28515625" style="74" customWidth="1"/>
    <col min="1823" max="1823" width="10.42578125" style="74" customWidth="1"/>
    <col min="1824" max="1824" width="12.7109375" style="74" customWidth="1"/>
    <col min="1825" max="1825" width="10.42578125" style="74" customWidth="1"/>
    <col min="1826" max="2048" width="9.140625" style="74"/>
    <col min="2049" max="2049" width="2.85546875" style="74" customWidth="1"/>
    <col min="2050" max="2050" width="6.42578125" style="74" customWidth="1"/>
    <col min="2051" max="2051" width="11.7109375" style="74" bestFit="1" customWidth="1"/>
    <col min="2052" max="2053" width="7.85546875" style="74" customWidth="1"/>
    <col min="2054" max="2054" width="9.28515625" style="74" customWidth="1"/>
    <col min="2055" max="2055" width="9.42578125" style="74" customWidth="1"/>
    <col min="2056" max="2056" width="17.7109375" style="74" customWidth="1"/>
    <col min="2057" max="2057" width="9.28515625" style="74" bestFit="1" customWidth="1"/>
    <col min="2058" max="2058" width="10.42578125" style="74" customWidth="1"/>
    <col min="2059" max="2059" width="15.42578125" style="74" customWidth="1"/>
    <col min="2060" max="2060" width="10.5703125" style="74" customWidth="1"/>
    <col min="2061" max="2061" width="9.140625" style="74"/>
    <col min="2062" max="2062" width="9.85546875" style="74" customWidth="1"/>
    <col min="2063" max="2064" width="7.7109375" style="74" customWidth="1"/>
    <col min="2065" max="2065" width="9.140625" style="74"/>
    <col min="2066" max="2066" width="11.7109375" style="74" customWidth="1"/>
    <col min="2067" max="2067" width="13.85546875" style="74" customWidth="1"/>
    <col min="2068" max="2068" width="14.28515625" style="74" customWidth="1"/>
    <col min="2069" max="2069" width="12.140625" style="74" customWidth="1"/>
    <col min="2070" max="2070" width="11.7109375" style="74" bestFit="1" customWidth="1"/>
    <col min="2071" max="2071" width="11.85546875" style="74" bestFit="1" customWidth="1"/>
    <col min="2072" max="2072" width="11.7109375" style="74" bestFit="1" customWidth="1"/>
    <col min="2073" max="2073" width="11.85546875" style="74" bestFit="1" customWidth="1"/>
    <col min="2074" max="2074" width="5.140625" style="74" bestFit="1" customWidth="1"/>
    <col min="2075" max="2076" width="9.140625" style="74"/>
    <col min="2077" max="2077" width="16.85546875" style="74" customWidth="1"/>
    <col min="2078" max="2078" width="14.28515625" style="74" customWidth="1"/>
    <col min="2079" max="2079" width="10.42578125" style="74" customWidth="1"/>
    <col min="2080" max="2080" width="12.7109375" style="74" customWidth="1"/>
    <col min="2081" max="2081" width="10.42578125" style="74" customWidth="1"/>
    <col min="2082" max="2304" width="9.140625" style="74"/>
    <col min="2305" max="2305" width="2.85546875" style="74" customWidth="1"/>
    <col min="2306" max="2306" width="6.42578125" style="74" customWidth="1"/>
    <col min="2307" max="2307" width="11.7109375" style="74" bestFit="1" customWidth="1"/>
    <col min="2308" max="2309" width="7.85546875" style="74" customWidth="1"/>
    <col min="2310" max="2310" width="9.28515625" style="74" customWidth="1"/>
    <col min="2311" max="2311" width="9.42578125" style="74" customWidth="1"/>
    <col min="2312" max="2312" width="17.7109375" style="74" customWidth="1"/>
    <col min="2313" max="2313" width="9.28515625" style="74" bestFit="1" customWidth="1"/>
    <col min="2314" max="2314" width="10.42578125" style="74" customWidth="1"/>
    <col min="2315" max="2315" width="15.42578125" style="74" customWidth="1"/>
    <col min="2316" max="2316" width="10.5703125" style="74" customWidth="1"/>
    <col min="2317" max="2317" width="9.140625" style="74"/>
    <col min="2318" max="2318" width="9.85546875" style="74" customWidth="1"/>
    <col min="2319" max="2320" width="7.7109375" style="74" customWidth="1"/>
    <col min="2321" max="2321" width="9.140625" style="74"/>
    <col min="2322" max="2322" width="11.7109375" style="74" customWidth="1"/>
    <col min="2323" max="2323" width="13.85546875" style="74" customWidth="1"/>
    <col min="2324" max="2324" width="14.28515625" style="74" customWidth="1"/>
    <col min="2325" max="2325" width="12.140625" style="74" customWidth="1"/>
    <col min="2326" max="2326" width="11.7109375" style="74" bestFit="1" customWidth="1"/>
    <col min="2327" max="2327" width="11.85546875" style="74" bestFit="1" customWidth="1"/>
    <col min="2328" max="2328" width="11.7109375" style="74" bestFit="1" customWidth="1"/>
    <col min="2329" max="2329" width="11.85546875" style="74" bestFit="1" customWidth="1"/>
    <col min="2330" max="2330" width="5.140625" style="74" bestFit="1" customWidth="1"/>
    <col min="2331" max="2332" width="9.140625" style="74"/>
    <col min="2333" max="2333" width="16.85546875" style="74" customWidth="1"/>
    <col min="2334" max="2334" width="14.28515625" style="74" customWidth="1"/>
    <col min="2335" max="2335" width="10.42578125" style="74" customWidth="1"/>
    <col min="2336" max="2336" width="12.7109375" style="74" customWidth="1"/>
    <col min="2337" max="2337" width="10.42578125" style="74" customWidth="1"/>
    <col min="2338" max="2560" width="9.140625" style="74"/>
    <col min="2561" max="2561" width="2.85546875" style="74" customWidth="1"/>
    <col min="2562" max="2562" width="6.42578125" style="74" customWidth="1"/>
    <col min="2563" max="2563" width="11.7109375" style="74" bestFit="1" customWidth="1"/>
    <col min="2564" max="2565" width="7.85546875" style="74" customWidth="1"/>
    <col min="2566" max="2566" width="9.28515625" style="74" customWidth="1"/>
    <col min="2567" max="2567" width="9.42578125" style="74" customWidth="1"/>
    <col min="2568" max="2568" width="17.7109375" style="74" customWidth="1"/>
    <col min="2569" max="2569" width="9.28515625" style="74" bestFit="1" customWidth="1"/>
    <col min="2570" max="2570" width="10.42578125" style="74" customWidth="1"/>
    <col min="2571" max="2571" width="15.42578125" style="74" customWidth="1"/>
    <col min="2572" max="2572" width="10.5703125" style="74" customWidth="1"/>
    <col min="2573" max="2573" width="9.140625" style="74"/>
    <col min="2574" max="2574" width="9.85546875" style="74" customWidth="1"/>
    <col min="2575" max="2576" width="7.7109375" style="74" customWidth="1"/>
    <col min="2577" max="2577" width="9.140625" style="74"/>
    <col min="2578" max="2578" width="11.7109375" style="74" customWidth="1"/>
    <col min="2579" max="2579" width="13.85546875" style="74" customWidth="1"/>
    <col min="2580" max="2580" width="14.28515625" style="74" customWidth="1"/>
    <col min="2581" max="2581" width="12.140625" style="74" customWidth="1"/>
    <col min="2582" max="2582" width="11.7109375" style="74" bestFit="1" customWidth="1"/>
    <col min="2583" max="2583" width="11.85546875" style="74" bestFit="1" customWidth="1"/>
    <col min="2584" max="2584" width="11.7109375" style="74" bestFit="1" customWidth="1"/>
    <col min="2585" max="2585" width="11.85546875" style="74" bestFit="1" customWidth="1"/>
    <col min="2586" max="2586" width="5.140625" style="74" bestFit="1" customWidth="1"/>
    <col min="2587" max="2588" width="9.140625" style="74"/>
    <col min="2589" max="2589" width="16.85546875" style="74" customWidth="1"/>
    <col min="2590" max="2590" width="14.28515625" style="74" customWidth="1"/>
    <col min="2591" max="2591" width="10.42578125" style="74" customWidth="1"/>
    <col min="2592" max="2592" width="12.7109375" style="74" customWidth="1"/>
    <col min="2593" max="2593" width="10.42578125" style="74" customWidth="1"/>
    <col min="2594" max="2816" width="9.140625" style="74"/>
    <col min="2817" max="2817" width="2.85546875" style="74" customWidth="1"/>
    <col min="2818" max="2818" width="6.42578125" style="74" customWidth="1"/>
    <col min="2819" max="2819" width="11.7109375" style="74" bestFit="1" customWidth="1"/>
    <col min="2820" max="2821" width="7.85546875" style="74" customWidth="1"/>
    <col min="2822" max="2822" width="9.28515625" style="74" customWidth="1"/>
    <col min="2823" max="2823" width="9.42578125" style="74" customWidth="1"/>
    <col min="2824" max="2824" width="17.7109375" style="74" customWidth="1"/>
    <col min="2825" max="2825" width="9.28515625" style="74" bestFit="1" customWidth="1"/>
    <col min="2826" max="2826" width="10.42578125" style="74" customWidth="1"/>
    <col min="2827" max="2827" width="15.42578125" style="74" customWidth="1"/>
    <col min="2828" max="2828" width="10.5703125" style="74" customWidth="1"/>
    <col min="2829" max="2829" width="9.140625" style="74"/>
    <col min="2830" max="2830" width="9.85546875" style="74" customWidth="1"/>
    <col min="2831" max="2832" width="7.7109375" style="74" customWidth="1"/>
    <col min="2833" max="2833" width="9.140625" style="74"/>
    <col min="2834" max="2834" width="11.7109375" style="74" customWidth="1"/>
    <col min="2835" max="2835" width="13.85546875" style="74" customWidth="1"/>
    <col min="2836" max="2836" width="14.28515625" style="74" customWidth="1"/>
    <col min="2837" max="2837" width="12.140625" style="74" customWidth="1"/>
    <col min="2838" max="2838" width="11.7109375" style="74" bestFit="1" customWidth="1"/>
    <col min="2839" max="2839" width="11.85546875" style="74" bestFit="1" customWidth="1"/>
    <col min="2840" max="2840" width="11.7109375" style="74" bestFit="1" customWidth="1"/>
    <col min="2841" max="2841" width="11.85546875" style="74" bestFit="1" customWidth="1"/>
    <col min="2842" max="2842" width="5.140625" style="74" bestFit="1" customWidth="1"/>
    <col min="2843" max="2844" width="9.140625" style="74"/>
    <col min="2845" max="2845" width="16.85546875" style="74" customWidth="1"/>
    <col min="2846" max="2846" width="14.28515625" style="74" customWidth="1"/>
    <col min="2847" max="2847" width="10.42578125" style="74" customWidth="1"/>
    <col min="2848" max="2848" width="12.7109375" style="74" customWidth="1"/>
    <col min="2849" max="2849" width="10.42578125" style="74" customWidth="1"/>
    <col min="2850" max="3072" width="9.140625" style="74"/>
    <col min="3073" max="3073" width="2.85546875" style="74" customWidth="1"/>
    <col min="3074" max="3074" width="6.42578125" style="74" customWidth="1"/>
    <col min="3075" max="3075" width="11.7109375" style="74" bestFit="1" customWidth="1"/>
    <col min="3076" max="3077" width="7.85546875" style="74" customWidth="1"/>
    <col min="3078" max="3078" width="9.28515625" style="74" customWidth="1"/>
    <col min="3079" max="3079" width="9.42578125" style="74" customWidth="1"/>
    <col min="3080" max="3080" width="17.7109375" style="74" customWidth="1"/>
    <col min="3081" max="3081" width="9.28515625" style="74" bestFit="1" customWidth="1"/>
    <col min="3082" max="3082" width="10.42578125" style="74" customWidth="1"/>
    <col min="3083" max="3083" width="15.42578125" style="74" customWidth="1"/>
    <col min="3084" max="3084" width="10.5703125" style="74" customWidth="1"/>
    <col min="3085" max="3085" width="9.140625" style="74"/>
    <col min="3086" max="3086" width="9.85546875" style="74" customWidth="1"/>
    <col min="3087" max="3088" width="7.7109375" style="74" customWidth="1"/>
    <col min="3089" max="3089" width="9.140625" style="74"/>
    <col min="3090" max="3090" width="11.7109375" style="74" customWidth="1"/>
    <col min="3091" max="3091" width="13.85546875" style="74" customWidth="1"/>
    <col min="3092" max="3092" width="14.28515625" style="74" customWidth="1"/>
    <col min="3093" max="3093" width="12.140625" style="74" customWidth="1"/>
    <col min="3094" max="3094" width="11.7109375" style="74" bestFit="1" customWidth="1"/>
    <col min="3095" max="3095" width="11.85546875" style="74" bestFit="1" customWidth="1"/>
    <col min="3096" max="3096" width="11.7109375" style="74" bestFit="1" customWidth="1"/>
    <col min="3097" max="3097" width="11.85546875" style="74" bestFit="1" customWidth="1"/>
    <col min="3098" max="3098" width="5.140625" style="74" bestFit="1" customWidth="1"/>
    <col min="3099" max="3100" width="9.140625" style="74"/>
    <col min="3101" max="3101" width="16.85546875" style="74" customWidth="1"/>
    <col min="3102" max="3102" width="14.28515625" style="74" customWidth="1"/>
    <col min="3103" max="3103" width="10.42578125" style="74" customWidth="1"/>
    <col min="3104" max="3104" width="12.7109375" style="74" customWidth="1"/>
    <col min="3105" max="3105" width="10.42578125" style="74" customWidth="1"/>
    <col min="3106" max="3328" width="9.140625" style="74"/>
    <col min="3329" max="3329" width="2.85546875" style="74" customWidth="1"/>
    <col min="3330" max="3330" width="6.42578125" style="74" customWidth="1"/>
    <col min="3331" max="3331" width="11.7109375" style="74" bestFit="1" customWidth="1"/>
    <col min="3332" max="3333" width="7.85546875" style="74" customWidth="1"/>
    <col min="3334" max="3334" width="9.28515625" style="74" customWidth="1"/>
    <col min="3335" max="3335" width="9.42578125" style="74" customWidth="1"/>
    <col min="3336" max="3336" width="17.7109375" style="74" customWidth="1"/>
    <col min="3337" max="3337" width="9.28515625" style="74" bestFit="1" customWidth="1"/>
    <col min="3338" max="3338" width="10.42578125" style="74" customWidth="1"/>
    <col min="3339" max="3339" width="15.42578125" style="74" customWidth="1"/>
    <col min="3340" max="3340" width="10.5703125" style="74" customWidth="1"/>
    <col min="3341" max="3341" width="9.140625" style="74"/>
    <col min="3342" max="3342" width="9.85546875" style="74" customWidth="1"/>
    <col min="3343" max="3344" width="7.7109375" style="74" customWidth="1"/>
    <col min="3345" max="3345" width="9.140625" style="74"/>
    <col min="3346" max="3346" width="11.7109375" style="74" customWidth="1"/>
    <col min="3347" max="3347" width="13.85546875" style="74" customWidth="1"/>
    <col min="3348" max="3348" width="14.28515625" style="74" customWidth="1"/>
    <col min="3349" max="3349" width="12.140625" style="74" customWidth="1"/>
    <col min="3350" max="3350" width="11.7109375" style="74" bestFit="1" customWidth="1"/>
    <col min="3351" max="3351" width="11.85546875" style="74" bestFit="1" customWidth="1"/>
    <col min="3352" max="3352" width="11.7109375" style="74" bestFit="1" customWidth="1"/>
    <col min="3353" max="3353" width="11.85546875" style="74" bestFit="1" customWidth="1"/>
    <col min="3354" max="3354" width="5.140625" style="74" bestFit="1" customWidth="1"/>
    <col min="3355" max="3356" width="9.140625" style="74"/>
    <col min="3357" max="3357" width="16.85546875" style="74" customWidth="1"/>
    <col min="3358" max="3358" width="14.28515625" style="74" customWidth="1"/>
    <col min="3359" max="3359" width="10.42578125" style="74" customWidth="1"/>
    <col min="3360" max="3360" width="12.7109375" style="74" customWidth="1"/>
    <col min="3361" max="3361" width="10.42578125" style="74" customWidth="1"/>
    <col min="3362" max="3584" width="9.140625" style="74"/>
    <col min="3585" max="3585" width="2.85546875" style="74" customWidth="1"/>
    <col min="3586" max="3586" width="6.42578125" style="74" customWidth="1"/>
    <col min="3587" max="3587" width="11.7109375" style="74" bestFit="1" customWidth="1"/>
    <col min="3588" max="3589" width="7.85546875" style="74" customWidth="1"/>
    <col min="3590" max="3590" width="9.28515625" style="74" customWidth="1"/>
    <col min="3591" max="3591" width="9.42578125" style="74" customWidth="1"/>
    <col min="3592" max="3592" width="17.7109375" style="74" customWidth="1"/>
    <col min="3593" max="3593" width="9.28515625" style="74" bestFit="1" customWidth="1"/>
    <col min="3594" max="3594" width="10.42578125" style="74" customWidth="1"/>
    <col min="3595" max="3595" width="15.42578125" style="74" customWidth="1"/>
    <col min="3596" max="3596" width="10.5703125" style="74" customWidth="1"/>
    <col min="3597" max="3597" width="9.140625" style="74"/>
    <col min="3598" max="3598" width="9.85546875" style="74" customWidth="1"/>
    <col min="3599" max="3600" width="7.7109375" style="74" customWidth="1"/>
    <col min="3601" max="3601" width="9.140625" style="74"/>
    <col min="3602" max="3602" width="11.7109375" style="74" customWidth="1"/>
    <col min="3603" max="3603" width="13.85546875" style="74" customWidth="1"/>
    <col min="3604" max="3604" width="14.28515625" style="74" customWidth="1"/>
    <col min="3605" max="3605" width="12.140625" style="74" customWidth="1"/>
    <col min="3606" max="3606" width="11.7109375" style="74" bestFit="1" customWidth="1"/>
    <col min="3607" max="3607" width="11.85546875" style="74" bestFit="1" customWidth="1"/>
    <col min="3608" max="3608" width="11.7109375" style="74" bestFit="1" customWidth="1"/>
    <col min="3609" max="3609" width="11.85546875" style="74" bestFit="1" customWidth="1"/>
    <col min="3610" max="3610" width="5.140625" style="74" bestFit="1" customWidth="1"/>
    <col min="3611" max="3612" width="9.140625" style="74"/>
    <col min="3613" max="3613" width="16.85546875" style="74" customWidth="1"/>
    <col min="3614" max="3614" width="14.28515625" style="74" customWidth="1"/>
    <col min="3615" max="3615" width="10.42578125" style="74" customWidth="1"/>
    <col min="3616" max="3616" width="12.7109375" style="74" customWidth="1"/>
    <col min="3617" max="3617" width="10.42578125" style="74" customWidth="1"/>
    <col min="3618" max="3840" width="9.140625" style="74"/>
    <col min="3841" max="3841" width="2.85546875" style="74" customWidth="1"/>
    <col min="3842" max="3842" width="6.42578125" style="74" customWidth="1"/>
    <col min="3843" max="3843" width="11.7109375" style="74" bestFit="1" customWidth="1"/>
    <col min="3844" max="3845" width="7.85546875" style="74" customWidth="1"/>
    <col min="3846" max="3846" width="9.28515625" style="74" customWidth="1"/>
    <col min="3847" max="3847" width="9.42578125" style="74" customWidth="1"/>
    <col min="3848" max="3848" width="17.7109375" style="74" customWidth="1"/>
    <col min="3849" max="3849" width="9.28515625" style="74" bestFit="1" customWidth="1"/>
    <col min="3850" max="3850" width="10.42578125" style="74" customWidth="1"/>
    <col min="3851" max="3851" width="15.42578125" style="74" customWidth="1"/>
    <col min="3852" max="3852" width="10.5703125" style="74" customWidth="1"/>
    <col min="3853" max="3853" width="9.140625" style="74"/>
    <col min="3854" max="3854" width="9.85546875" style="74" customWidth="1"/>
    <col min="3855" max="3856" width="7.7109375" style="74" customWidth="1"/>
    <col min="3857" max="3857" width="9.140625" style="74"/>
    <col min="3858" max="3858" width="11.7109375" style="74" customWidth="1"/>
    <col min="3859" max="3859" width="13.85546875" style="74" customWidth="1"/>
    <col min="3860" max="3860" width="14.28515625" style="74" customWidth="1"/>
    <col min="3861" max="3861" width="12.140625" style="74" customWidth="1"/>
    <col min="3862" max="3862" width="11.7109375" style="74" bestFit="1" customWidth="1"/>
    <col min="3863" max="3863" width="11.85546875" style="74" bestFit="1" customWidth="1"/>
    <col min="3864" max="3864" width="11.7109375" style="74" bestFit="1" customWidth="1"/>
    <col min="3865" max="3865" width="11.85546875" style="74" bestFit="1" customWidth="1"/>
    <col min="3866" max="3866" width="5.140625" style="74" bestFit="1" customWidth="1"/>
    <col min="3867" max="3868" width="9.140625" style="74"/>
    <col min="3869" max="3869" width="16.85546875" style="74" customWidth="1"/>
    <col min="3870" max="3870" width="14.28515625" style="74" customWidth="1"/>
    <col min="3871" max="3871" width="10.42578125" style="74" customWidth="1"/>
    <col min="3872" max="3872" width="12.7109375" style="74" customWidth="1"/>
    <col min="3873" max="3873" width="10.42578125" style="74" customWidth="1"/>
    <col min="3874" max="4096" width="9.140625" style="74"/>
    <col min="4097" max="4097" width="2.85546875" style="74" customWidth="1"/>
    <col min="4098" max="4098" width="6.42578125" style="74" customWidth="1"/>
    <col min="4099" max="4099" width="11.7109375" style="74" bestFit="1" customWidth="1"/>
    <col min="4100" max="4101" width="7.85546875" style="74" customWidth="1"/>
    <col min="4102" max="4102" width="9.28515625" style="74" customWidth="1"/>
    <col min="4103" max="4103" width="9.42578125" style="74" customWidth="1"/>
    <col min="4104" max="4104" width="17.7109375" style="74" customWidth="1"/>
    <col min="4105" max="4105" width="9.28515625" style="74" bestFit="1" customWidth="1"/>
    <col min="4106" max="4106" width="10.42578125" style="74" customWidth="1"/>
    <col min="4107" max="4107" width="15.42578125" style="74" customWidth="1"/>
    <col min="4108" max="4108" width="10.5703125" style="74" customWidth="1"/>
    <col min="4109" max="4109" width="9.140625" style="74"/>
    <col min="4110" max="4110" width="9.85546875" style="74" customWidth="1"/>
    <col min="4111" max="4112" width="7.7109375" style="74" customWidth="1"/>
    <col min="4113" max="4113" width="9.140625" style="74"/>
    <col min="4114" max="4114" width="11.7109375" style="74" customWidth="1"/>
    <col min="4115" max="4115" width="13.85546875" style="74" customWidth="1"/>
    <col min="4116" max="4116" width="14.28515625" style="74" customWidth="1"/>
    <col min="4117" max="4117" width="12.140625" style="74" customWidth="1"/>
    <col min="4118" max="4118" width="11.7109375" style="74" bestFit="1" customWidth="1"/>
    <col min="4119" max="4119" width="11.85546875" style="74" bestFit="1" customWidth="1"/>
    <col min="4120" max="4120" width="11.7109375" style="74" bestFit="1" customWidth="1"/>
    <col min="4121" max="4121" width="11.85546875" style="74" bestFit="1" customWidth="1"/>
    <col min="4122" max="4122" width="5.140625" style="74" bestFit="1" customWidth="1"/>
    <col min="4123" max="4124" width="9.140625" style="74"/>
    <col min="4125" max="4125" width="16.85546875" style="74" customWidth="1"/>
    <col min="4126" max="4126" width="14.28515625" style="74" customWidth="1"/>
    <col min="4127" max="4127" width="10.42578125" style="74" customWidth="1"/>
    <col min="4128" max="4128" width="12.7109375" style="74" customWidth="1"/>
    <col min="4129" max="4129" width="10.42578125" style="74" customWidth="1"/>
    <col min="4130" max="4352" width="9.140625" style="74"/>
    <col min="4353" max="4353" width="2.85546875" style="74" customWidth="1"/>
    <col min="4354" max="4354" width="6.42578125" style="74" customWidth="1"/>
    <col min="4355" max="4355" width="11.7109375" style="74" bestFit="1" customWidth="1"/>
    <col min="4356" max="4357" width="7.85546875" style="74" customWidth="1"/>
    <col min="4358" max="4358" width="9.28515625" style="74" customWidth="1"/>
    <col min="4359" max="4359" width="9.42578125" style="74" customWidth="1"/>
    <col min="4360" max="4360" width="17.7109375" style="74" customWidth="1"/>
    <col min="4361" max="4361" width="9.28515625" style="74" bestFit="1" customWidth="1"/>
    <col min="4362" max="4362" width="10.42578125" style="74" customWidth="1"/>
    <col min="4363" max="4363" width="15.42578125" style="74" customWidth="1"/>
    <col min="4364" max="4364" width="10.5703125" style="74" customWidth="1"/>
    <col min="4365" max="4365" width="9.140625" style="74"/>
    <col min="4366" max="4366" width="9.85546875" style="74" customWidth="1"/>
    <col min="4367" max="4368" width="7.7109375" style="74" customWidth="1"/>
    <col min="4369" max="4369" width="9.140625" style="74"/>
    <col min="4370" max="4370" width="11.7109375" style="74" customWidth="1"/>
    <col min="4371" max="4371" width="13.85546875" style="74" customWidth="1"/>
    <col min="4372" max="4372" width="14.28515625" style="74" customWidth="1"/>
    <col min="4373" max="4373" width="12.140625" style="74" customWidth="1"/>
    <col min="4374" max="4374" width="11.7109375" style="74" bestFit="1" customWidth="1"/>
    <col min="4375" max="4375" width="11.85546875" style="74" bestFit="1" customWidth="1"/>
    <col min="4376" max="4376" width="11.7109375" style="74" bestFit="1" customWidth="1"/>
    <col min="4377" max="4377" width="11.85546875" style="74" bestFit="1" customWidth="1"/>
    <col min="4378" max="4378" width="5.140625" style="74" bestFit="1" customWidth="1"/>
    <col min="4379" max="4380" width="9.140625" style="74"/>
    <col min="4381" max="4381" width="16.85546875" style="74" customWidth="1"/>
    <col min="4382" max="4382" width="14.28515625" style="74" customWidth="1"/>
    <col min="4383" max="4383" width="10.42578125" style="74" customWidth="1"/>
    <col min="4384" max="4384" width="12.7109375" style="74" customWidth="1"/>
    <col min="4385" max="4385" width="10.42578125" style="74" customWidth="1"/>
    <col min="4386" max="4608" width="9.140625" style="74"/>
    <col min="4609" max="4609" width="2.85546875" style="74" customWidth="1"/>
    <col min="4610" max="4610" width="6.42578125" style="74" customWidth="1"/>
    <col min="4611" max="4611" width="11.7109375" style="74" bestFit="1" customWidth="1"/>
    <col min="4612" max="4613" width="7.85546875" style="74" customWidth="1"/>
    <col min="4614" max="4614" width="9.28515625" style="74" customWidth="1"/>
    <col min="4615" max="4615" width="9.42578125" style="74" customWidth="1"/>
    <col min="4616" max="4616" width="17.7109375" style="74" customWidth="1"/>
    <col min="4617" max="4617" width="9.28515625" style="74" bestFit="1" customWidth="1"/>
    <col min="4618" max="4618" width="10.42578125" style="74" customWidth="1"/>
    <col min="4619" max="4619" width="15.42578125" style="74" customWidth="1"/>
    <col min="4620" max="4620" width="10.5703125" style="74" customWidth="1"/>
    <col min="4621" max="4621" width="9.140625" style="74"/>
    <col min="4622" max="4622" width="9.85546875" style="74" customWidth="1"/>
    <col min="4623" max="4624" width="7.7109375" style="74" customWidth="1"/>
    <col min="4625" max="4625" width="9.140625" style="74"/>
    <col min="4626" max="4626" width="11.7109375" style="74" customWidth="1"/>
    <col min="4627" max="4627" width="13.85546875" style="74" customWidth="1"/>
    <col min="4628" max="4628" width="14.28515625" style="74" customWidth="1"/>
    <col min="4629" max="4629" width="12.140625" style="74" customWidth="1"/>
    <col min="4630" max="4630" width="11.7109375" style="74" bestFit="1" customWidth="1"/>
    <col min="4631" max="4631" width="11.85546875" style="74" bestFit="1" customWidth="1"/>
    <col min="4632" max="4632" width="11.7109375" style="74" bestFit="1" customWidth="1"/>
    <col min="4633" max="4633" width="11.85546875" style="74" bestFit="1" customWidth="1"/>
    <col min="4634" max="4634" width="5.140625" style="74" bestFit="1" customWidth="1"/>
    <col min="4635" max="4636" width="9.140625" style="74"/>
    <col min="4637" max="4637" width="16.85546875" style="74" customWidth="1"/>
    <col min="4638" max="4638" width="14.28515625" style="74" customWidth="1"/>
    <col min="4639" max="4639" width="10.42578125" style="74" customWidth="1"/>
    <col min="4640" max="4640" width="12.7109375" style="74" customWidth="1"/>
    <col min="4641" max="4641" width="10.42578125" style="74" customWidth="1"/>
    <col min="4642" max="4864" width="9.140625" style="74"/>
    <col min="4865" max="4865" width="2.85546875" style="74" customWidth="1"/>
    <col min="4866" max="4866" width="6.42578125" style="74" customWidth="1"/>
    <col min="4867" max="4867" width="11.7109375" style="74" bestFit="1" customWidth="1"/>
    <col min="4868" max="4869" width="7.85546875" style="74" customWidth="1"/>
    <col min="4870" max="4870" width="9.28515625" style="74" customWidth="1"/>
    <col min="4871" max="4871" width="9.42578125" style="74" customWidth="1"/>
    <col min="4872" max="4872" width="17.7109375" style="74" customWidth="1"/>
    <col min="4873" max="4873" width="9.28515625" style="74" bestFit="1" customWidth="1"/>
    <col min="4874" max="4874" width="10.42578125" style="74" customWidth="1"/>
    <col min="4875" max="4875" width="15.42578125" style="74" customWidth="1"/>
    <col min="4876" max="4876" width="10.5703125" style="74" customWidth="1"/>
    <col min="4877" max="4877" width="9.140625" style="74"/>
    <col min="4878" max="4878" width="9.85546875" style="74" customWidth="1"/>
    <col min="4879" max="4880" width="7.7109375" style="74" customWidth="1"/>
    <col min="4881" max="4881" width="9.140625" style="74"/>
    <col min="4882" max="4882" width="11.7109375" style="74" customWidth="1"/>
    <col min="4883" max="4883" width="13.85546875" style="74" customWidth="1"/>
    <col min="4884" max="4884" width="14.28515625" style="74" customWidth="1"/>
    <col min="4885" max="4885" width="12.140625" style="74" customWidth="1"/>
    <col min="4886" max="4886" width="11.7109375" style="74" bestFit="1" customWidth="1"/>
    <col min="4887" max="4887" width="11.85546875" style="74" bestFit="1" customWidth="1"/>
    <col min="4888" max="4888" width="11.7109375" style="74" bestFit="1" customWidth="1"/>
    <col min="4889" max="4889" width="11.85546875" style="74" bestFit="1" customWidth="1"/>
    <col min="4890" max="4890" width="5.140625" style="74" bestFit="1" customWidth="1"/>
    <col min="4891" max="4892" width="9.140625" style="74"/>
    <col min="4893" max="4893" width="16.85546875" style="74" customWidth="1"/>
    <col min="4894" max="4894" width="14.28515625" style="74" customWidth="1"/>
    <col min="4895" max="4895" width="10.42578125" style="74" customWidth="1"/>
    <col min="4896" max="4896" width="12.7109375" style="74" customWidth="1"/>
    <col min="4897" max="4897" width="10.42578125" style="74" customWidth="1"/>
    <col min="4898" max="5120" width="9.140625" style="74"/>
    <col min="5121" max="5121" width="2.85546875" style="74" customWidth="1"/>
    <col min="5122" max="5122" width="6.42578125" style="74" customWidth="1"/>
    <col min="5123" max="5123" width="11.7109375" style="74" bestFit="1" customWidth="1"/>
    <col min="5124" max="5125" width="7.85546875" style="74" customWidth="1"/>
    <col min="5126" max="5126" width="9.28515625" style="74" customWidth="1"/>
    <col min="5127" max="5127" width="9.42578125" style="74" customWidth="1"/>
    <col min="5128" max="5128" width="17.7109375" style="74" customWidth="1"/>
    <col min="5129" max="5129" width="9.28515625" style="74" bestFit="1" customWidth="1"/>
    <col min="5130" max="5130" width="10.42578125" style="74" customWidth="1"/>
    <col min="5131" max="5131" width="15.42578125" style="74" customWidth="1"/>
    <col min="5132" max="5132" width="10.5703125" style="74" customWidth="1"/>
    <col min="5133" max="5133" width="9.140625" style="74"/>
    <col min="5134" max="5134" width="9.85546875" style="74" customWidth="1"/>
    <col min="5135" max="5136" width="7.7109375" style="74" customWidth="1"/>
    <col min="5137" max="5137" width="9.140625" style="74"/>
    <col min="5138" max="5138" width="11.7109375" style="74" customWidth="1"/>
    <col min="5139" max="5139" width="13.85546875" style="74" customWidth="1"/>
    <col min="5140" max="5140" width="14.28515625" style="74" customWidth="1"/>
    <col min="5141" max="5141" width="12.140625" style="74" customWidth="1"/>
    <col min="5142" max="5142" width="11.7109375" style="74" bestFit="1" customWidth="1"/>
    <col min="5143" max="5143" width="11.85546875" style="74" bestFit="1" customWidth="1"/>
    <col min="5144" max="5144" width="11.7109375" style="74" bestFit="1" customWidth="1"/>
    <col min="5145" max="5145" width="11.85546875" style="74" bestFit="1" customWidth="1"/>
    <col min="5146" max="5146" width="5.140625" style="74" bestFit="1" customWidth="1"/>
    <col min="5147" max="5148" width="9.140625" style="74"/>
    <col min="5149" max="5149" width="16.85546875" style="74" customWidth="1"/>
    <col min="5150" max="5150" width="14.28515625" style="74" customWidth="1"/>
    <col min="5151" max="5151" width="10.42578125" style="74" customWidth="1"/>
    <col min="5152" max="5152" width="12.7109375" style="74" customWidth="1"/>
    <col min="5153" max="5153" width="10.42578125" style="74" customWidth="1"/>
    <col min="5154" max="5376" width="9.140625" style="74"/>
    <col min="5377" max="5377" width="2.85546875" style="74" customWidth="1"/>
    <col min="5378" max="5378" width="6.42578125" style="74" customWidth="1"/>
    <col min="5379" max="5379" width="11.7109375" style="74" bestFit="1" customWidth="1"/>
    <col min="5380" max="5381" width="7.85546875" style="74" customWidth="1"/>
    <col min="5382" max="5382" width="9.28515625" style="74" customWidth="1"/>
    <col min="5383" max="5383" width="9.42578125" style="74" customWidth="1"/>
    <col min="5384" max="5384" width="17.7109375" style="74" customWidth="1"/>
    <col min="5385" max="5385" width="9.28515625" style="74" bestFit="1" customWidth="1"/>
    <col min="5386" max="5386" width="10.42578125" style="74" customWidth="1"/>
    <col min="5387" max="5387" width="15.42578125" style="74" customWidth="1"/>
    <col min="5388" max="5388" width="10.5703125" style="74" customWidth="1"/>
    <col min="5389" max="5389" width="9.140625" style="74"/>
    <col min="5390" max="5390" width="9.85546875" style="74" customWidth="1"/>
    <col min="5391" max="5392" width="7.7109375" style="74" customWidth="1"/>
    <col min="5393" max="5393" width="9.140625" style="74"/>
    <col min="5394" max="5394" width="11.7109375" style="74" customWidth="1"/>
    <col min="5395" max="5395" width="13.85546875" style="74" customWidth="1"/>
    <col min="5396" max="5396" width="14.28515625" style="74" customWidth="1"/>
    <col min="5397" max="5397" width="12.140625" style="74" customWidth="1"/>
    <col min="5398" max="5398" width="11.7109375" style="74" bestFit="1" customWidth="1"/>
    <col min="5399" max="5399" width="11.85546875" style="74" bestFit="1" customWidth="1"/>
    <col min="5400" max="5400" width="11.7109375" style="74" bestFit="1" customWidth="1"/>
    <col min="5401" max="5401" width="11.85546875" style="74" bestFit="1" customWidth="1"/>
    <col min="5402" max="5402" width="5.140625" style="74" bestFit="1" customWidth="1"/>
    <col min="5403" max="5404" width="9.140625" style="74"/>
    <col min="5405" max="5405" width="16.85546875" style="74" customWidth="1"/>
    <col min="5406" max="5406" width="14.28515625" style="74" customWidth="1"/>
    <col min="5407" max="5407" width="10.42578125" style="74" customWidth="1"/>
    <col min="5408" max="5408" width="12.7109375" style="74" customWidth="1"/>
    <col min="5409" max="5409" width="10.42578125" style="74" customWidth="1"/>
    <col min="5410" max="5632" width="9.140625" style="74"/>
    <col min="5633" max="5633" width="2.85546875" style="74" customWidth="1"/>
    <col min="5634" max="5634" width="6.42578125" style="74" customWidth="1"/>
    <col min="5635" max="5635" width="11.7109375" style="74" bestFit="1" customWidth="1"/>
    <col min="5636" max="5637" width="7.85546875" style="74" customWidth="1"/>
    <col min="5638" max="5638" width="9.28515625" style="74" customWidth="1"/>
    <col min="5639" max="5639" width="9.42578125" style="74" customWidth="1"/>
    <col min="5640" max="5640" width="17.7109375" style="74" customWidth="1"/>
    <col min="5641" max="5641" width="9.28515625" style="74" bestFit="1" customWidth="1"/>
    <col min="5642" max="5642" width="10.42578125" style="74" customWidth="1"/>
    <col min="5643" max="5643" width="15.42578125" style="74" customWidth="1"/>
    <col min="5644" max="5644" width="10.5703125" style="74" customWidth="1"/>
    <col min="5645" max="5645" width="9.140625" style="74"/>
    <col min="5646" max="5646" width="9.85546875" style="74" customWidth="1"/>
    <col min="5647" max="5648" width="7.7109375" style="74" customWidth="1"/>
    <col min="5649" max="5649" width="9.140625" style="74"/>
    <col min="5650" max="5650" width="11.7109375" style="74" customWidth="1"/>
    <col min="5651" max="5651" width="13.85546875" style="74" customWidth="1"/>
    <col min="5652" max="5652" width="14.28515625" style="74" customWidth="1"/>
    <col min="5653" max="5653" width="12.140625" style="74" customWidth="1"/>
    <col min="5654" max="5654" width="11.7109375" style="74" bestFit="1" customWidth="1"/>
    <col min="5655" max="5655" width="11.85546875" style="74" bestFit="1" customWidth="1"/>
    <col min="5656" max="5656" width="11.7109375" style="74" bestFit="1" customWidth="1"/>
    <col min="5657" max="5657" width="11.85546875" style="74" bestFit="1" customWidth="1"/>
    <col min="5658" max="5658" width="5.140625" style="74" bestFit="1" customWidth="1"/>
    <col min="5659" max="5660" width="9.140625" style="74"/>
    <col min="5661" max="5661" width="16.85546875" style="74" customWidth="1"/>
    <col min="5662" max="5662" width="14.28515625" style="74" customWidth="1"/>
    <col min="5663" max="5663" width="10.42578125" style="74" customWidth="1"/>
    <col min="5664" max="5664" width="12.7109375" style="74" customWidth="1"/>
    <col min="5665" max="5665" width="10.42578125" style="74" customWidth="1"/>
    <col min="5666" max="5888" width="9.140625" style="74"/>
    <col min="5889" max="5889" width="2.85546875" style="74" customWidth="1"/>
    <col min="5890" max="5890" width="6.42578125" style="74" customWidth="1"/>
    <col min="5891" max="5891" width="11.7109375" style="74" bestFit="1" customWidth="1"/>
    <col min="5892" max="5893" width="7.85546875" style="74" customWidth="1"/>
    <col min="5894" max="5894" width="9.28515625" style="74" customWidth="1"/>
    <col min="5895" max="5895" width="9.42578125" style="74" customWidth="1"/>
    <col min="5896" max="5896" width="17.7109375" style="74" customWidth="1"/>
    <col min="5897" max="5897" width="9.28515625" style="74" bestFit="1" customWidth="1"/>
    <col min="5898" max="5898" width="10.42578125" style="74" customWidth="1"/>
    <col min="5899" max="5899" width="15.42578125" style="74" customWidth="1"/>
    <col min="5900" max="5900" width="10.5703125" style="74" customWidth="1"/>
    <col min="5901" max="5901" width="9.140625" style="74"/>
    <col min="5902" max="5902" width="9.85546875" style="74" customWidth="1"/>
    <col min="5903" max="5904" width="7.7109375" style="74" customWidth="1"/>
    <col min="5905" max="5905" width="9.140625" style="74"/>
    <col min="5906" max="5906" width="11.7109375" style="74" customWidth="1"/>
    <col min="5907" max="5907" width="13.85546875" style="74" customWidth="1"/>
    <col min="5908" max="5908" width="14.28515625" style="74" customWidth="1"/>
    <col min="5909" max="5909" width="12.140625" style="74" customWidth="1"/>
    <col min="5910" max="5910" width="11.7109375" style="74" bestFit="1" customWidth="1"/>
    <col min="5911" max="5911" width="11.85546875" style="74" bestFit="1" customWidth="1"/>
    <col min="5912" max="5912" width="11.7109375" style="74" bestFit="1" customWidth="1"/>
    <col min="5913" max="5913" width="11.85546875" style="74" bestFit="1" customWidth="1"/>
    <col min="5914" max="5914" width="5.140625" style="74" bestFit="1" customWidth="1"/>
    <col min="5915" max="5916" width="9.140625" style="74"/>
    <col min="5917" max="5917" width="16.85546875" style="74" customWidth="1"/>
    <col min="5918" max="5918" width="14.28515625" style="74" customWidth="1"/>
    <col min="5919" max="5919" width="10.42578125" style="74" customWidth="1"/>
    <col min="5920" max="5920" width="12.7109375" style="74" customWidth="1"/>
    <col min="5921" max="5921" width="10.42578125" style="74" customWidth="1"/>
    <col min="5922" max="6144" width="9.140625" style="74"/>
    <col min="6145" max="6145" width="2.85546875" style="74" customWidth="1"/>
    <col min="6146" max="6146" width="6.42578125" style="74" customWidth="1"/>
    <col min="6147" max="6147" width="11.7109375" style="74" bestFit="1" customWidth="1"/>
    <col min="6148" max="6149" width="7.85546875" style="74" customWidth="1"/>
    <col min="6150" max="6150" width="9.28515625" style="74" customWidth="1"/>
    <col min="6151" max="6151" width="9.42578125" style="74" customWidth="1"/>
    <col min="6152" max="6152" width="17.7109375" style="74" customWidth="1"/>
    <col min="6153" max="6153" width="9.28515625" style="74" bestFit="1" customWidth="1"/>
    <col min="6154" max="6154" width="10.42578125" style="74" customWidth="1"/>
    <col min="6155" max="6155" width="15.42578125" style="74" customWidth="1"/>
    <col min="6156" max="6156" width="10.5703125" style="74" customWidth="1"/>
    <col min="6157" max="6157" width="9.140625" style="74"/>
    <col min="6158" max="6158" width="9.85546875" style="74" customWidth="1"/>
    <col min="6159" max="6160" width="7.7109375" style="74" customWidth="1"/>
    <col min="6161" max="6161" width="9.140625" style="74"/>
    <col min="6162" max="6162" width="11.7109375" style="74" customWidth="1"/>
    <col min="6163" max="6163" width="13.85546875" style="74" customWidth="1"/>
    <col min="6164" max="6164" width="14.28515625" style="74" customWidth="1"/>
    <col min="6165" max="6165" width="12.140625" style="74" customWidth="1"/>
    <col min="6166" max="6166" width="11.7109375" style="74" bestFit="1" customWidth="1"/>
    <col min="6167" max="6167" width="11.85546875" style="74" bestFit="1" customWidth="1"/>
    <col min="6168" max="6168" width="11.7109375" style="74" bestFit="1" customWidth="1"/>
    <col min="6169" max="6169" width="11.85546875" style="74" bestFit="1" customWidth="1"/>
    <col min="6170" max="6170" width="5.140625" style="74" bestFit="1" customWidth="1"/>
    <col min="6171" max="6172" width="9.140625" style="74"/>
    <col min="6173" max="6173" width="16.85546875" style="74" customWidth="1"/>
    <col min="6174" max="6174" width="14.28515625" style="74" customWidth="1"/>
    <col min="6175" max="6175" width="10.42578125" style="74" customWidth="1"/>
    <col min="6176" max="6176" width="12.7109375" style="74" customWidth="1"/>
    <col min="6177" max="6177" width="10.42578125" style="74" customWidth="1"/>
    <col min="6178" max="6400" width="9.140625" style="74"/>
    <col min="6401" max="6401" width="2.85546875" style="74" customWidth="1"/>
    <col min="6402" max="6402" width="6.42578125" style="74" customWidth="1"/>
    <col min="6403" max="6403" width="11.7109375" style="74" bestFit="1" customWidth="1"/>
    <col min="6404" max="6405" width="7.85546875" style="74" customWidth="1"/>
    <col min="6406" max="6406" width="9.28515625" style="74" customWidth="1"/>
    <col min="6407" max="6407" width="9.42578125" style="74" customWidth="1"/>
    <col min="6408" max="6408" width="17.7109375" style="74" customWidth="1"/>
    <col min="6409" max="6409" width="9.28515625" style="74" bestFit="1" customWidth="1"/>
    <col min="6410" max="6410" width="10.42578125" style="74" customWidth="1"/>
    <col min="6411" max="6411" width="15.42578125" style="74" customWidth="1"/>
    <col min="6412" max="6412" width="10.5703125" style="74" customWidth="1"/>
    <col min="6413" max="6413" width="9.140625" style="74"/>
    <col min="6414" max="6414" width="9.85546875" style="74" customWidth="1"/>
    <col min="6415" max="6416" width="7.7109375" style="74" customWidth="1"/>
    <col min="6417" max="6417" width="9.140625" style="74"/>
    <col min="6418" max="6418" width="11.7109375" style="74" customWidth="1"/>
    <col min="6419" max="6419" width="13.85546875" style="74" customWidth="1"/>
    <col min="6420" max="6420" width="14.28515625" style="74" customWidth="1"/>
    <col min="6421" max="6421" width="12.140625" style="74" customWidth="1"/>
    <col min="6422" max="6422" width="11.7109375" style="74" bestFit="1" customWidth="1"/>
    <col min="6423" max="6423" width="11.85546875" style="74" bestFit="1" customWidth="1"/>
    <col min="6424" max="6424" width="11.7109375" style="74" bestFit="1" customWidth="1"/>
    <col min="6425" max="6425" width="11.85546875" style="74" bestFit="1" customWidth="1"/>
    <col min="6426" max="6426" width="5.140625" style="74" bestFit="1" customWidth="1"/>
    <col min="6427" max="6428" width="9.140625" style="74"/>
    <col min="6429" max="6429" width="16.85546875" style="74" customWidth="1"/>
    <col min="6430" max="6430" width="14.28515625" style="74" customWidth="1"/>
    <col min="6431" max="6431" width="10.42578125" style="74" customWidth="1"/>
    <col min="6432" max="6432" width="12.7109375" style="74" customWidth="1"/>
    <col min="6433" max="6433" width="10.42578125" style="74" customWidth="1"/>
    <col min="6434" max="6656" width="9.140625" style="74"/>
    <col min="6657" max="6657" width="2.85546875" style="74" customWidth="1"/>
    <col min="6658" max="6658" width="6.42578125" style="74" customWidth="1"/>
    <col min="6659" max="6659" width="11.7109375" style="74" bestFit="1" customWidth="1"/>
    <col min="6660" max="6661" width="7.85546875" style="74" customWidth="1"/>
    <col min="6662" max="6662" width="9.28515625" style="74" customWidth="1"/>
    <col min="6663" max="6663" width="9.42578125" style="74" customWidth="1"/>
    <col min="6664" max="6664" width="17.7109375" style="74" customWidth="1"/>
    <col min="6665" max="6665" width="9.28515625" style="74" bestFit="1" customWidth="1"/>
    <col min="6666" max="6666" width="10.42578125" style="74" customWidth="1"/>
    <col min="6667" max="6667" width="15.42578125" style="74" customWidth="1"/>
    <col min="6668" max="6668" width="10.5703125" style="74" customWidth="1"/>
    <col min="6669" max="6669" width="9.140625" style="74"/>
    <col min="6670" max="6670" width="9.85546875" style="74" customWidth="1"/>
    <col min="6671" max="6672" width="7.7109375" style="74" customWidth="1"/>
    <col min="6673" max="6673" width="9.140625" style="74"/>
    <col min="6674" max="6674" width="11.7109375" style="74" customWidth="1"/>
    <col min="6675" max="6675" width="13.85546875" style="74" customWidth="1"/>
    <col min="6676" max="6676" width="14.28515625" style="74" customWidth="1"/>
    <col min="6677" max="6677" width="12.140625" style="74" customWidth="1"/>
    <col min="6678" max="6678" width="11.7109375" style="74" bestFit="1" customWidth="1"/>
    <col min="6679" max="6679" width="11.85546875" style="74" bestFit="1" customWidth="1"/>
    <col min="6680" max="6680" width="11.7109375" style="74" bestFit="1" customWidth="1"/>
    <col min="6681" max="6681" width="11.85546875" style="74" bestFit="1" customWidth="1"/>
    <col min="6682" max="6682" width="5.140625" style="74" bestFit="1" customWidth="1"/>
    <col min="6683" max="6684" width="9.140625" style="74"/>
    <col min="6685" max="6685" width="16.85546875" style="74" customWidth="1"/>
    <col min="6686" max="6686" width="14.28515625" style="74" customWidth="1"/>
    <col min="6687" max="6687" width="10.42578125" style="74" customWidth="1"/>
    <col min="6688" max="6688" width="12.7109375" style="74" customWidth="1"/>
    <col min="6689" max="6689" width="10.42578125" style="74" customWidth="1"/>
    <col min="6690" max="6912" width="9.140625" style="74"/>
    <col min="6913" max="6913" width="2.85546875" style="74" customWidth="1"/>
    <col min="6914" max="6914" width="6.42578125" style="74" customWidth="1"/>
    <col min="6915" max="6915" width="11.7109375" style="74" bestFit="1" customWidth="1"/>
    <col min="6916" max="6917" width="7.85546875" style="74" customWidth="1"/>
    <col min="6918" max="6918" width="9.28515625" style="74" customWidth="1"/>
    <col min="6919" max="6919" width="9.42578125" style="74" customWidth="1"/>
    <col min="6920" max="6920" width="17.7109375" style="74" customWidth="1"/>
    <col min="6921" max="6921" width="9.28515625" style="74" bestFit="1" customWidth="1"/>
    <col min="6922" max="6922" width="10.42578125" style="74" customWidth="1"/>
    <col min="6923" max="6923" width="15.42578125" style="74" customWidth="1"/>
    <col min="6924" max="6924" width="10.5703125" style="74" customWidth="1"/>
    <col min="6925" max="6925" width="9.140625" style="74"/>
    <col min="6926" max="6926" width="9.85546875" style="74" customWidth="1"/>
    <col min="6927" max="6928" width="7.7109375" style="74" customWidth="1"/>
    <col min="6929" max="6929" width="9.140625" style="74"/>
    <col min="6930" max="6930" width="11.7109375" style="74" customWidth="1"/>
    <col min="6931" max="6931" width="13.85546875" style="74" customWidth="1"/>
    <col min="6932" max="6932" width="14.28515625" style="74" customWidth="1"/>
    <col min="6933" max="6933" width="12.140625" style="74" customWidth="1"/>
    <col min="6934" max="6934" width="11.7109375" style="74" bestFit="1" customWidth="1"/>
    <col min="6935" max="6935" width="11.85546875" style="74" bestFit="1" customWidth="1"/>
    <col min="6936" max="6936" width="11.7109375" style="74" bestFit="1" customWidth="1"/>
    <col min="6937" max="6937" width="11.85546875" style="74" bestFit="1" customWidth="1"/>
    <col min="6938" max="6938" width="5.140625" style="74" bestFit="1" customWidth="1"/>
    <col min="6939" max="6940" width="9.140625" style="74"/>
    <col min="6941" max="6941" width="16.85546875" style="74" customWidth="1"/>
    <col min="6942" max="6942" width="14.28515625" style="74" customWidth="1"/>
    <col min="6943" max="6943" width="10.42578125" style="74" customWidth="1"/>
    <col min="6944" max="6944" width="12.7109375" style="74" customWidth="1"/>
    <col min="6945" max="6945" width="10.42578125" style="74" customWidth="1"/>
    <col min="6946" max="7168" width="9.140625" style="74"/>
    <col min="7169" max="7169" width="2.85546875" style="74" customWidth="1"/>
    <col min="7170" max="7170" width="6.42578125" style="74" customWidth="1"/>
    <col min="7171" max="7171" width="11.7109375" style="74" bestFit="1" customWidth="1"/>
    <col min="7172" max="7173" width="7.85546875" style="74" customWidth="1"/>
    <col min="7174" max="7174" width="9.28515625" style="74" customWidth="1"/>
    <col min="7175" max="7175" width="9.42578125" style="74" customWidth="1"/>
    <col min="7176" max="7176" width="17.7109375" style="74" customWidth="1"/>
    <col min="7177" max="7177" width="9.28515625" style="74" bestFit="1" customWidth="1"/>
    <col min="7178" max="7178" width="10.42578125" style="74" customWidth="1"/>
    <col min="7179" max="7179" width="15.42578125" style="74" customWidth="1"/>
    <col min="7180" max="7180" width="10.5703125" style="74" customWidth="1"/>
    <col min="7181" max="7181" width="9.140625" style="74"/>
    <col min="7182" max="7182" width="9.85546875" style="74" customWidth="1"/>
    <col min="7183" max="7184" width="7.7109375" style="74" customWidth="1"/>
    <col min="7185" max="7185" width="9.140625" style="74"/>
    <col min="7186" max="7186" width="11.7109375" style="74" customWidth="1"/>
    <col min="7187" max="7187" width="13.85546875" style="74" customWidth="1"/>
    <col min="7188" max="7188" width="14.28515625" style="74" customWidth="1"/>
    <col min="7189" max="7189" width="12.140625" style="74" customWidth="1"/>
    <col min="7190" max="7190" width="11.7109375" style="74" bestFit="1" customWidth="1"/>
    <col min="7191" max="7191" width="11.85546875" style="74" bestFit="1" customWidth="1"/>
    <col min="7192" max="7192" width="11.7109375" style="74" bestFit="1" customWidth="1"/>
    <col min="7193" max="7193" width="11.85546875" style="74" bestFit="1" customWidth="1"/>
    <col min="7194" max="7194" width="5.140625" style="74" bestFit="1" customWidth="1"/>
    <col min="7195" max="7196" width="9.140625" style="74"/>
    <col min="7197" max="7197" width="16.85546875" style="74" customWidth="1"/>
    <col min="7198" max="7198" width="14.28515625" style="74" customWidth="1"/>
    <col min="7199" max="7199" width="10.42578125" style="74" customWidth="1"/>
    <col min="7200" max="7200" width="12.7109375" style="74" customWidth="1"/>
    <col min="7201" max="7201" width="10.42578125" style="74" customWidth="1"/>
    <col min="7202" max="7424" width="9.140625" style="74"/>
    <col min="7425" max="7425" width="2.85546875" style="74" customWidth="1"/>
    <col min="7426" max="7426" width="6.42578125" style="74" customWidth="1"/>
    <col min="7427" max="7427" width="11.7109375" style="74" bestFit="1" customWidth="1"/>
    <col min="7428" max="7429" width="7.85546875" style="74" customWidth="1"/>
    <col min="7430" max="7430" width="9.28515625" style="74" customWidth="1"/>
    <col min="7431" max="7431" width="9.42578125" style="74" customWidth="1"/>
    <col min="7432" max="7432" width="17.7109375" style="74" customWidth="1"/>
    <col min="7433" max="7433" width="9.28515625" style="74" bestFit="1" customWidth="1"/>
    <col min="7434" max="7434" width="10.42578125" style="74" customWidth="1"/>
    <col min="7435" max="7435" width="15.42578125" style="74" customWidth="1"/>
    <col min="7436" max="7436" width="10.5703125" style="74" customWidth="1"/>
    <col min="7437" max="7437" width="9.140625" style="74"/>
    <col min="7438" max="7438" width="9.85546875" style="74" customWidth="1"/>
    <col min="7439" max="7440" width="7.7109375" style="74" customWidth="1"/>
    <col min="7441" max="7441" width="9.140625" style="74"/>
    <col min="7442" max="7442" width="11.7109375" style="74" customWidth="1"/>
    <col min="7443" max="7443" width="13.85546875" style="74" customWidth="1"/>
    <col min="7444" max="7444" width="14.28515625" style="74" customWidth="1"/>
    <col min="7445" max="7445" width="12.140625" style="74" customWidth="1"/>
    <col min="7446" max="7446" width="11.7109375" style="74" bestFit="1" customWidth="1"/>
    <col min="7447" max="7447" width="11.85546875" style="74" bestFit="1" customWidth="1"/>
    <col min="7448" max="7448" width="11.7109375" style="74" bestFit="1" customWidth="1"/>
    <col min="7449" max="7449" width="11.85546875" style="74" bestFit="1" customWidth="1"/>
    <col min="7450" max="7450" width="5.140625" style="74" bestFit="1" customWidth="1"/>
    <col min="7451" max="7452" width="9.140625" style="74"/>
    <col min="7453" max="7453" width="16.85546875" style="74" customWidth="1"/>
    <col min="7454" max="7454" width="14.28515625" style="74" customWidth="1"/>
    <col min="7455" max="7455" width="10.42578125" style="74" customWidth="1"/>
    <col min="7456" max="7456" width="12.7109375" style="74" customWidth="1"/>
    <col min="7457" max="7457" width="10.42578125" style="74" customWidth="1"/>
    <col min="7458" max="7680" width="9.140625" style="74"/>
    <col min="7681" max="7681" width="2.85546875" style="74" customWidth="1"/>
    <col min="7682" max="7682" width="6.42578125" style="74" customWidth="1"/>
    <col min="7683" max="7683" width="11.7109375" style="74" bestFit="1" customWidth="1"/>
    <col min="7684" max="7685" width="7.85546875" style="74" customWidth="1"/>
    <col min="7686" max="7686" width="9.28515625" style="74" customWidth="1"/>
    <col min="7687" max="7687" width="9.42578125" style="74" customWidth="1"/>
    <col min="7688" max="7688" width="17.7109375" style="74" customWidth="1"/>
    <col min="7689" max="7689" width="9.28515625" style="74" bestFit="1" customWidth="1"/>
    <col min="7690" max="7690" width="10.42578125" style="74" customWidth="1"/>
    <col min="7691" max="7691" width="15.42578125" style="74" customWidth="1"/>
    <col min="7692" max="7692" width="10.5703125" style="74" customWidth="1"/>
    <col min="7693" max="7693" width="9.140625" style="74"/>
    <col min="7694" max="7694" width="9.85546875" style="74" customWidth="1"/>
    <col min="7695" max="7696" width="7.7109375" style="74" customWidth="1"/>
    <col min="7697" max="7697" width="9.140625" style="74"/>
    <col min="7698" max="7698" width="11.7109375" style="74" customWidth="1"/>
    <col min="7699" max="7699" width="13.85546875" style="74" customWidth="1"/>
    <col min="7700" max="7700" width="14.28515625" style="74" customWidth="1"/>
    <col min="7701" max="7701" width="12.140625" style="74" customWidth="1"/>
    <col min="7702" max="7702" width="11.7109375" style="74" bestFit="1" customWidth="1"/>
    <col min="7703" max="7703" width="11.85546875" style="74" bestFit="1" customWidth="1"/>
    <col min="7704" max="7704" width="11.7109375" style="74" bestFit="1" customWidth="1"/>
    <col min="7705" max="7705" width="11.85546875" style="74" bestFit="1" customWidth="1"/>
    <col min="7706" max="7706" width="5.140625" style="74" bestFit="1" customWidth="1"/>
    <col min="7707" max="7708" width="9.140625" style="74"/>
    <col min="7709" max="7709" width="16.85546875" style="74" customWidth="1"/>
    <col min="7710" max="7710" width="14.28515625" style="74" customWidth="1"/>
    <col min="7711" max="7711" width="10.42578125" style="74" customWidth="1"/>
    <col min="7712" max="7712" width="12.7109375" style="74" customWidth="1"/>
    <col min="7713" max="7713" width="10.42578125" style="74" customWidth="1"/>
    <col min="7714" max="7936" width="9.140625" style="74"/>
    <col min="7937" max="7937" width="2.85546875" style="74" customWidth="1"/>
    <col min="7938" max="7938" width="6.42578125" style="74" customWidth="1"/>
    <col min="7939" max="7939" width="11.7109375" style="74" bestFit="1" customWidth="1"/>
    <col min="7940" max="7941" width="7.85546875" style="74" customWidth="1"/>
    <col min="7942" max="7942" width="9.28515625" style="74" customWidth="1"/>
    <col min="7943" max="7943" width="9.42578125" style="74" customWidth="1"/>
    <col min="7944" max="7944" width="17.7109375" style="74" customWidth="1"/>
    <col min="7945" max="7945" width="9.28515625" style="74" bestFit="1" customWidth="1"/>
    <col min="7946" max="7946" width="10.42578125" style="74" customWidth="1"/>
    <col min="7947" max="7947" width="15.42578125" style="74" customWidth="1"/>
    <col min="7948" max="7948" width="10.5703125" style="74" customWidth="1"/>
    <col min="7949" max="7949" width="9.140625" style="74"/>
    <col min="7950" max="7950" width="9.85546875" style="74" customWidth="1"/>
    <col min="7951" max="7952" width="7.7109375" style="74" customWidth="1"/>
    <col min="7953" max="7953" width="9.140625" style="74"/>
    <col min="7954" max="7954" width="11.7109375" style="74" customWidth="1"/>
    <col min="7955" max="7955" width="13.85546875" style="74" customWidth="1"/>
    <col min="7956" max="7956" width="14.28515625" style="74" customWidth="1"/>
    <col min="7957" max="7957" width="12.140625" style="74" customWidth="1"/>
    <col min="7958" max="7958" width="11.7109375" style="74" bestFit="1" customWidth="1"/>
    <col min="7959" max="7959" width="11.85546875" style="74" bestFit="1" customWidth="1"/>
    <col min="7960" max="7960" width="11.7109375" style="74" bestFit="1" customWidth="1"/>
    <col min="7961" max="7961" width="11.85546875" style="74" bestFit="1" customWidth="1"/>
    <col min="7962" max="7962" width="5.140625" style="74" bestFit="1" customWidth="1"/>
    <col min="7963" max="7964" width="9.140625" style="74"/>
    <col min="7965" max="7965" width="16.85546875" style="74" customWidth="1"/>
    <col min="7966" max="7966" width="14.28515625" style="74" customWidth="1"/>
    <col min="7967" max="7967" width="10.42578125" style="74" customWidth="1"/>
    <col min="7968" max="7968" width="12.7109375" style="74" customWidth="1"/>
    <col min="7969" max="7969" width="10.42578125" style="74" customWidth="1"/>
    <col min="7970" max="8192" width="9.140625" style="74"/>
    <col min="8193" max="8193" width="2.85546875" style="74" customWidth="1"/>
    <col min="8194" max="8194" width="6.42578125" style="74" customWidth="1"/>
    <col min="8195" max="8195" width="11.7109375" style="74" bestFit="1" customWidth="1"/>
    <col min="8196" max="8197" width="7.85546875" style="74" customWidth="1"/>
    <col min="8198" max="8198" width="9.28515625" style="74" customWidth="1"/>
    <col min="8199" max="8199" width="9.42578125" style="74" customWidth="1"/>
    <col min="8200" max="8200" width="17.7109375" style="74" customWidth="1"/>
    <col min="8201" max="8201" width="9.28515625" style="74" bestFit="1" customWidth="1"/>
    <col min="8202" max="8202" width="10.42578125" style="74" customWidth="1"/>
    <col min="8203" max="8203" width="15.42578125" style="74" customWidth="1"/>
    <col min="8204" max="8204" width="10.5703125" style="74" customWidth="1"/>
    <col min="8205" max="8205" width="9.140625" style="74"/>
    <col min="8206" max="8206" width="9.85546875" style="74" customWidth="1"/>
    <col min="8207" max="8208" width="7.7109375" style="74" customWidth="1"/>
    <col min="8209" max="8209" width="9.140625" style="74"/>
    <col min="8210" max="8210" width="11.7109375" style="74" customWidth="1"/>
    <col min="8211" max="8211" width="13.85546875" style="74" customWidth="1"/>
    <col min="8212" max="8212" width="14.28515625" style="74" customWidth="1"/>
    <col min="8213" max="8213" width="12.140625" style="74" customWidth="1"/>
    <col min="8214" max="8214" width="11.7109375" style="74" bestFit="1" customWidth="1"/>
    <col min="8215" max="8215" width="11.85546875" style="74" bestFit="1" customWidth="1"/>
    <col min="8216" max="8216" width="11.7109375" style="74" bestFit="1" customWidth="1"/>
    <col min="8217" max="8217" width="11.85546875" style="74" bestFit="1" customWidth="1"/>
    <col min="8218" max="8218" width="5.140625" style="74" bestFit="1" customWidth="1"/>
    <col min="8219" max="8220" width="9.140625" style="74"/>
    <col min="8221" max="8221" width="16.85546875" style="74" customWidth="1"/>
    <col min="8222" max="8222" width="14.28515625" style="74" customWidth="1"/>
    <col min="8223" max="8223" width="10.42578125" style="74" customWidth="1"/>
    <col min="8224" max="8224" width="12.7109375" style="74" customWidth="1"/>
    <col min="8225" max="8225" width="10.42578125" style="74" customWidth="1"/>
    <col min="8226" max="8448" width="9.140625" style="74"/>
    <col min="8449" max="8449" width="2.85546875" style="74" customWidth="1"/>
    <col min="8450" max="8450" width="6.42578125" style="74" customWidth="1"/>
    <col min="8451" max="8451" width="11.7109375" style="74" bestFit="1" customWidth="1"/>
    <col min="8452" max="8453" width="7.85546875" style="74" customWidth="1"/>
    <col min="8454" max="8454" width="9.28515625" style="74" customWidth="1"/>
    <col min="8455" max="8455" width="9.42578125" style="74" customWidth="1"/>
    <col min="8456" max="8456" width="17.7109375" style="74" customWidth="1"/>
    <col min="8457" max="8457" width="9.28515625" style="74" bestFit="1" customWidth="1"/>
    <col min="8458" max="8458" width="10.42578125" style="74" customWidth="1"/>
    <col min="8459" max="8459" width="15.42578125" style="74" customWidth="1"/>
    <col min="8460" max="8460" width="10.5703125" style="74" customWidth="1"/>
    <col min="8461" max="8461" width="9.140625" style="74"/>
    <col min="8462" max="8462" width="9.85546875" style="74" customWidth="1"/>
    <col min="8463" max="8464" width="7.7109375" style="74" customWidth="1"/>
    <col min="8465" max="8465" width="9.140625" style="74"/>
    <col min="8466" max="8466" width="11.7109375" style="74" customWidth="1"/>
    <col min="8467" max="8467" width="13.85546875" style="74" customWidth="1"/>
    <col min="8468" max="8468" width="14.28515625" style="74" customWidth="1"/>
    <col min="8469" max="8469" width="12.140625" style="74" customWidth="1"/>
    <col min="8470" max="8470" width="11.7109375" style="74" bestFit="1" customWidth="1"/>
    <col min="8471" max="8471" width="11.85546875" style="74" bestFit="1" customWidth="1"/>
    <col min="8472" max="8472" width="11.7109375" style="74" bestFit="1" customWidth="1"/>
    <col min="8473" max="8473" width="11.85546875" style="74" bestFit="1" customWidth="1"/>
    <col min="8474" max="8474" width="5.140625" style="74" bestFit="1" customWidth="1"/>
    <col min="8475" max="8476" width="9.140625" style="74"/>
    <col min="8477" max="8477" width="16.85546875" style="74" customWidth="1"/>
    <col min="8478" max="8478" width="14.28515625" style="74" customWidth="1"/>
    <col min="8479" max="8479" width="10.42578125" style="74" customWidth="1"/>
    <col min="8480" max="8480" width="12.7109375" style="74" customWidth="1"/>
    <col min="8481" max="8481" width="10.42578125" style="74" customWidth="1"/>
    <col min="8482" max="8704" width="9.140625" style="74"/>
    <col min="8705" max="8705" width="2.85546875" style="74" customWidth="1"/>
    <col min="8706" max="8706" width="6.42578125" style="74" customWidth="1"/>
    <col min="8707" max="8707" width="11.7109375" style="74" bestFit="1" customWidth="1"/>
    <col min="8708" max="8709" width="7.85546875" style="74" customWidth="1"/>
    <col min="8710" max="8710" width="9.28515625" style="74" customWidth="1"/>
    <col min="8711" max="8711" width="9.42578125" style="74" customWidth="1"/>
    <col min="8712" max="8712" width="17.7109375" style="74" customWidth="1"/>
    <col min="8713" max="8713" width="9.28515625" style="74" bestFit="1" customWidth="1"/>
    <col min="8714" max="8714" width="10.42578125" style="74" customWidth="1"/>
    <col min="8715" max="8715" width="15.42578125" style="74" customWidth="1"/>
    <col min="8716" max="8716" width="10.5703125" style="74" customWidth="1"/>
    <col min="8717" max="8717" width="9.140625" style="74"/>
    <col min="8718" max="8718" width="9.85546875" style="74" customWidth="1"/>
    <col min="8719" max="8720" width="7.7109375" style="74" customWidth="1"/>
    <col min="8721" max="8721" width="9.140625" style="74"/>
    <col min="8722" max="8722" width="11.7109375" style="74" customWidth="1"/>
    <col min="8723" max="8723" width="13.85546875" style="74" customWidth="1"/>
    <col min="8724" max="8724" width="14.28515625" style="74" customWidth="1"/>
    <col min="8725" max="8725" width="12.140625" style="74" customWidth="1"/>
    <col min="8726" max="8726" width="11.7109375" style="74" bestFit="1" customWidth="1"/>
    <col min="8727" max="8727" width="11.85546875" style="74" bestFit="1" customWidth="1"/>
    <col min="8728" max="8728" width="11.7109375" style="74" bestFit="1" customWidth="1"/>
    <col min="8729" max="8729" width="11.85546875" style="74" bestFit="1" customWidth="1"/>
    <col min="8730" max="8730" width="5.140625" style="74" bestFit="1" customWidth="1"/>
    <col min="8731" max="8732" width="9.140625" style="74"/>
    <col min="8733" max="8733" width="16.85546875" style="74" customWidth="1"/>
    <col min="8734" max="8734" width="14.28515625" style="74" customWidth="1"/>
    <col min="8735" max="8735" width="10.42578125" style="74" customWidth="1"/>
    <col min="8736" max="8736" width="12.7109375" style="74" customWidth="1"/>
    <col min="8737" max="8737" width="10.42578125" style="74" customWidth="1"/>
    <col min="8738" max="8960" width="9.140625" style="74"/>
    <col min="8961" max="8961" width="2.85546875" style="74" customWidth="1"/>
    <col min="8962" max="8962" width="6.42578125" style="74" customWidth="1"/>
    <col min="8963" max="8963" width="11.7109375" style="74" bestFit="1" customWidth="1"/>
    <col min="8964" max="8965" width="7.85546875" style="74" customWidth="1"/>
    <col min="8966" max="8966" width="9.28515625" style="74" customWidth="1"/>
    <col min="8967" max="8967" width="9.42578125" style="74" customWidth="1"/>
    <col min="8968" max="8968" width="17.7109375" style="74" customWidth="1"/>
    <col min="8969" max="8969" width="9.28515625" style="74" bestFit="1" customWidth="1"/>
    <col min="8970" max="8970" width="10.42578125" style="74" customWidth="1"/>
    <col min="8971" max="8971" width="15.42578125" style="74" customWidth="1"/>
    <col min="8972" max="8972" width="10.5703125" style="74" customWidth="1"/>
    <col min="8973" max="8973" width="9.140625" style="74"/>
    <col min="8974" max="8974" width="9.85546875" style="74" customWidth="1"/>
    <col min="8975" max="8976" width="7.7109375" style="74" customWidth="1"/>
    <col min="8977" max="8977" width="9.140625" style="74"/>
    <col min="8978" max="8978" width="11.7109375" style="74" customWidth="1"/>
    <col min="8979" max="8979" width="13.85546875" style="74" customWidth="1"/>
    <col min="8980" max="8980" width="14.28515625" style="74" customWidth="1"/>
    <col min="8981" max="8981" width="12.140625" style="74" customWidth="1"/>
    <col min="8982" max="8982" width="11.7109375" style="74" bestFit="1" customWidth="1"/>
    <col min="8983" max="8983" width="11.85546875" style="74" bestFit="1" customWidth="1"/>
    <col min="8984" max="8984" width="11.7109375" style="74" bestFit="1" customWidth="1"/>
    <col min="8985" max="8985" width="11.85546875" style="74" bestFit="1" customWidth="1"/>
    <col min="8986" max="8986" width="5.140625" style="74" bestFit="1" customWidth="1"/>
    <col min="8987" max="8988" width="9.140625" style="74"/>
    <col min="8989" max="8989" width="16.85546875" style="74" customWidth="1"/>
    <col min="8990" max="8990" width="14.28515625" style="74" customWidth="1"/>
    <col min="8991" max="8991" width="10.42578125" style="74" customWidth="1"/>
    <col min="8992" max="8992" width="12.7109375" style="74" customWidth="1"/>
    <col min="8993" max="8993" width="10.42578125" style="74" customWidth="1"/>
    <col min="8994" max="9216" width="9.140625" style="74"/>
    <col min="9217" max="9217" width="2.85546875" style="74" customWidth="1"/>
    <col min="9218" max="9218" width="6.42578125" style="74" customWidth="1"/>
    <col min="9219" max="9219" width="11.7109375" style="74" bestFit="1" customWidth="1"/>
    <col min="9220" max="9221" width="7.85546875" style="74" customWidth="1"/>
    <col min="9222" max="9222" width="9.28515625" style="74" customWidth="1"/>
    <col min="9223" max="9223" width="9.42578125" style="74" customWidth="1"/>
    <col min="9224" max="9224" width="17.7109375" style="74" customWidth="1"/>
    <col min="9225" max="9225" width="9.28515625" style="74" bestFit="1" customWidth="1"/>
    <col min="9226" max="9226" width="10.42578125" style="74" customWidth="1"/>
    <col min="9227" max="9227" width="15.42578125" style="74" customWidth="1"/>
    <col min="9228" max="9228" width="10.5703125" style="74" customWidth="1"/>
    <col min="9229" max="9229" width="9.140625" style="74"/>
    <col min="9230" max="9230" width="9.85546875" style="74" customWidth="1"/>
    <col min="9231" max="9232" width="7.7109375" style="74" customWidth="1"/>
    <col min="9233" max="9233" width="9.140625" style="74"/>
    <col min="9234" max="9234" width="11.7109375" style="74" customWidth="1"/>
    <col min="9235" max="9235" width="13.85546875" style="74" customWidth="1"/>
    <col min="9236" max="9236" width="14.28515625" style="74" customWidth="1"/>
    <col min="9237" max="9237" width="12.140625" style="74" customWidth="1"/>
    <col min="9238" max="9238" width="11.7109375" style="74" bestFit="1" customWidth="1"/>
    <col min="9239" max="9239" width="11.85546875" style="74" bestFit="1" customWidth="1"/>
    <col min="9240" max="9240" width="11.7109375" style="74" bestFit="1" customWidth="1"/>
    <col min="9241" max="9241" width="11.85546875" style="74" bestFit="1" customWidth="1"/>
    <col min="9242" max="9242" width="5.140625" style="74" bestFit="1" customWidth="1"/>
    <col min="9243" max="9244" width="9.140625" style="74"/>
    <col min="9245" max="9245" width="16.85546875" style="74" customWidth="1"/>
    <col min="9246" max="9246" width="14.28515625" style="74" customWidth="1"/>
    <col min="9247" max="9247" width="10.42578125" style="74" customWidth="1"/>
    <col min="9248" max="9248" width="12.7109375" style="74" customWidth="1"/>
    <col min="9249" max="9249" width="10.42578125" style="74" customWidth="1"/>
    <col min="9250" max="9472" width="9.140625" style="74"/>
    <col min="9473" max="9473" width="2.85546875" style="74" customWidth="1"/>
    <col min="9474" max="9474" width="6.42578125" style="74" customWidth="1"/>
    <col min="9475" max="9475" width="11.7109375" style="74" bestFit="1" customWidth="1"/>
    <col min="9476" max="9477" width="7.85546875" style="74" customWidth="1"/>
    <col min="9478" max="9478" width="9.28515625" style="74" customWidth="1"/>
    <col min="9479" max="9479" width="9.42578125" style="74" customWidth="1"/>
    <col min="9480" max="9480" width="17.7109375" style="74" customWidth="1"/>
    <col min="9481" max="9481" width="9.28515625" style="74" bestFit="1" customWidth="1"/>
    <col min="9482" max="9482" width="10.42578125" style="74" customWidth="1"/>
    <col min="9483" max="9483" width="15.42578125" style="74" customWidth="1"/>
    <col min="9484" max="9484" width="10.5703125" style="74" customWidth="1"/>
    <col min="9485" max="9485" width="9.140625" style="74"/>
    <col min="9486" max="9486" width="9.85546875" style="74" customWidth="1"/>
    <col min="9487" max="9488" width="7.7109375" style="74" customWidth="1"/>
    <col min="9489" max="9489" width="9.140625" style="74"/>
    <col min="9490" max="9490" width="11.7109375" style="74" customWidth="1"/>
    <col min="9491" max="9491" width="13.85546875" style="74" customWidth="1"/>
    <col min="9492" max="9492" width="14.28515625" style="74" customWidth="1"/>
    <col min="9493" max="9493" width="12.140625" style="74" customWidth="1"/>
    <col min="9494" max="9494" width="11.7109375" style="74" bestFit="1" customWidth="1"/>
    <col min="9495" max="9495" width="11.85546875" style="74" bestFit="1" customWidth="1"/>
    <col min="9496" max="9496" width="11.7109375" style="74" bestFit="1" customWidth="1"/>
    <col min="9497" max="9497" width="11.85546875" style="74" bestFit="1" customWidth="1"/>
    <col min="9498" max="9498" width="5.140625" style="74" bestFit="1" customWidth="1"/>
    <col min="9499" max="9500" width="9.140625" style="74"/>
    <col min="9501" max="9501" width="16.85546875" style="74" customWidth="1"/>
    <col min="9502" max="9502" width="14.28515625" style="74" customWidth="1"/>
    <col min="9503" max="9503" width="10.42578125" style="74" customWidth="1"/>
    <col min="9504" max="9504" width="12.7109375" style="74" customWidth="1"/>
    <col min="9505" max="9505" width="10.42578125" style="74" customWidth="1"/>
    <col min="9506" max="9728" width="9.140625" style="74"/>
    <col min="9729" max="9729" width="2.85546875" style="74" customWidth="1"/>
    <col min="9730" max="9730" width="6.42578125" style="74" customWidth="1"/>
    <col min="9731" max="9731" width="11.7109375" style="74" bestFit="1" customWidth="1"/>
    <col min="9732" max="9733" width="7.85546875" style="74" customWidth="1"/>
    <col min="9734" max="9734" width="9.28515625" style="74" customWidth="1"/>
    <col min="9735" max="9735" width="9.42578125" style="74" customWidth="1"/>
    <col min="9736" max="9736" width="17.7109375" style="74" customWidth="1"/>
    <col min="9737" max="9737" width="9.28515625" style="74" bestFit="1" customWidth="1"/>
    <col min="9738" max="9738" width="10.42578125" style="74" customWidth="1"/>
    <col min="9739" max="9739" width="15.42578125" style="74" customWidth="1"/>
    <col min="9740" max="9740" width="10.5703125" style="74" customWidth="1"/>
    <col min="9741" max="9741" width="9.140625" style="74"/>
    <col min="9742" max="9742" width="9.85546875" style="74" customWidth="1"/>
    <col min="9743" max="9744" width="7.7109375" style="74" customWidth="1"/>
    <col min="9745" max="9745" width="9.140625" style="74"/>
    <col min="9746" max="9746" width="11.7109375" style="74" customWidth="1"/>
    <col min="9747" max="9747" width="13.85546875" style="74" customWidth="1"/>
    <col min="9748" max="9748" width="14.28515625" style="74" customWidth="1"/>
    <col min="9749" max="9749" width="12.140625" style="74" customWidth="1"/>
    <col min="9750" max="9750" width="11.7109375" style="74" bestFit="1" customWidth="1"/>
    <col min="9751" max="9751" width="11.85546875" style="74" bestFit="1" customWidth="1"/>
    <col min="9752" max="9752" width="11.7109375" style="74" bestFit="1" customWidth="1"/>
    <col min="9753" max="9753" width="11.85546875" style="74" bestFit="1" customWidth="1"/>
    <col min="9754" max="9754" width="5.140625" style="74" bestFit="1" customWidth="1"/>
    <col min="9755" max="9756" width="9.140625" style="74"/>
    <col min="9757" max="9757" width="16.85546875" style="74" customWidth="1"/>
    <col min="9758" max="9758" width="14.28515625" style="74" customWidth="1"/>
    <col min="9759" max="9759" width="10.42578125" style="74" customWidth="1"/>
    <col min="9760" max="9760" width="12.7109375" style="74" customWidth="1"/>
    <col min="9761" max="9761" width="10.42578125" style="74" customWidth="1"/>
    <col min="9762" max="9984" width="9.140625" style="74"/>
    <col min="9985" max="9985" width="2.85546875" style="74" customWidth="1"/>
    <col min="9986" max="9986" width="6.42578125" style="74" customWidth="1"/>
    <col min="9987" max="9987" width="11.7109375" style="74" bestFit="1" customWidth="1"/>
    <col min="9988" max="9989" width="7.85546875" style="74" customWidth="1"/>
    <col min="9990" max="9990" width="9.28515625" style="74" customWidth="1"/>
    <col min="9991" max="9991" width="9.42578125" style="74" customWidth="1"/>
    <col min="9992" max="9992" width="17.7109375" style="74" customWidth="1"/>
    <col min="9993" max="9993" width="9.28515625" style="74" bestFit="1" customWidth="1"/>
    <col min="9994" max="9994" width="10.42578125" style="74" customWidth="1"/>
    <col min="9995" max="9995" width="15.42578125" style="74" customWidth="1"/>
    <col min="9996" max="9996" width="10.5703125" style="74" customWidth="1"/>
    <col min="9997" max="9997" width="9.140625" style="74"/>
    <col min="9998" max="9998" width="9.85546875" style="74" customWidth="1"/>
    <col min="9999" max="10000" width="7.7109375" style="74" customWidth="1"/>
    <col min="10001" max="10001" width="9.140625" style="74"/>
    <col min="10002" max="10002" width="11.7109375" style="74" customWidth="1"/>
    <col min="10003" max="10003" width="13.85546875" style="74" customWidth="1"/>
    <col min="10004" max="10004" width="14.28515625" style="74" customWidth="1"/>
    <col min="10005" max="10005" width="12.140625" style="74" customWidth="1"/>
    <col min="10006" max="10006" width="11.7109375" style="74" bestFit="1" customWidth="1"/>
    <col min="10007" max="10007" width="11.85546875" style="74" bestFit="1" customWidth="1"/>
    <col min="10008" max="10008" width="11.7109375" style="74" bestFit="1" customWidth="1"/>
    <col min="10009" max="10009" width="11.85546875" style="74" bestFit="1" customWidth="1"/>
    <col min="10010" max="10010" width="5.140625" style="74" bestFit="1" customWidth="1"/>
    <col min="10011" max="10012" width="9.140625" style="74"/>
    <col min="10013" max="10013" width="16.85546875" style="74" customWidth="1"/>
    <col min="10014" max="10014" width="14.28515625" style="74" customWidth="1"/>
    <col min="10015" max="10015" width="10.42578125" style="74" customWidth="1"/>
    <col min="10016" max="10016" width="12.7109375" style="74" customWidth="1"/>
    <col min="10017" max="10017" width="10.42578125" style="74" customWidth="1"/>
    <col min="10018" max="10240" width="9.140625" style="74"/>
    <col min="10241" max="10241" width="2.85546875" style="74" customWidth="1"/>
    <col min="10242" max="10242" width="6.42578125" style="74" customWidth="1"/>
    <col min="10243" max="10243" width="11.7109375" style="74" bestFit="1" customWidth="1"/>
    <col min="10244" max="10245" width="7.85546875" style="74" customWidth="1"/>
    <col min="10246" max="10246" width="9.28515625" style="74" customWidth="1"/>
    <col min="10247" max="10247" width="9.42578125" style="74" customWidth="1"/>
    <col min="10248" max="10248" width="17.7109375" style="74" customWidth="1"/>
    <col min="10249" max="10249" width="9.28515625" style="74" bestFit="1" customWidth="1"/>
    <col min="10250" max="10250" width="10.42578125" style="74" customWidth="1"/>
    <col min="10251" max="10251" width="15.42578125" style="74" customWidth="1"/>
    <col min="10252" max="10252" width="10.5703125" style="74" customWidth="1"/>
    <col min="10253" max="10253" width="9.140625" style="74"/>
    <col min="10254" max="10254" width="9.85546875" style="74" customWidth="1"/>
    <col min="10255" max="10256" width="7.7109375" style="74" customWidth="1"/>
    <col min="10257" max="10257" width="9.140625" style="74"/>
    <col min="10258" max="10258" width="11.7109375" style="74" customWidth="1"/>
    <col min="10259" max="10259" width="13.85546875" style="74" customWidth="1"/>
    <col min="10260" max="10260" width="14.28515625" style="74" customWidth="1"/>
    <col min="10261" max="10261" width="12.140625" style="74" customWidth="1"/>
    <col min="10262" max="10262" width="11.7109375" style="74" bestFit="1" customWidth="1"/>
    <col min="10263" max="10263" width="11.85546875" style="74" bestFit="1" customWidth="1"/>
    <col min="10264" max="10264" width="11.7109375" style="74" bestFit="1" customWidth="1"/>
    <col min="10265" max="10265" width="11.85546875" style="74" bestFit="1" customWidth="1"/>
    <col min="10266" max="10266" width="5.140625" style="74" bestFit="1" customWidth="1"/>
    <col min="10267" max="10268" width="9.140625" style="74"/>
    <col min="10269" max="10269" width="16.85546875" style="74" customWidth="1"/>
    <col min="10270" max="10270" width="14.28515625" style="74" customWidth="1"/>
    <col min="10271" max="10271" width="10.42578125" style="74" customWidth="1"/>
    <col min="10272" max="10272" width="12.7109375" style="74" customWidth="1"/>
    <col min="10273" max="10273" width="10.42578125" style="74" customWidth="1"/>
    <col min="10274" max="10496" width="9.140625" style="74"/>
    <col min="10497" max="10497" width="2.85546875" style="74" customWidth="1"/>
    <col min="10498" max="10498" width="6.42578125" style="74" customWidth="1"/>
    <col min="10499" max="10499" width="11.7109375" style="74" bestFit="1" customWidth="1"/>
    <col min="10500" max="10501" width="7.85546875" style="74" customWidth="1"/>
    <col min="10502" max="10502" width="9.28515625" style="74" customWidth="1"/>
    <col min="10503" max="10503" width="9.42578125" style="74" customWidth="1"/>
    <col min="10504" max="10504" width="17.7109375" style="74" customWidth="1"/>
    <col min="10505" max="10505" width="9.28515625" style="74" bestFit="1" customWidth="1"/>
    <col min="10506" max="10506" width="10.42578125" style="74" customWidth="1"/>
    <col min="10507" max="10507" width="15.42578125" style="74" customWidth="1"/>
    <col min="10508" max="10508" width="10.5703125" style="74" customWidth="1"/>
    <col min="10509" max="10509" width="9.140625" style="74"/>
    <col min="10510" max="10510" width="9.85546875" style="74" customWidth="1"/>
    <col min="10511" max="10512" width="7.7109375" style="74" customWidth="1"/>
    <col min="10513" max="10513" width="9.140625" style="74"/>
    <col min="10514" max="10514" width="11.7109375" style="74" customWidth="1"/>
    <col min="10515" max="10515" width="13.85546875" style="74" customWidth="1"/>
    <col min="10516" max="10516" width="14.28515625" style="74" customWidth="1"/>
    <col min="10517" max="10517" width="12.140625" style="74" customWidth="1"/>
    <col min="10518" max="10518" width="11.7109375" style="74" bestFit="1" customWidth="1"/>
    <col min="10519" max="10519" width="11.85546875" style="74" bestFit="1" customWidth="1"/>
    <col min="10520" max="10520" width="11.7109375" style="74" bestFit="1" customWidth="1"/>
    <col min="10521" max="10521" width="11.85546875" style="74" bestFit="1" customWidth="1"/>
    <col min="10522" max="10522" width="5.140625" style="74" bestFit="1" customWidth="1"/>
    <col min="10523" max="10524" width="9.140625" style="74"/>
    <col min="10525" max="10525" width="16.85546875" style="74" customWidth="1"/>
    <col min="10526" max="10526" width="14.28515625" style="74" customWidth="1"/>
    <col min="10527" max="10527" width="10.42578125" style="74" customWidth="1"/>
    <col min="10528" max="10528" width="12.7109375" style="74" customWidth="1"/>
    <col min="10529" max="10529" width="10.42578125" style="74" customWidth="1"/>
    <col min="10530" max="10752" width="9.140625" style="74"/>
    <col min="10753" max="10753" width="2.85546875" style="74" customWidth="1"/>
    <col min="10754" max="10754" width="6.42578125" style="74" customWidth="1"/>
    <col min="10755" max="10755" width="11.7109375" style="74" bestFit="1" customWidth="1"/>
    <col min="10756" max="10757" width="7.85546875" style="74" customWidth="1"/>
    <col min="10758" max="10758" width="9.28515625" style="74" customWidth="1"/>
    <col min="10759" max="10759" width="9.42578125" style="74" customWidth="1"/>
    <col min="10760" max="10760" width="17.7109375" style="74" customWidth="1"/>
    <col min="10761" max="10761" width="9.28515625" style="74" bestFit="1" customWidth="1"/>
    <col min="10762" max="10762" width="10.42578125" style="74" customWidth="1"/>
    <col min="10763" max="10763" width="15.42578125" style="74" customWidth="1"/>
    <col min="10764" max="10764" width="10.5703125" style="74" customWidth="1"/>
    <col min="10765" max="10765" width="9.140625" style="74"/>
    <col min="10766" max="10766" width="9.85546875" style="74" customWidth="1"/>
    <col min="10767" max="10768" width="7.7109375" style="74" customWidth="1"/>
    <col min="10769" max="10769" width="9.140625" style="74"/>
    <col min="10770" max="10770" width="11.7109375" style="74" customWidth="1"/>
    <col min="10771" max="10771" width="13.85546875" style="74" customWidth="1"/>
    <col min="10772" max="10772" width="14.28515625" style="74" customWidth="1"/>
    <col min="10773" max="10773" width="12.140625" style="74" customWidth="1"/>
    <col min="10774" max="10774" width="11.7109375" style="74" bestFit="1" customWidth="1"/>
    <col min="10775" max="10775" width="11.85546875" style="74" bestFit="1" customWidth="1"/>
    <col min="10776" max="10776" width="11.7109375" style="74" bestFit="1" customWidth="1"/>
    <col min="10777" max="10777" width="11.85546875" style="74" bestFit="1" customWidth="1"/>
    <col min="10778" max="10778" width="5.140625" style="74" bestFit="1" customWidth="1"/>
    <col min="10779" max="10780" width="9.140625" style="74"/>
    <col min="10781" max="10781" width="16.85546875" style="74" customWidth="1"/>
    <col min="10782" max="10782" width="14.28515625" style="74" customWidth="1"/>
    <col min="10783" max="10783" width="10.42578125" style="74" customWidth="1"/>
    <col min="10784" max="10784" width="12.7109375" style="74" customWidth="1"/>
    <col min="10785" max="10785" width="10.42578125" style="74" customWidth="1"/>
    <col min="10786" max="11008" width="9.140625" style="74"/>
    <col min="11009" max="11009" width="2.85546875" style="74" customWidth="1"/>
    <col min="11010" max="11010" width="6.42578125" style="74" customWidth="1"/>
    <col min="11011" max="11011" width="11.7109375" style="74" bestFit="1" customWidth="1"/>
    <col min="11012" max="11013" width="7.85546875" style="74" customWidth="1"/>
    <col min="11014" max="11014" width="9.28515625" style="74" customWidth="1"/>
    <col min="11015" max="11015" width="9.42578125" style="74" customWidth="1"/>
    <col min="11016" max="11016" width="17.7109375" style="74" customWidth="1"/>
    <col min="11017" max="11017" width="9.28515625" style="74" bestFit="1" customWidth="1"/>
    <col min="11018" max="11018" width="10.42578125" style="74" customWidth="1"/>
    <col min="11019" max="11019" width="15.42578125" style="74" customWidth="1"/>
    <col min="11020" max="11020" width="10.5703125" style="74" customWidth="1"/>
    <col min="11021" max="11021" width="9.140625" style="74"/>
    <col min="11022" max="11022" width="9.85546875" style="74" customWidth="1"/>
    <col min="11023" max="11024" width="7.7109375" style="74" customWidth="1"/>
    <col min="11025" max="11025" width="9.140625" style="74"/>
    <col min="11026" max="11026" width="11.7109375" style="74" customWidth="1"/>
    <col min="11027" max="11027" width="13.85546875" style="74" customWidth="1"/>
    <col min="11028" max="11028" width="14.28515625" style="74" customWidth="1"/>
    <col min="11029" max="11029" width="12.140625" style="74" customWidth="1"/>
    <col min="11030" max="11030" width="11.7109375" style="74" bestFit="1" customWidth="1"/>
    <col min="11031" max="11031" width="11.85546875" style="74" bestFit="1" customWidth="1"/>
    <col min="11032" max="11032" width="11.7109375" style="74" bestFit="1" customWidth="1"/>
    <col min="11033" max="11033" width="11.85546875" style="74" bestFit="1" customWidth="1"/>
    <col min="11034" max="11034" width="5.140625" style="74" bestFit="1" customWidth="1"/>
    <col min="11035" max="11036" width="9.140625" style="74"/>
    <col min="11037" max="11037" width="16.85546875" style="74" customWidth="1"/>
    <col min="11038" max="11038" width="14.28515625" style="74" customWidth="1"/>
    <col min="11039" max="11039" width="10.42578125" style="74" customWidth="1"/>
    <col min="11040" max="11040" width="12.7109375" style="74" customWidth="1"/>
    <col min="11041" max="11041" width="10.42578125" style="74" customWidth="1"/>
    <col min="11042" max="11264" width="9.140625" style="74"/>
    <col min="11265" max="11265" width="2.85546875" style="74" customWidth="1"/>
    <col min="11266" max="11266" width="6.42578125" style="74" customWidth="1"/>
    <col min="11267" max="11267" width="11.7109375" style="74" bestFit="1" customWidth="1"/>
    <col min="11268" max="11269" width="7.85546875" style="74" customWidth="1"/>
    <col min="11270" max="11270" width="9.28515625" style="74" customWidth="1"/>
    <col min="11271" max="11271" width="9.42578125" style="74" customWidth="1"/>
    <col min="11272" max="11272" width="17.7109375" style="74" customWidth="1"/>
    <col min="11273" max="11273" width="9.28515625" style="74" bestFit="1" customWidth="1"/>
    <col min="11274" max="11274" width="10.42578125" style="74" customWidth="1"/>
    <col min="11275" max="11275" width="15.42578125" style="74" customWidth="1"/>
    <col min="11276" max="11276" width="10.5703125" style="74" customWidth="1"/>
    <col min="11277" max="11277" width="9.140625" style="74"/>
    <col min="11278" max="11278" width="9.85546875" style="74" customWidth="1"/>
    <col min="11279" max="11280" width="7.7109375" style="74" customWidth="1"/>
    <col min="11281" max="11281" width="9.140625" style="74"/>
    <col min="11282" max="11282" width="11.7109375" style="74" customWidth="1"/>
    <col min="11283" max="11283" width="13.85546875" style="74" customWidth="1"/>
    <col min="11284" max="11284" width="14.28515625" style="74" customWidth="1"/>
    <col min="11285" max="11285" width="12.140625" style="74" customWidth="1"/>
    <col min="11286" max="11286" width="11.7109375" style="74" bestFit="1" customWidth="1"/>
    <col min="11287" max="11287" width="11.85546875" style="74" bestFit="1" customWidth="1"/>
    <col min="11288" max="11288" width="11.7109375" style="74" bestFit="1" customWidth="1"/>
    <col min="11289" max="11289" width="11.85546875" style="74" bestFit="1" customWidth="1"/>
    <col min="11290" max="11290" width="5.140625" style="74" bestFit="1" customWidth="1"/>
    <col min="11291" max="11292" width="9.140625" style="74"/>
    <col min="11293" max="11293" width="16.85546875" style="74" customWidth="1"/>
    <col min="11294" max="11294" width="14.28515625" style="74" customWidth="1"/>
    <col min="11295" max="11295" width="10.42578125" style="74" customWidth="1"/>
    <col min="11296" max="11296" width="12.7109375" style="74" customWidth="1"/>
    <col min="11297" max="11297" width="10.42578125" style="74" customWidth="1"/>
    <col min="11298" max="11520" width="9.140625" style="74"/>
    <col min="11521" max="11521" width="2.85546875" style="74" customWidth="1"/>
    <col min="11522" max="11522" width="6.42578125" style="74" customWidth="1"/>
    <col min="11523" max="11523" width="11.7109375" style="74" bestFit="1" customWidth="1"/>
    <col min="11524" max="11525" width="7.85546875" style="74" customWidth="1"/>
    <col min="11526" max="11526" width="9.28515625" style="74" customWidth="1"/>
    <col min="11527" max="11527" width="9.42578125" style="74" customWidth="1"/>
    <col min="11528" max="11528" width="17.7109375" style="74" customWidth="1"/>
    <col min="11529" max="11529" width="9.28515625" style="74" bestFit="1" customWidth="1"/>
    <col min="11530" max="11530" width="10.42578125" style="74" customWidth="1"/>
    <col min="11531" max="11531" width="15.42578125" style="74" customWidth="1"/>
    <col min="11532" max="11532" width="10.5703125" style="74" customWidth="1"/>
    <col min="11533" max="11533" width="9.140625" style="74"/>
    <col min="11534" max="11534" width="9.85546875" style="74" customWidth="1"/>
    <col min="11535" max="11536" width="7.7109375" style="74" customWidth="1"/>
    <col min="11537" max="11537" width="9.140625" style="74"/>
    <col min="11538" max="11538" width="11.7109375" style="74" customWidth="1"/>
    <col min="11539" max="11539" width="13.85546875" style="74" customWidth="1"/>
    <col min="11540" max="11540" width="14.28515625" style="74" customWidth="1"/>
    <col min="11541" max="11541" width="12.140625" style="74" customWidth="1"/>
    <col min="11542" max="11542" width="11.7109375" style="74" bestFit="1" customWidth="1"/>
    <col min="11543" max="11543" width="11.85546875" style="74" bestFit="1" customWidth="1"/>
    <col min="11544" max="11544" width="11.7109375" style="74" bestFit="1" customWidth="1"/>
    <col min="11545" max="11545" width="11.85546875" style="74" bestFit="1" customWidth="1"/>
    <col min="11546" max="11546" width="5.140625" style="74" bestFit="1" customWidth="1"/>
    <col min="11547" max="11548" width="9.140625" style="74"/>
    <col min="11549" max="11549" width="16.85546875" style="74" customWidth="1"/>
    <col min="11550" max="11550" width="14.28515625" style="74" customWidth="1"/>
    <col min="11551" max="11551" width="10.42578125" style="74" customWidth="1"/>
    <col min="11552" max="11552" width="12.7109375" style="74" customWidth="1"/>
    <col min="11553" max="11553" width="10.42578125" style="74" customWidth="1"/>
    <col min="11554" max="11776" width="9.140625" style="74"/>
    <col min="11777" max="11777" width="2.85546875" style="74" customWidth="1"/>
    <col min="11778" max="11778" width="6.42578125" style="74" customWidth="1"/>
    <col min="11779" max="11779" width="11.7109375" style="74" bestFit="1" customWidth="1"/>
    <col min="11780" max="11781" width="7.85546875" style="74" customWidth="1"/>
    <col min="11782" max="11782" width="9.28515625" style="74" customWidth="1"/>
    <col min="11783" max="11783" width="9.42578125" style="74" customWidth="1"/>
    <col min="11784" max="11784" width="17.7109375" style="74" customWidth="1"/>
    <col min="11785" max="11785" width="9.28515625" style="74" bestFit="1" customWidth="1"/>
    <col min="11786" max="11786" width="10.42578125" style="74" customWidth="1"/>
    <col min="11787" max="11787" width="15.42578125" style="74" customWidth="1"/>
    <col min="11788" max="11788" width="10.5703125" style="74" customWidth="1"/>
    <col min="11789" max="11789" width="9.140625" style="74"/>
    <col min="11790" max="11790" width="9.85546875" style="74" customWidth="1"/>
    <col min="11791" max="11792" width="7.7109375" style="74" customWidth="1"/>
    <col min="11793" max="11793" width="9.140625" style="74"/>
    <col min="11794" max="11794" width="11.7109375" style="74" customWidth="1"/>
    <col min="11795" max="11795" width="13.85546875" style="74" customWidth="1"/>
    <col min="11796" max="11796" width="14.28515625" style="74" customWidth="1"/>
    <col min="11797" max="11797" width="12.140625" style="74" customWidth="1"/>
    <col min="11798" max="11798" width="11.7109375" style="74" bestFit="1" customWidth="1"/>
    <col min="11799" max="11799" width="11.85546875" style="74" bestFit="1" customWidth="1"/>
    <col min="11800" max="11800" width="11.7109375" style="74" bestFit="1" customWidth="1"/>
    <col min="11801" max="11801" width="11.85546875" style="74" bestFit="1" customWidth="1"/>
    <col min="11802" max="11802" width="5.140625" style="74" bestFit="1" customWidth="1"/>
    <col min="11803" max="11804" width="9.140625" style="74"/>
    <col min="11805" max="11805" width="16.85546875" style="74" customWidth="1"/>
    <col min="11806" max="11806" width="14.28515625" style="74" customWidth="1"/>
    <col min="11807" max="11807" width="10.42578125" style="74" customWidth="1"/>
    <col min="11808" max="11808" width="12.7109375" style="74" customWidth="1"/>
    <col min="11809" max="11809" width="10.42578125" style="74" customWidth="1"/>
    <col min="11810" max="12032" width="9.140625" style="74"/>
    <col min="12033" max="12033" width="2.85546875" style="74" customWidth="1"/>
    <col min="12034" max="12034" width="6.42578125" style="74" customWidth="1"/>
    <col min="12035" max="12035" width="11.7109375" style="74" bestFit="1" customWidth="1"/>
    <col min="12036" max="12037" width="7.85546875" style="74" customWidth="1"/>
    <col min="12038" max="12038" width="9.28515625" style="74" customWidth="1"/>
    <col min="12039" max="12039" width="9.42578125" style="74" customWidth="1"/>
    <col min="12040" max="12040" width="17.7109375" style="74" customWidth="1"/>
    <col min="12041" max="12041" width="9.28515625" style="74" bestFit="1" customWidth="1"/>
    <col min="12042" max="12042" width="10.42578125" style="74" customWidth="1"/>
    <col min="12043" max="12043" width="15.42578125" style="74" customWidth="1"/>
    <col min="12044" max="12044" width="10.5703125" style="74" customWidth="1"/>
    <col min="12045" max="12045" width="9.140625" style="74"/>
    <col min="12046" max="12046" width="9.85546875" style="74" customWidth="1"/>
    <col min="12047" max="12048" width="7.7109375" style="74" customWidth="1"/>
    <col min="12049" max="12049" width="9.140625" style="74"/>
    <col min="12050" max="12050" width="11.7109375" style="74" customWidth="1"/>
    <col min="12051" max="12051" width="13.85546875" style="74" customWidth="1"/>
    <col min="12052" max="12052" width="14.28515625" style="74" customWidth="1"/>
    <col min="12053" max="12053" width="12.140625" style="74" customWidth="1"/>
    <col min="12054" max="12054" width="11.7109375" style="74" bestFit="1" customWidth="1"/>
    <col min="12055" max="12055" width="11.85546875" style="74" bestFit="1" customWidth="1"/>
    <col min="12056" max="12056" width="11.7109375" style="74" bestFit="1" customWidth="1"/>
    <col min="12057" max="12057" width="11.85546875" style="74" bestFit="1" customWidth="1"/>
    <col min="12058" max="12058" width="5.140625" style="74" bestFit="1" customWidth="1"/>
    <col min="12059" max="12060" width="9.140625" style="74"/>
    <col min="12061" max="12061" width="16.85546875" style="74" customWidth="1"/>
    <col min="12062" max="12062" width="14.28515625" style="74" customWidth="1"/>
    <col min="12063" max="12063" width="10.42578125" style="74" customWidth="1"/>
    <col min="12064" max="12064" width="12.7109375" style="74" customWidth="1"/>
    <col min="12065" max="12065" width="10.42578125" style="74" customWidth="1"/>
    <col min="12066" max="12288" width="9.140625" style="74"/>
    <col min="12289" max="12289" width="2.85546875" style="74" customWidth="1"/>
    <col min="12290" max="12290" width="6.42578125" style="74" customWidth="1"/>
    <col min="12291" max="12291" width="11.7109375" style="74" bestFit="1" customWidth="1"/>
    <col min="12292" max="12293" width="7.85546875" style="74" customWidth="1"/>
    <col min="12294" max="12294" width="9.28515625" style="74" customWidth="1"/>
    <col min="12295" max="12295" width="9.42578125" style="74" customWidth="1"/>
    <col min="12296" max="12296" width="17.7109375" style="74" customWidth="1"/>
    <col min="12297" max="12297" width="9.28515625" style="74" bestFit="1" customWidth="1"/>
    <col min="12298" max="12298" width="10.42578125" style="74" customWidth="1"/>
    <col min="12299" max="12299" width="15.42578125" style="74" customWidth="1"/>
    <col min="12300" max="12300" width="10.5703125" style="74" customWidth="1"/>
    <col min="12301" max="12301" width="9.140625" style="74"/>
    <col min="12302" max="12302" width="9.85546875" style="74" customWidth="1"/>
    <col min="12303" max="12304" width="7.7109375" style="74" customWidth="1"/>
    <col min="12305" max="12305" width="9.140625" style="74"/>
    <col min="12306" max="12306" width="11.7109375" style="74" customWidth="1"/>
    <col min="12307" max="12307" width="13.85546875" style="74" customWidth="1"/>
    <col min="12308" max="12308" width="14.28515625" style="74" customWidth="1"/>
    <col min="12309" max="12309" width="12.140625" style="74" customWidth="1"/>
    <col min="12310" max="12310" width="11.7109375" style="74" bestFit="1" customWidth="1"/>
    <col min="12311" max="12311" width="11.85546875" style="74" bestFit="1" customWidth="1"/>
    <col min="12312" max="12312" width="11.7109375" style="74" bestFit="1" customWidth="1"/>
    <col min="12313" max="12313" width="11.85546875" style="74" bestFit="1" customWidth="1"/>
    <col min="12314" max="12314" width="5.140625" style="74" bestFit="1" customWidth="1"/>
    <col min="12315" max="12316" width="9.140625" style="74"/>
    <col min="12317" max="12317" width="16.85546875" style="74" customWidth="1"/>
    <col min="12318" max="12318" width="14.28515625" style="74" customWidth="1"/>
    <col min="12319" max="12319" width="10.42578125" style="74" customWidth="1"/>
    <col min="12320" max="12320" width="12.7109375" style="74" customWidth="1"/>
    <col min="12321" max="12321" width="10.42578125" style="74" customWidth="1"/>
    <col min="12322" max="12544" width="9.140625" style="74"/>
    <col min="12545" max="12545" width="2.85546875" style="74" customWidth="1"/>
    <col min="12546" max="12546" width="6.42578125" style="74" customWidth="1"/>
    <col min="12547" max="12547" width="11.7109375" style="74" bestFit="1" customWidth="1"/>
    <col min="12548" max="12549" width="7.85546875" style="74" customWidth="1"/>
    <col min="12550" max="12550" width="9.28515625" style="74" customWidth="1"/>
    <col min="12551" max="12551" width="9.42578125" style="74" customWidth="1"/>
    <col min="12552" max="12552" width="17.7109375" style="74" customWidth="1"/>
    <col min="12553" max="12553" width="9.28515625" style="74" bestFit="1" customWidth="1"/>
    <col min="12554" max="12554" width="10.42578125" style="74" customWidth="1"/>
    <col min="12555" max="12555" width="15.42578125" style="74" customWidth="1"/>
    <col min="12556" max="12556" width="10.5703125" style="74" customWidth="1"/>
    <col min="12557" max="12557" width="9.140625" style="74"/>
    <col min="12558" max="12558" width="9.85546875" style="74" customWidth="1"/>
    <col min="12559" max="12560" width="7.7109375" style="74" customWidth="1"/>
    <col min="12561" max="12561" width="9.140625" style="74"/>
    <col min="12562" max="12562" width="11.7109375" style="74" customWidth="1"/>
    <col min="12563" max="12563" width="13.85546875" style="74" customWidth="1"/>
    <col min="12564" max="12564" width="14.28515625" style="74" customWidth="1"/>
    <col min="12565" max="12565" width="12.140625" style="74" customWidth="1"/>
    <col min="12566" max="12566" width="11.7109375" style="74" bestFit="1" customWidth="1"/>
    <col min="12567" max="12567" width="11.85546875" style="74" bestFit="1" customWidth="1"/>
    <col min="12568" max="12568" width="11.7109375" style="74" bestFit="1" customWidth="1"/>
    <col min="12569" max="12569" width="11.85546875" style="74" bestFit="1" customWidth="1"/>
    <col min="12570" max="12570" width="5.140625" style="74" bestFit="1" customWidth="1"/>
    <col min="12571" max="12572" width="9.140625" style="74"/>
    <col min="12573" max="12573" width="16.85546875" style="74" customWidth="1"/>
    <col min="12574" max="12574" width="14.28515625" style="74" customWidth="1"/>
    <col min="12575" max="12575" width="10.42578125" style="74" customWidth="1"/>
    <col min="12576" max="12576" width="12.7109375" style="74" customWidth="1"/>
    <col min="12577" max="12577" width="10.42578125" style="74" customWidth="1"/>
    <col min="12578" max="12800" width="9.140625" style="74"/>
    <col min="12801" max="12801" width="2.85546875" style="74" customWidth="1"/>
    <col min="12802" max="12802" width="6.42578125" style="74" customWidth="1"/>
    <col min="12803" max="12803" width="11.7109375" style="74" bestFit="1" customWidth="1"/>
    <col min="12804" max="12805" width="7.85546875" style="74" customWidth="1"/>
    <col min="12806" max="12806" width="9.28515625" style="74" customWidth="1"/>
    <col min="12807" max="12807" width="9.42578125" style="74" customWidth="1"/>
    <col min="12808" max="12808" width="17.7109375" style="74" customWidth="1"/>
    <col min="12809" max="12809" width="9.28515625" style="74" bestFit="1" customWidth="1"/>
    <col min="12810" max="12810" width="10.42578125" style="74" customWidth="1"/>
    <col min="12811" max="12811" width="15.42578125" style="74" customWidth="1"/>
    <col min="12812" max="12812" width="10.5703125" style="74" customWidth="1"/>
    <col min="12813" max="12813" width="9.140625" style="74"/>
    <col min="12814" max="12814" width="9.85546875" style="74" customWidth="1"/>
    <col min="12815" max="12816" width="7.7109375" style="74" customWidth="1"/>
    <col min="12817" max="12817" width="9.140625" style="74"/>
    <col min="12818" max="12818" width="11.7109375" style="74" customWidth="1"/>
    <col min="12819" max="12819" width="13.85546875" style="74" customWidth="1"/>
    <col min="12820" max="12820" width="14.28515625" style="74" customWidth="1"/>
    <col min="12821" max="12821" width="12.140625" style="74" customWidth="1"/>
    <col min="12822" max="12822" width="11.7109375" style="74" bestFit="1" customWidth="1"/>
    <col min="12823" max="12823" width="11.85546875" style="74" bestFit="1" customWidth="1"/>
    <col min="12824" max="12824" width="11.7109375" style="74" bestFit="1" customWidth="1"/>
    <col min="12825" max="12825" width="11.85546875" style="74" bestFit="1" customWidth="1"/>
    <col min="12826" max="12826" width="5.140625" style="74" bestFit="1" customWidth="1"/>
    <col min="12827" max="12828" width="9.140625" style="74"/>
    <col min="12829" max="12829" width="16.85546875" style="74" customWidth="1"/>
    <col min="12830" max="12830" width="14.28515625" style="74" customWidth="1"/>
    <col min="12831" max="12831" width="10.42578125" style="74" customWidth="1"/>
    <col min="12832" max="12832" width="12.7109375" style="74" customWidth="1"/>
    <col min="12833" max="12833" width="10.42578125" style="74" customWidth="1"/>
    <col min="12834" max="13056" width="9.140625" style="74"/>
    <col min="13057" max="13057" width="2.85546875" style="74" customWidth="1"/>
    <col min="13058" max="13058" width="6.42578125" style="74" customWidth="1"/>
    <col min="13059" max="13059" width="11.7109375" style="74" bestFit="1" customWidth="1"/>
    <col min="13060" max="13061" width="7.85546875" style="74" customWidth="1"/>
    <col min="13062" max="13062" width="9.28515625" style="74" customWidth="1"/>
    <col min="13063" max="13063" width="9.42578125" style="74" customWidth="1"/>
    <col min="13064" max="13064" width="17.7109375" style="74" customWidth="1"/>
    <col min="13065" max="13065" width="9.28515625" style="74" bestFit="1" customWidth="1"/>
    <col min="13066" max="13066" width="10.42578125" style="74" customWidth="1"/>
    <col min="13067" max="13067" width="15.42578125" style="74" customWidth="1"/>
    <col min="13068" max="13068" width="10.5703125" style="74" customWidth="1"/>
    <col min="13069" max="13069" width="9.140625" style="74"/>
    <col min="13070" max="13070" width="9.85546875" style="74" customWidth="1"/>
    <col min="13071" max="13072" width="7.7109375" style="74" customWidth="1"/>
    <col min="13073" max="13073" width="9.140625" style="74"/>
    <col min="13074" max="13074" width="11.7109375" style="74" customWidth="1"/>
    <col min="13075" max="13075" width="13.85546875" style="74" customWidth="1"/>
    <col min="13076" max="13076" width="14.28515625" style="74" customWidth="1"/>
    <col min="13077" max="13077" width="12.140625" style="74" customWidth="1"/>
    <col min="13078" max="13078" width="11.7109375" style="74" bestFit="1" customWidth="1"/>
    <col min="13079" max="13079" width="11.85546875" style="74" bestFit="1" customWidth="1"/>
    <col min="13080" max="13080" width="11.7109375" style="74" bestFit="1" customWidth="1"/>
    <col min="13081" max="13081" width="11.85546875" style="74" bestFit="1" customWidth="1"/>
    <col min="13082" max="13082" width="5.140625" style="74" bestFit="1" customWidth="1"/>
    <col min="13083" max="13084" width="9.140625" style="74"/>
    <col min="13085" max="13085" width="16.85546875" style="74" customWidth="1"/>
    <col min="13086" max="13086" width="14.28515625" style="74" customWidth="1"/>
    <col min="13087" max="13087" width="10.42578125" style="74" customWidth="1"/>
    <col min="13088" max="13088" width="12.7109375" style="74" customWidth="1"/>
    <col min="13089" max="13089" width="10.42578125" style="74" customWidth="1"/>
    <col min="13090" max="13312" width="9.140625" style="74"/>
    <col min="13313" max="13313" width="2.85546875" style="74" customWidth="1"/>
    <col min="13314" max="13314" width="6.42578125" style="74" customWidth="1"/>
    <col min="13315" max="13315" width="11.7109375" style="74" bestFit="1" customWidth="1"/>
    <col min="13316" max="13317" width="7.85546875" style="74" customWidth="1"/>
    <col min="13318" max="13318" width="9.28515625" style="74" customWidth="1"/>
    <col min="13319" max="13319" width="9.42578125" style="74" customWidth="1"/>
    <col min="13320" max="13320" width="17.7109375" style="74" customWidth="1"/>
    <col min="13321" max="13321" width="9.28515625" style="74" bestFit="1" customWidth="1"/>
    <col min="13322" max="13322" width="10.42578125" style="74" customWidth="1"/>
    <col min="13323" max="13323" width="15.42578125" style="74" customWidth="1"/>
    <col min="13324" max="13324" width="10.5703125" style="74" customWidth="1"/>
    <col min="13325" max="13325" width="9.140625" style="74"/>
    <col min="13326" max="13326" width="9.85546875" style="74" customWidth="1"/>
    <col min="13327" max="13328" width="7.7109375" style="74" customWidth="1"/>
    <col min="13329" max="13329" width="9.140625" style="74"/>
    <col min="13330" max="13330" width="11.7109375" style="74" customWidth="1"/>
    <col min="13331" max="13331" width="13.85546875" style="74" customWidth="1"/>
    <col min="13332" max="13332" width="14.28515625" style="74" customWidth="1"/>
    <col min="13333" max="13333" width="12.140625" style="74" customWidth="1"/>
    <col min="13334" max="13334" width="11.7109375" style="74" bestFit="1" customWidth="1"/>
    <col min="13335" max="13335" width="11.85546875" style="74" bestFit="1" customWidth="1"/>
    <col min="13336" max="13336" width="11.7109375" style="74" bestFit="1" customWidth="1"/>
    <col min="13337" max="13337" width="11.85546875" style="74" bestFit="1" customWidth="1"/>
    <col min="13338" max="13338" width="5.140625" style="74" bestFit="1" customWidth="1"/>
    <col min="13339" max="13340" width="9.140625" style="74"/>
    <col min="13341" max="13341" width="16.85546875" style="74" customWidth="1"/>
    <col min="13342" max="13342" width="14.28515625" style="74" customWidth="1"/>
    <col min="13343" max="13343" width="10.42578125" style="74" customWidth="1"/>
    <col min="13344" max="13344" width="12.7109375" style="74" customWidth="1"/>
    <col min="13345" max="13345" width="10.42578125" style="74" customWidth="1"/>
    <col min="13346" max="13568" width="9.140625" style="74"/>
    <col min="13569" max="13569" width="2.85546875" style="74" customWidth="1"/>
    <col min="13570" max="13570" width="6.42578125" style="74" customWidth="1"/>
    <col min="13571" max="13571" width="11.7109375" style="74" bestFit="1" customWidth="1"/>
    <col min="13572" max="13573" width="7.85546875" style="74" customWidth="1"/>
    <col min="13574" max="13574" width="9.28515625" style="74" customWidth="1"/>
    <col min="13575" max="13575" width="9.42578125" style="74" customWidth="1"/>
    <col min="13576" max="13576" width="17.7109375" style="74" customWidth="1"/>
    <col min="13577" max="13577" width="9.28515625" style="74" bestFit="1" customWidth="1"/>
    <col min="13578" max="13578" width="10.42578125" style="74" customWidth="1"/>
    <col min="13579" max="13579" width="15.42578125" style="74" customWidth="1"/>
    <col min="13580" max="13580" width="10.5703125" style="74" customWidth="1"/>
    <col min="13581" max="13581" width="9.140625" style="74"/>
    <col min="13582" max="13582" width="9.85546875" style="74" customWidth="1"/>
    <col min="13583" max="13584" width="7.7109375" style="74" customWidth="1"/>
    <col min="13585" max="13585" width="9.140625" style="74"/>
    <col min="13586" max="13586" width="11.7109375" style="74" customWidth="1"/>
    <col min="13587" max="13587" width="13.85546875" style="74" customWidth="1"/>
    <col min="13588" max="13588" width="14.28515625" style="74" customWidth="1"/>
    <col min="13589" max="13589" width="12.140625" style="74" customWidth="1"/>
    <col min="13590" max="13590" width="11.7109375" style="74" bestFit="1" customWidth="1"/>
    <col min="13591" max="13591" width="11.85546875" style="74" bestFit="1" customWidth="1"/>
    <col min="13592" max="13592" width="11.7109375" style="74" bestFit="1" customWidth="1"/>
    <col min="13593" max="13593" width="11.85546875" style="74" bestFit="1" customWidth="1"/>
    <col min="13594" max="13594" width="5.140625" style="74" bestFit="1" customWidth="1"/>
    <col min="13595" max="13596" width="9.140625" style="74"/>
    <col min="13597" max="13597" width="16.85546875" style="74" customWidth="1"/>
    <col min="13598" max="13598" width="14.28515625" style="74" customWidth="1"/>
    <col min="13599" max="13599" width="10.42578125" style="74" customWidth="1"/>
    <col min="13600" max="13600" width="12.7109375" style="74" customWidth="1"/>
    <col min="13601" max="13601" width="10.42578125" style="74" customWidth="1"/>
    <col min="13602" max="13824" width="9.140625" style="74"/>
    <col min="13825" max="13825" width="2.85546875" style="74" customWidth="1"/>
    <col min="13826" max="13826" width="6.42578125" style="74" customWidth="1"/>
    <col min="13827" max="13827" width="11.7109375" style="74" bestFit="1" customWidth="1"/>
    <col min="13828" max="13829" width="7.85546875" style="74" customWidth="1"/>
    <col min="13830" max="13830" width="9.28515625" style="74" customWidth="1"/>
    <col min="13831" max="13831" width="9.42578125" style="74" customWidth="1"/>
    <col min="13832" max="13832" width="17.7109375" style="74" customWidth="1"/>
    <col min="13833" max="13833" width="9.28515625" style="74" bestFit="1" customWidth="1"/>
    <col min="13834" max="13834" width="10.42578125" style="74" customWidth="1"/>
    <col min="13835" max="13835" width="15.42578125" style="74" customWidth="1"/>
    <col min="13836" max="13836" width="10.5703125" style="74" customWidth="1"/>
    <col min="13837" max="13837" width="9.140625" style="74"/>
    <col min="13838" max="13838" width="9.85546875" style="74" customWidth="1"/>
    <col min="13839" max="13840" width="7.7109375" style="74" customWidth="1"/>
    <col min="13841" max="13841" width="9.140625" style="74"/>
    <col min="13842" max="13842" width="11.7109375" style="74" customWidth="1"/>
    <col min="13843" max="13843" width="13.85546875" style="74" customWidth="1"/>
    <col min="13844" max="13844" width="14.28515625" style="74" customWidth="1"/>
    <col min="13845" max="13845" width="12.140625" style="74" customWidth="1"/>
    <col min="13846" max="13846" width="11.7109375" style="74" bestFit="1" customWidth="1"/>
    <col min="13847" max="13847" width="11.85546875" style="74" bestFit="1" customWidth="1"/>
    <col min="13848" max="13848" width="11.7109375" style="74" bestFit="1" customWidth="1"/>
    <col min="13849" max="13849" width="11.85546875" style="74" bestFit="1" customWidth="1"/>
    <col min="13850" max="13850" width="5.140625" style="74" bestFit="1" customWidth="1"/>
    <col min="13851" max="13852" width="9.140625" style="74"/>
    <col min="13853" max="13853" width="16.85546875" style="74" customWidth="1"/>
    <col min="13854" max="13854" width="14.28515625" style="74" customWidth="1"/>
    <col min="13855" max="13855" width="10.42578125" style="74" customWidth="1"/>
    <col min="13856" max="13856" width="12.7109375" style="74" customWidth="1"/>
    <col min="13857" max="13857" width="10.42578125" style="74" customWidth="1"/>
    <col min="13858" max="14080" width="9.140625" style="74"/>
    <col min="14081" max="14081" width="2.85546875" style="74" customWidth="1"/>
    <col min="14082" max="14082" width="6.42578125" style="74" customWidth="1"/>
    <col min="14083" max="14083" width="11.7109375" style="74" bestFit="1" customWidth="1"/>
    <col min="14084" max="14085" width="7.85546875" style="74" customWidth="1"/>
    <col min="14086" max="14086" width="9.28515625" style="74" customWidth="1"/>
    <col min="14087" max="14087" width="9.42578125" style="74" customWidth="1"/>
    <col min="14088" max="14088" width="17.7109375" style="74" customWidth="1"/>
    <col min="14089" max="14089" width="9.28515625" style="74" bestFit="1" customWidth="1"/>
    <col min="14090" max="14090" width="10.42578125" style="74" customWidth="1"/>
    <col min="14091" max="14091" width="15.42578125" style="74" customWidth="1"/>
    <col min="14092" max="14092" width="10.5703125" style="74" customWidth="1"/>
    <col min="14093" max="14093" width="9.140625" style="74"/>
    <col min="14094" max="14094" width="9.85546875" style="74" customWidth="1"/>
    <col min="14095" max="14096" width="7.7109375" style="74" customWidth="1"/>
    <col min="14097" max="14097" width="9.140625" style="74"/>
    <col min="14098" max="14098" width="11.7109375" style="74" customWidth="1"/>
    <col min="14099" max="14099" width="13.85546875" style="74" customWidth="1"/>
    <col min="14100" max="14100" width="14.28515625" style="74" customWidth="1"/>
    <col min="14101" max="14101" width="12.140625" style="74" customWidth="1"/>
    <col min="14102" max="14102" width="11.7109375" style="74" bestFit="1" customWidth="1"/>
    <col min="14103" max="14103" width="11.85546875" style="74" bestFit="1" customWidth="1"/>
    <col min="14104" max="14104" width="11.7109375" style="74" bestFit="1" customWidth="1"/>
    <col min="14105" max="14105" width="11.85546875" style="74" bestFit="1" customWidth="1"/>
    <col min="14106" max="14106" width="5.140625" style="74" bestFit="1" customWidth="1"/>
    <col min="14107" max="14108" width="9.140625" style="74"/>
    <col min="14109" max="14109" width="16.85546875" style="74" customWidth="1"/>
    <col min="14110" max="14110" width="14.28515625" style="74" customWidth="1"/>
    <col min="14111" max="14111" width="10.42578125" style="74" customWidth="1"/>
    <col min="14112" max="14112" width="12.7109375" style="74" customWidth="1"/>
    <col min="14113" max="14113" width="10.42578125" style="74" customWidth="1"/>
    <col min="14114" max="14336" width="9.140625" style="74"/>
    <col min="14337" max="14337" width="2.85546875" style="74" customWidth="1"/>
    <col min="14338" max="14338" width="6.42578125" style="74" customWidth="1"/>
    <col min="14339" max="14339" width="11.7109375" style="74" bestFit="1" customWidth="1"/>
    <col min="14340" max="14341" width="7.85546875" style="74" customWidth="1"/>
    <col min="14342" max="14342" width="9.28515625" style="74" customWidth="1"/>
    <col min="14343" max="14343" width="9.42578125" style="74" customWidth="1"/>
    <col min="14344" max="14344" width="17.7109375" style="74" customWidth="1"/>
    <col min="14345" max="14345" width="9.28515625" style="74" bestFit="1" customWidth="1"/>
    <col min="14346" max="14346" width="10.42578125" style="74" customWidth="1"/>
    <col min="14347" max="14347" width="15.42578125" style="74" customWidth="1"/>
    <col min="14348" max="14348" width="10.5703125" style="74" customWidth="1"/>
    <col min="14349" max="14349" width="9.140625" style="74"/>
    <col min="14350" max="14350" width="9.85546875" style="74" customWidth="1"/>
    <col min="14351" max="14352" width="7.7109375" style="74" customWidth="1"/>
    <col min="14353" max="14353" width="9.140625" style="74"/>
    <col min="14354" max="14354" width="11.7109375" style="74" customWidth="1"/>
    <col min="14355" max="14355" width="13.85546875" style="74" customWidth="1"/>
    <col min="14356" max="14356" width="14.28515625" style="74" customWidth="1"/>
    <col min="14357" max="14357" width="12.140625" style="74" customWidth="1"/>
    <col min="14358" max="14358" width="11.7109375" style="74" bestFit="1" customWidth="1"/>
    <col min="14359" max="14359" width="11.85546875" style="74" bestFit="1" customWidth="1"/>
    <col min="14360" max="14360" width="11.7109375" style="74" bestFit="1" customWidth="1"/>
    <col min="14361" max="14361" width="11.85546875" style="74" bestFit="1" customWidth="1"/>
    <col min="14362" max="14362" width="5.140625" style="74" bestFit="1" customWidth="1"/>
    <col min="14363" max="14364" width="9.140625" style="74"/>
    <col min="14365" max="14365" width="16.85546875" style="74" customWidth="1"/>
    <col min="14366" max="14366" width="14.28515625" style="74" customWidth="1"/>
    <col min="14367" max="14367" width="10.42578125" style="74" customWidth="1"/>
    <col min="14368" max="14368" width="12.7109375" style="74" customWidth="1"/>
    <col min="14369" max="14369" width="10.42578125" style="74" customWidth="1"/>
    <col min="14370" max="14592" width="9.140625" style="74"/>
    <col min="14593" max="14593" width="2.85546875" style="74" customWidth="1"/>
    <col min="14594" max="14594" width="6.42578125" style="74" customWidth="1"/>
    <col min="14595" max="14595" width="11.7109375" style="74" bestFit="1" customWidth="1"/>
    <col min="14596" max="14597" width="7.85546875" style="74" customWidth="1"/>
    <col min="14598" max="14598" width="9.28515625" style="74" customWidth="1"/>
    <col min="14599" max="14599" width="9.42578125" style="74" customWidth="1"/>
    <col min="14600" max="14600" width="17.7109375" style="74" customWidth="1"/>
    <col min="14601" max="14601" width="9.28515625" style="74" bestFit="1" customWidth="1"/>
    <col min="14602" max="14602" width="10.42578125" style="74" customWidth="1"/>
    <col min="14603" max="14603" width="15.42578125" style="74" customWidth="1"/>
    <col min="14604" max="14604" width="10.5703125" style="74" customWidth="1"/>
    <col min="14605" max="14605" width="9.140625" style="74"/>
    <col min="14606" max="14606" width="9.85546875" style="74" customWidth="1"/>
    <col min="14607" max="14608" width="7.7109375" style="74" customWidth="1"/>
    <col min="14609" max="14609" width="9.140625" style="74"/>
    <col min="14610" max="14610" width="11.7109375" style="74" customWidth="1"/>
    <col min="14611" max="14611" width="13.85546875" style="74" customWidth="1"/>
    <col min="14612" max="14612" width="14.28515625" style="74" customWidth="1"/>
    <col min="14613" max="14613" width="12.140625" style="74" customWidth="1"/>
    <col min="14614" max="14614" width="11.7109375" style="74" bestFit="1" customWidth="1"/>
    <col min="14615" max="14615" width="11.85546875" style="74" bestFit="1" customWidth="1"/>
    <col min="14616" max="14616" width="11.7109375" style="74" bestFit="1" customWidth="1"/>
    <col min="14617" max="14617" width="11.85546875" style="74" bestFit="1" customWidth="1"/>
    <col min="14618" max="14618" width="5.140625" style="74" bestFit="1" customWidth="1"/>
    <col min="14619" max="14620" width="9.140625" style="74"/>
    <col min="14621" max="14621" width="16.85546875" style="74" customWidth="1"/>
    <col min="14622" max="14622" width="14.28515625" style="74" customWidth="1"/>
    <col min="14623" max="14623" width="10.42578125" style="74" customWidth="1"/>
    <col min="14624" max="14624" width="12.7109375" style="74" customWidth="1"/>
    <col min="14625" max="14625" width="10.42578125" style="74" customWidth="1"/>
    <col min="14626" max="14848" width="9.140625" style="74"/>
    <col min="14849" max="14849" width="2.85546875" style="74" customWidth="1"/>
    <col min="14850" max="14850" width="6.42578125" style="74" customWidth="1"/>
    <col min="14851" max="14851" width="11.7109375" style="74" bestFit="1" customWidth="1"/>
    <col min="14852" max="14853" width="7.85546875" style="74" customWidth="1"/>
    <col min="14854" max="14854" width="9.28515625" style="74" customWidth="1"/>
    <col min="14855" max="14855" width="9.42578125" style="74" customWidth="1"/>
    <col min="14856" max="14856" width="17.7109375" style="74" customWidth="1"/>
    <col min="14857" max="14857" width="9.28515625" style="74" bestFit="1" customWidth="1"/>
    <col min="14858" max="14858" width="10.42578125" style="74" customWidth="1"/>
    <col min="14859" max="14859" width="15.42578125" style="74" customWidth="1"/>
    <col min="14860" max="14860" width="10.5703125" style="74" customWidth="1"/>
    <col min="14861" max="14861" width="9.140625" style="74"/>
    <col min="14862" max="14862" width="9.85546875" style="74" customWidth="1"/>
    <col min="14863" max="14864" width="7.7109375" style="74" customWidth="1"/>
    <col min="14865" max="14865" width="9.140625" style="74"/>
    <col min="14866" max="14866" width="11.7109375" style="74" customWidth="1"/>
    <col min="14867" max="14867" width="13.85546875" style="74" customWidth="1"/>
    <col min="14868" max="14868" width="14.28515625" style="74" customWidth="1"/>
    <col min="14869" max="14869" width="12.140625" style="74" customWidth="1"/>
    <col min="14870" max="14870" width="11.7109375" style="74" bestFit="1" customWidth="1"/>
    <col min="14871" max="14871" width="11.85546875" style="74" bestFit="1" customWidth="1"/>
    <col min="14872" max="14872" width="11.7109375" style="74" bestFit="1" customWidth="1"/>
    <col min="14873" max="14873" width="11.85546875" style="74" bestFit="1" customWidth="1"/>
    <col min="14874" max="14874" width="5.140625" style="74" bestFit="1" customWidth="1"/>
    <col min="14875" max="14876" width="9.140625" style="74"/>
    <col min="14877" max="14877" width="16.85546875" style="74" customWidth="1"/>
    <col min="14878" max="14878" width="14.28515625" style="74" customWidth="1"/>
    <col min="14879" max="14879" width="10.42578125" style="74" customWidth="1"/>
    <col min="14880" max="14880" width="12.7109375" style="74" customWidth="1"/>
    <col min="14881" max="14881" width="10.42578125" style="74" customWidth="1"/>
    <col min="14882" max="15104" width="9.140625" style="74"/>
    <col min="15105" max="15105" width="2.85546875" style="74" customWidth="1"/>
    <col min="15106" max="15106" width="6.42578125" style="74" customWidth="1"/>
    <col min="15107" max="15107" width="11.7109375" style="74" bestFit="1" customWidth="1"/>
    <col min="15108" max="15109" width="7.85546875" style="74" customWidth="1"/>
    <col min="15110" max="15110" width="9.28515625" style="74" customWidth="1"/>
    <col min="15111" max="15111" width="9.42578125" style="74" customWidth="1"/>
    <col min="15112" max="15112" width="17.7109375" style="74" customWidth="1"/>
    <col min="15113" max="15113" width="9.28515625" style="74" bestFit="1" customWidth="1"/>
    <col min="15114" max="15114" width="10.42578125" style="74" customWidth="1"/>
    <col min="15115" max="15115" width="15.42578125" style="74" customWidth="1"/>
    <col min="15116" max="15116" width="10.5703125" style="74" customWidth="1"/>
    <col min="15117" max="15117" width="9.140625" style="74"/>
    <col min="15118" max="15118" width="9.85546875" style="74" customWidth="1"/>
    <col min="15119" max="15120" width="7.7109375" style="74" customWidth="1"/>
    <col min="15121" max="15121" width="9.140625" style="74"/>
    <col min="15122" max="15122" width="11.7109375" style="74" customWidth="1"/>
    <col min="15123" max="15123" width="13.85546875" style="74" customWidth="1"/>
    <col min="15124" max="15124" width="14.28515625" style="74" customWidth="1"/>
    <col min="15125" max="15125" width="12.140625" style="74" customWidth="1"/>
    <col min="15126" max="15126" width="11.7109375" style="74" bestFit="1" customWidth="1"/>
    <col min="15127" max="15127" width="11.85546875" style="74" bestFit="1" customWidth="1"/>
    <col min="15128" max="15128" width="11.7109375" style="74" bestFit="1" customWidth="1"/>
    <col min="15129" max="15129" width="11.85546875" style="74" bestFit="1" customWidth="1"/>
    <col min="15130" max="15130" width="5.140625" style="74" bestFit="1" customWidth="1"/>
    <col min="15131" max="15132" width="9.140625" style="74"/>
    <col min="15133" max="15133" width="16.85546875" style="74" customWidth="1"/>
    <col min="15134" max="15134" width="14.28515625" style="74" customWidth="1"/>
    <col min="15135" max="15135" width="10.42578125" style="74" customWidth="1"/>
    <col min="15136" max="15136" width="12.7109375" style="74" customWidth="1"/>
    <col min="15137" max="15137" width="10.42578125" style="74" customWidth="1"/>
    <col min="15138" max="15360" width="9.140625" style="74"/>
    <col min="15361" max="15361" width="2.85546875" style="74" customWidth="1"/>
    <col min="15362" max="15362" width="6.42578125" style="74" customWidth="1"/>
    <col min="15363" max="15363" width="11.7109375" style="74" bestFit="1" customWidth="1"/>
    <col min="15364" max="15365" width="7.85546875" style="74" customWidth="1"/>
    <col min="15366" max="15366" width="9.28515625" style="74" customWidth="1"/>
    <col min="15367" max="15367" width="9.42578125" style="74" customWidth="1"/>
    <col min="15368" max="15368" width="17.7109375" style="74" customWidth="1"/>
    <col min="15369" max="15369" width="9.28515625" style="74" bestFit="1" customWidth="1"/>
    <col min="15370" max="15370" width="10.42578125" style="74" customWidth="1"/>
    <col min="15371" max="15371" width="15.42578125" style="74" customWidth="1"/>
    <col min="15372" max="15372" width="10.5703125" style="74" customWidth="1"/>
    <col min="15373" max="15373" width="9.140625" style="74"/>
    <col min="15374" max="15374" width="9.85546875" style="74" customWidth="1"/>
    <col min="15375" max="15376" width="7.7109375" style="74" customWidth="1"/>
    <col min="15377" max="15377" width="9.140625" style="74"/>
    <col min="15378" max="15378" width="11.7109375" style="74" customWidth="1"/>
    <col min="15379" max="15379" width="13.85546875" style="74" customWidth="1"/>
    <col min="15380" max="15380" width="14.28515625" style="74" customWidth="1"/>
    <col min="15381" max="15381" width="12.140625" style="74" customWidth="1"/>
    <col min="15382" max="15382" width="11.7109375" style="74" bestFit="1" customWidth="1"/>
    <col min="15383" max="15383" width="11.85546875" style="74" bestFit="1" customWidth="1"/>
    <col min="15384" max="15384" width="11.7109375" style="74" bestFit="1" customWidth="1"/>
    <col min="15385" max="15385" width="11.85546875" style="74" bestFit="1" customWidth="1"/>
    <col min="15386" max="15386" width="5.140625" style="74" bestFit="1" customWidth="1"/>
    <col min="15387" max="15388" width="9.140625" style="74"/>
    <col min="15389" max="15389" width="16.85546875" style="74" customWidth="1"/>
    <col min="15390" max="15390" width="14.28515625" style="74" customWidth="1"/>
    <col min="15391" max="15391" width="10.42578125" style="74" customWidth="1"/>
    <col min="15392" max="15392" width="12.7109375" style="74" customWidth="1"/>
    <col min="15393" max="15393" width="10.42578125" style="74" customWidth="1"/>
    <col min="15394" max="15616" width="9.140625" style="74"/>
    <col min="15617" max="15617" width="2.85546875" style="74" customWidth="1"/>
    <col min="15618" max="15618" width="6.42578125" style="74" customWidth="1"/>
    <col min="15619" max="15619" width="11.7109375" style="74" bestFit="1" customWidth="1"/>
    <col min="15620" max="15621" width="7.85546875" style="74" customWidth="1"/>
    <col min="15622" max="15622" width="9.28515625" style="74" customWidth="1"/>
    <col min="15623" max="15623" width="9.42578125" style="74" customWidth="1"/>
    <col min="15624" max="15624" width="17.7109375" style="74" customWidth="1"/>
    <col min="15625" max="15625" width="9.28515625" style="74" bestFit="1" customWidth="1"/>
    <col min="15626" max="15626" width="10.42578125" style="74" customWidth="1"/>
    <col min="15627" max="15627" width="15.42578125" style="74" customWidth="1"/>
    <col min="15628" max="15628" width="10.5703125" style="74" customWidth="1"/>
    <col min="15629" max="15629" width="9.140625" style="74"/>
    <col min="15630" max="15630" width="9.85546875" style="74" customWidth="1"/>
    <col min="15631" max="15632" width="7.7109375" style="74" customWidth="1"/>
    <col min="15633" max="15633" width="9.140625" style="74"/>
    <col min="15634" max="15634" width="11.7109375" style="74" customWidth="1"/>
    <col min="15635" max="15635" width="13.85546875" style="74" customWidth="1"/>
    <col min="15636" max="15636" width="14.28515625" style="74" customWidth="1"/>
    <col min="15637" max="15637" width="12.140625" style="74" customWidth="1"/>
    <col min="15638" max="15638" width="11.7109375" style="74" bestFit="1" customWidth="1"/>
    <col min="15639" max="15639" width="11.85546875" style="74" bestFit="1" customWidth="1"/>
    <col min="15640" max="15640" width="11.7109375" style="74" bestFit="1" customWidth="1"/>
    <col min="15641" max="15641" width="11.85546875" style="74" bestFit="1" customWidth="1"/>
    <col min="15642" max="15642" width="5.140625" style="74" bestFit="1" customWidth="1"/>
    <col min="15643" max="15644" width="9.140625" style="74"/>
    <col min="15645" max="15645" width="16.85546875" style="74" customWidth="1"/>
    <col min="15646" max="15646" width="14.28515625" style="74" customWidth="1"/>
    <col min="15647" max="15647" width="10.42578125" style="74" customWidth="1"/>
    <col min="15648" max="15648" width="12.7109375" style="74" customWidth="1"/>
    <col min="15649" max="15649" width="10.42578125" style="74" customWidth="1"/>
    <col min="15650" max="15872" width="9.140625" style="74"/>
    <col min="15873" max="15873" width="2.85546875" style="74" customWidth="1"/>
    <col min="15874" max="15874" width="6.42578125" style="74" customWidth="1"/>
    <col min="15875" max="15875" width="11.7109375" style="74" bestFit="1" customWidth="1"/>
    <col min="15876" max="15877" width="7.85546875" style="74" customWidth="1"/>
    <col min="15878" max="15878" width="9.28515625" style="74" customWidth="1"/>
    <col min="15879" max="15879" width="9.42578125" style="74" customWidth="1"/>
    <col min="15880" max="15880" width="17.7109375" style="74" customWidth="1"/>
    <col min="15881" max="15881" width="9.28515625" style="74" bestFit="1" customWidth="1"/>
    <col min="15882" max="15882" width="10.42578125" style="74" customWidth="1"/>
    <col min="15883" max="15883" width="15.42578125" style="74" customWidth="1"/>
    <col min="15884" max="15884" width="10.5703125" style="74" customWidth="1"/>
    <col min="15885" max="15885" width="9.140625" style="74"/>
    <col min="15886" max="15886" width="9.85546875" style="74" customWidth="1"/>
    <col min="15887" max="15888" width="7.7109375" style="74" customWidth="1"/>
    <col min="15889" max="15889" width="9.140625" style="74"/>
    <col min="15890" max="15890" width="11.7109375" style="74" customWidth="1"/>
    <col min="15891" max="15891" width="13.85546875" style="74" customWidth="1"/>
    <col min="15892" max="15892" width="14.28515625" style="74" customWidth="1"/>
    <col min="15893" max="15893" width="12.140625" style="74" customWidth="1"/>
    <col min="15894" max="15894" width="11.7109375" style="74" bestFit="1" customWidth="1"/>
    <col min="15895" max="15895" width="11.85546875" style="74" bestFit="1" customWidth="1"/>
    <col min="15896" max="15896" width="11.7109375" style="74" bestFit="1" customWidth="1"/>
    <col min="15897" max="15897" width="11.85546875" style="74" bestFit="1" customWidth="1"/>
    <col min="15898" max="15898" width="5.140625" style="74" bestFit="1" customWidth="1"/>
    <col min="15899" max="15900" width="9.140625" style="74"/>
    <col min="15901" max="15901" width="16.85546875" style="74" customWidth="1"/>
    <col min="15902" max="15902" width="14.28515625" style="74" customWidth="1"/>
    <col min="15903" max="15903" width="10.42578125" style="74" customWidth="1"/>
    <col min="15904" max="15904" width="12.7109375" style="74" customWidth="1"/>
    <col min="15905" max="15905" width="10.42578125" style="74" customWidth="1"/>
    <col min="15906" max="16128" width="9.140625" style="74"/>
    <col min="16129" max="16129" width="2.85546875" style="74" customWidth="1"/>
    <col min="16130" max="16130" width="6.42578125" style="74" customWidth="1"/>
    <col min="16131" max="16131" width="11.7109375" style="74" bestFit="1" customWidth="1"/>
    <col min="16132" max="16133" width="7.85546875" style="74" customWidth="1"/>
    <col min="16134" max="16134" width="9.28515625" style="74" customWidth="1"/>
    <col min="16135" max="16135" width="9.42578125" style="74" customWidth="1"/>
    <col min="16136" max="16136" width="17.7109375" style="74" customWidth="1"/>
    <col min="16137" max="16137" width="9.28515625" style="74" bestFit="1" customWidth="1"/>
    <col min="16138" max="16138" width="10.42578125" style="74" customWidth="1"/>
    <col min="16139" max="16139" width="15.42578125" style="74" customWidth="1"/>
    <col min="16140" max="16140" width="10.5703125" style="74" customWidth="1"/>
    <col min="16141" max="16141" width="9.140625" style="74"/>
    <col min="16142" max="16142" width="9.85546875" style="74" customWidth="1"/>
    <col min="16143" max="16144" width="7.7109375" style="74" customWidth="1"/>
    <col min="16145" max="16145" width="9.140625" style="74"/>
    <col min="16146" max="16146" width="11.7109375" style="74" customWidth="1"/>
    <col min="16147" max="16147" width="13.85546875" style="74" customWidth="1"/>
    <col min="16148" max="16148" width="14.28515625" style="74" customWidth="1"/>
    <col min="16149" max="16149" width="12.140625" style="74" customWidth="1"/>
    <col min="16150" max="16150" width="11.7109375" style="74" bestFit="1" customWidth="1"/>
    <col min="16151" max="16151" width="11.85546875" style="74" bestFit="1" customWidth="1"/>
    <col min="16152" max="16152" width="11.7109375" style="74" bestFit="1" customWidth="1"/>
    <col min="16153" max="16153" width="11.85546875" style="74" bestFit="1" customWidth="1"/>
    <col min="16154" max="16154" width="5.140625" style="74" bestFit="1" customWidth="1"/>
    <col min="16155" max="16156" width="9.140625" style="74"/>
    <col min="16157" max="16157" width="16.85546875" style="74" customWidth="1"/>
    <col min="16158" max="16158" width="14.28515625" style="74" customWidth="1"/>
    <col min="16159" max="16159" width="10.42578125" style="74" customWidth="1"/>
    <col min="16160" max="16160" width="12.7109375" style="74" customWidth="1"/>
    <col min="16161" max="16161" width="10.42578125" style="74" customWidth="1"/>
    <col min="16162" max="16384" width="9.140625" style="74"/>
  </cols>
  <sheetData>
    <row r="2" spans="2:35" ht="18">
      <c r="B2" s="1151" t="s">
        <v>3447</v>
      </c>
      <c r="C2" s="1151"/>
      <c r="D2" s="1151"/>
      <c r="E2" s="1151"/>
      <c r="F2" s="1151"/>
      <c r="G2" s="1151"/>
      <c r="H2" s="1151"/>
      <c r="I2" s="1151"/>
      <c r="J2" s="1151"/>
      <c r="K2" s="1151"/>
      <c r="L2" s="1151"/>
      <c r="M2" s="1151"/>
      <c r="N2" s="1151"/>
      <c r="O2" s="1151"/>
      <c r="P2" s="1151"/>
      <c r="Q2" s="1151"/>
      <c r="R2" s="1151"/>
      <c r="S2" s="1151"/>
      <c r="T2" s="1151"/>
      <c r="U2" s="1151"/>
      <c r="V2" s="1151"/>
      <c r="W2" s="1151"/>
      <c r="X2" s="1151"/>
      <c r="Y2" s="1151"/>
      <c r="Z2" s="1151"/>
      <c r="AA2" s="1151"/>
      <c r="AB2" s="1151"/>
      <c r="AC2" s="1151"/>
      <c r="AD2" s="1151"/>
      <c r="AE2" s="1151"/>
      <c r="AF2" s="1151"/>
    </row>
    <row r="3" spans="2:35" ht="15">
      <c r="B3" s="1156" t="s">
        <v>741</v>
      </c>
      <c r="C3" s="1156"/>
      <c r="D3" s="1156"/>
      <c r="E3" s="1156"/>
      <c r="F3" s="1156"/>
      <c r="G3" s="1156"/>
      <c r="H3" s="1156"/>
      <c r="I3" s="1156"/>
      <c r="J3" s="1156"/>
      <c r="K3" s="1156"/>
      <c r="L3" s="1156"/>
      <c r="M3" s="1156"/>
      <c r="N3" s="1156"/>
      <c r="O3" s="1156"/>
      <c r="P3" s="1156"/>
      <c r="Q3" s="1156"/>
      <c r="R3" s="1156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1153" t="s">
        <v>742</v>
      </c>
      <c r="AE3" s="1153"/>
      <c r="AF3" s="1153"/>
    </row>
    <row r="4" spans="2:35" ht="15">
      <c r="B4" s="75" t="s">
        <v>743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6"/>
      <c r="AE4" s="76"/>
      <c r="AF4" s="76"/>
    </row>
    <row r="5" spans="2:35">
      <c r="B5" s="1154" t="s">
        <v>744</v>
      </c>
      <c r="C5" s="1154"/>
      <c r="D5" s="1154"/>
      <c r="E5" s="1154"/>
      <c r="F5" s="1154"/>
      <c r="G5" s="1154"/>
      <c r="H5" s="1154"/>
      <c r="I5" s="1154"/>
      <c r="J5" s="1154"/>
      <c r="K5" s="1154"/>
      <c r="L5" s="1154"/>
      <c r="M5" s="1154"/>
      <c r="N5" s="1154"/>
      <c r="O5" s="1154"/>
      <c r="P5" s="1154"/>
      <c r="Q5" s="1154"/>
      <c r="R5" s="1154"/>
      <c r="S5" s="1154"/>
      <c r="T5" s="1154"/>
      <c r="U5" s="1154"/>
      <c r="V5" s="1154"/>
      <c r="W5" s="1154"/>
      <c r="X5" s="1154"/>
      <c r="Y5" s="1154"/>
      <c r="Z5" s="1154"/>
      <c r="AA5" s="1154"/>
      <c r="AB5" s="1154"/>
      <c r="AC5" s="1154"/>
      <c r="AD5" s="1154"/>
      <c r="AE5" s="1154"/>
      <c r="AF5" s="1154"/>
    </row>
    <row r="7" spans="2:35" ht="15">
      <c r="B7" s="1155" t="s">
        <v>745</v>
      </c>
      <c r="C7" s="1155"/>
      <c r="D7" s="1155"/>
      <c r="E7" s="1155"/>
      <c r="F7" s="1155"/>
      <c r="G7" s="1155"/>
      <c r="H7" s="1155"/>
      <c r="I7" s="1155"/>
      <c r="J7" s="1155"/>
      <c r="K7" s="1155"/>
      <c r="L7" s="1155"/>
      <c r="M7" s="1155"/>
      <c r="N7" s="1155"/>
      <c r="O7" s="1155"/>
      <c r="P7" s="1155"/>
      <c r="Q7" s="1155"/>
      <c r="R7" s="1155"/>
      <c r="S7" s="1155"/>
    </row>
    <row r="8" spans="2:35" ht="12.75">
      <c r="B8" s="75" t="str">
        <f>+'[2]SCH-1'!D14</f>
        <v>M.B.B.S</v>
      </c>
      <c r="C8" s="75"/>
      <c r="D8" s="75"/>
      <c r="E8" s="75"/>
      <c r="Z8" s="78"/>
      <c r="AA8" s="78"/>
      <c r="AB8" s="78"/>
      <c r="AC8" s="78"/>
      <c r="AD8" s="1069" t="s">
        <v>70</v>
      </c>
      <c r="AE8" s="1069"/>
    </row>
    <row r="9" spans="2:35" ht="12" thickBot="1">
      <c r="Z9" s="78"/>
      <c r="AA9" s="78"/>
      <c r="AB9" s="78"/>
      <c r="AC9" s="78"/>
    </row>
    <row r="10" spans="2:35" ht="12" thickTop="1">
      <c r="B10" s="1142" t="s">
        <v>48</v>
      </c>
      <c r="C10" s="1125" t="s">
        <v>71</v>
      </c>
      <c r="D10" s="1125" t="s">
        <v>72</v>
      </c>
      <c r="E10" s="1125" t="s">
        <v>73</v>
      </c>
      <c r="F10" s="1125" t="s">
        <v>74</v>
      </c>
      <c r="G10" s="1125" t="s">
        <v>75</v>
      </c>
      <c r="H10" s="1125" t="s">
        <v>76</v>
      </c>
      <c r="I10" s="1144" t="s">
        <v>77</v>
      </c>
      <c r="J10" s="1125" t="s">
        <v>78</v>
      </c>
      <c r="K10" s="1125" t="s">
        <v>79</v>
      </c>
      <c r="L10" s="1125" t="s">
        <v>80</v>
      </c>
      <c r="M10" s="1125" t="s">
        <v>81</v>
      </c>
      <c r="N10" s="1137" t="s">
        <v>3436</v>
      </c>
      <c r="O10" s="1138"/>
      <c r="P10" s="1138"/>
      <c r="Q10" s="1138"/>
      <c r="R10" s="1138"/>
      <c r="S10" s="1138"/>
      <c r="T10" s="1138"/>
      <c r="U10" s="1139"/>
      <c r="V10" s="1125" t="s">
        <v>82</v>
      </c>
      <c r="W10" s="1135" t="s">
        <v>83</v>
      </c>
      <c r="X10" s="1135"/>
      <c r="Y10" s="1135" t="s">
        <v>84</v>
      </c>
      <c r="Z10" s="1135"/>
      <c r="AA10" s="1125" t="s">
        <v>85</v>
      </c>
      <c r="AB10" s="1125" t="s">
        <v>86</v>
      </c>
      <c r="AC10" s="1125" t="s">
        <v>87</v>
      </c>
      <c r="AD10" s="1125" t="s">
        <v>88</v>
      </c>
      <c r="AE10" s="1125" t="s">
        <v>89</v>
      </c>
      <c r="AF10" s="1125" t="s">
        <v>90</v>
      </c>
      <c r="AG10" s="1127" t="s">
        <v>91</v>
      </c>
      <c r="AH10" s="1127"/>
      <c r="AI10" s="1128"/>
    </row>
    <row r="11" spans="2:35" ht="69.75" customHeight="1">
      <c r="B11" s="1143"/>
      <c r="C11" s="1126"/>
      <c r="D11" s="1126"/>
      <c r="E11" s="1133"/>
      <c r="F11" s="1126"/>
      <c r="G11" s="1126"/>
      <c r="H11" s="1126"/>
      <c r="I11" s="1145"/>
      <c r="J11" s="1126"/>
      <c r="K11" s="1126"/>
      <c r="L11" s="1126"/>
      <c r="M11" s="1126"/>
      <c r="N11" s="101" t="s">
        <v>92</v>
      </c>
      <c r="O11" s="101" t="s">
        <v>93</v>
      </c>
      <c r="P11" s="101" t="s">
        <v>94</v>
      </c>
      <c r="Q11" s="101" t="s">
        <v>95</v>
      </c>
      <c r="R11" s="102" t="s">
        <v>96</v>
      </c>
      <c r="S11" s="103" t="s">
        <v>97</v>
      </c>
      <c r="T11" s="101" t="s">
        <v>3437</v>
      </c>
      <c r="U11" s="101" t="s">
        <v>98</v>
      </c>
      <c r="V11" s="1133"/>
      <c r="W11" s="104" t="s">
        <v>99</v>
      </c>
      <c r="X11" s="105" t="s">
        <v>100</v>
      </c>
      <c r="Y11" s="104" t="s">
        <v>99</v>
      </c>
      <c r="Z11" s="106" t="s">
        <v>100</v>
      </c>
      <c r="AA11" s="1136"/>
      <c r="AB11" s="1126"/>
      <c r="AC11" s="1133"/>
      <c r="AD11" s="1133"/>
      <c r="AE11" s="1126"/>
      <c r="AF11" s="1126"/>
      <c r="AG11" s="107" t="s">
        <v>101</v>
      </c>
      <c r="AH11" s="107" t="s">
        <v>102</v>
      </c>
      <c r="AI11" s="108" t="s">
        <v>103</v>
      </c>
    </row>
    <row r="12" spans="2:35" ht="34.5" thickBot="1">
      <c r="B12" s="109">
        <v>1</v>
      </c>
      <c r="C12" s="101">
        <v>2</v>
      </c>
      <c r="D12" s="101">
        <v>3</v>
      </c>
      <c r="E12" s="101">
        <v>4</v>
      </c>
      <c r="F12" s="101">
        <v>5</v>
      </c>
      <c r="G12" s="101">
        <v>6</v>
      </c>
      <c r="H12" s="101">
        <v>7</v>
      </c>
      <c r="I12" s="103">
        <v>8</v>
      </c>
      <c r="J12" s="101">
        <v>9</v>
      </c>
      <c r="K12" s="101">
        <v>10</v>
      </c>
      <c r="L12" s="101">
        <v>11</v>
      </c>
      <c r="M12" s="101">
        <v>12</v>
      </c>
      <c r="N12" s="101">
        <v>13</v>
      </c>
      <c r="O12" s="101">
        <v>14</v>
      </c>
      <c r="P12" s="101">
        <v>15</v>
      </c>
      <c r="Q12" s="103">
        <v>16</v>
      </c>
      <c r="R12" s="101">
        <v>17</v>
      </c>
      <c r="S12" s="101" t="s">
        <v>104</v>
      </c>
      <c r="T12" s="101">
        <v>19</v>
      </c>
      <c r="U12" s="101" t="s">
        <v>105</v>
      </c>
      <c r="V12" s="101">
        <v>21</v>
      </c>
      <c r="W12" s="101">
        <v>22</v>
      </c>
      <c r="X12" s="103">
        <v>23</v>
      </c>
      <c r="Y12" s="101">
        <v>24</v>
      </c>
      <c r="Z12" s="103">
        <v>25</v>
      </c>
      <c r="AA12" s="103">
        <v>26</v>
      </c>
      <c r="AB12" s="101">
        <v>27</v>
      </c>
      <c r="AC12" s="103">
        <v>28</v>
      </c>
      <c r="AD12" s="101" t="s">
        <v>106</v>
      </c>
      <c r="AE12" s="101" t="s">
        <v>107</v>
      </c>
      <c r="AF12" s="103">
        <v>31</v>
      </c>
      <c r="AG12" s="101">
        <v>32</v>
      </c>
      <c r="AH12" s="103">
        <v>33</v>
      </c>
      <c r="AI12" s="101">
        <v>34</v>
      </c>
    </row>
    <row r="13" spans="2:35" ht="17.25" thickTop="1">
      <c r="B13" s="83">
        <v>1</v>
      </c>
      <c r="C13" s="84" t="s">
        <v>746</v>
      </c>
      <c r="D13" s="82" t="s">
        <v>747</v>
      </c>
      <c r="E13" s="85">
        <v>427818674756</v>
      </c>
      <c r="F13" s="86">
        <v>26536</v>
      </c>
      <c r="G13" s="84" t="s">
        <v>110</v>
      </c>
      <c r="H13" s="87" t="s">
        <v>111</v>
      </c>
      <c r="I13" s="84" t="s">
        <v>748</v>
      </c>
      <c r="J13" s="84" t="s">
        <v>113</v>
      </c>
      <c r="K13" s="86">
        <v>41244</v>
      </c>
      <c r="L13" s="87" t="s">
        <v>96</v>
      </c>
      <c r="M13" s="87">
        <v>0</v>
      </c>
      <c r="N13" s="88">
        <v>480000</v>
      </c>
      <c r="O13" s="88">
        <v>0</v>
      </c>
      <c r="P13" s="88">
        <v>0</v>
      </c>
      <c r="Q13" s="88">
        <v>0</v>
      </c>
      <c r="R13" s="88">
        <v>600000</v>
      </c>
      <c r="S13" s="88">
        <f>SUM(N13:R13)</f>
        <v>1080000</v>
      </c>
      <c r="T13" s="87">
        <v>0</v>
      </c>
      <c r="U13" s="89">
        <f>S13+T13</f>
        <v>1080000</v>
      </c>
      <c r="V13" s="87">
        <v>0</v>
      </c>
      <c r="W13" s="88">
        <v>0</v>
      </c>
      <c r="X13" s="88">
        <v>0</v>
      </c>
      <c r="Y13" s="88">
        <v>0</v>
      </c>
      <c r="Z13" s="88">
        <v>0</v>
      </c>
      <c r="AA13" s="88">
        <v>2400</v>
      </c>
      <c r="AB13" s="88">
        <v>67080</v>
      </c>
      <c r="AC13" s="88">
        <v>0</v>
      </c>
      <c r="AD13" s="88">
        <f>W13+Y13+AA13+AB13+AC13</f>
        <v>69480</v>
      </c>
      <c r="AE13" s="89">
        <f>U13-AD13</f>
        <v>1010520</v>
      </c>
      <c r="AF13" s="87">
        <v>0</v>
      </c>
      <c r="AG13" s="90" t="s">
        <v>121</v>
      </c>
      <c r="AH13" s="91">
        <v>214810100068108</v>
      </c>
      <c r="AI13" s="90" t="s">
        <v>122</v>
      </c>
    </row>
    <row r="14" spans="2:35" ht="16.5">
      <c r="B14" s="83">
        <v>2</v>
      </c>
      <c r="C14" s="84" t="s">
        <v>749</v>
      </c>
      <c r="D14" s="82" t="s">
        <v>750</v>
      </c>
      <c r="E14" s="85">
        <v>506409485277</v>
      </c>
      <c r="F14" s="86">
        <v>31540</v>
      </c>
      <c r="G14" s="84" t="s">
        <v>751</v>
      </c>
      <c r="H14" s="87" t="s">
        <v>111</v>
      </c>
      <c r="I14" s="84" t="s">
        <v>752</v>
      </c>
      <c r="J14" s="84" t="s">
        <v>113</v>
      </c>
      <c r="K14" s="86">
        <v>42186</v>
      </c>
      <c r="L14" s="87" t="s">
        <v>96</v>
      </c>
      <c r="M14" s="87">
        <v>0</v>
      </c>
      <c r="N14" s="88">
        <v>150000</v>
      </c>
      <c r="O14" s="88">
        <v>0</v>
      </c>
      <c r="P14" s="88">
        <v>0</v>
      </c>
      <c r="Q14" s="88">
        <v>0</v>
      </c>
      <c r="R14" s="88">
        <v>333300</v>
      </c>
      <c r="S14" s="88">
        <f t="shared" ref="S14:S77" si="0">SUM(N14:R14)</f>
        <v>483300</v>
      </c>
      <c r="T14" s="87">
        <v>0</v>
      </c>
      <c r="U14" s="89">
        <f t="shared" ref="U14:U77" si="1">S14+T14</f>
        <v>483300</v>
      </c>
      <c r="V14" s="87">
        <v>0</v>
      </c>
      <c r="W14" s="88">
        <v>0</v>
      </c>
      <c r="X14" s="88">
        <v>0</v>
      </c>
      <c r="Y14" s="88">
        <v>0</v>
      </c>
      <c r="Z14" s="88">
        <v>0</v>
      </c>
      <c r="AA14" s="88">
        <v>1000</v>
      </c>
      <c r="AB14" s="88">
        <v>23535</v>
      </c>
      <c r="AC14" s="88">
        <v>7213.5</v>
      </c>
      <c r="AD14" s="88">
        <f t="shared" ref="AD14:AD77" si="2">W14+Y14+AA14+AB14+AC14</f>
        <v>31748.5</v>
      </c>
      <c r="AE14" s="89">
        <f t="shared" ref="AE14:AE77" si="3">U14-AD14</f>
        <v>451551.5</v>
      </c>
      <c r="AF14" s="87">
        <v>0</v>
      </c>
      <c r="AG14" s="90" t="s">
        <v>121</v>
      </c>
      <c r="AH14" s="91">
        <v>610002010011413</v>
      </c>
      <c r="AI14" s="90" t="s">
        <v>140</v>
      </c>
    </row>
    <row r="15" spans="2:35" ht="16.5">
      <c r="B15" s="83">
        <v>3</v>
      </c>
      <c r="C15" s="84" t="s">
        <v>753</v>
      </c>
      <c r="D15" s="82" t="s">
        <v>754</v>
      </c>
      <c r="E15" s="85">
        <v>694354061035</v>
      </c>
      <c r="F15" s="86">
        <v>30538</v>
      </c>
      <c r="G15" s="84" t="s">
        <v>110</v>
      </c>
      <c r="H15" s="87" t="s">
        <v>111</v>
      </c>
      <c r="I15" s="84" t="s">
        <v>748</v>
      </c>
      <c r="J15" s="84" t="s">
        <v>113</v>
      </c>
      <c r="K15" s="86">
        <v>42340</v>
      </c>
      <c r="L15" s="87" t="s">
        <v>96</v>
      </c>
      <c r="M15" s="87">
        <v>0</v>
      </c>
      <c r="N15" s="88">
        <v>480000</v>
      </c>
      <c r="O15" s="88">
        <v>0</v>
      </c>
      <c r="P15" s="88">
        <v>0</v>
      </c>
      <c r="Q15" s="88">
        <v>0</v>
      </c>
      <c r="R15" s="88">
        <v>960000</v>
      </c>
      <c r="S15" s="88">
        <f t="shared" si="0"/>
        <v>1440000</v>
      </c>
      <c r="T15" s="87">
        <v>0</v>
      </c>
      <c r="U15" s="89">
        <f t="shared" si="1"/>
        <v>1440000</v>
      </c>
      <c r="V15" s="87">
        <v>0</v>
      </c>
      <c r="W15" s="88">
        <v>0</v>
      </c>
      <c r="X15" s="88">
        <v>0</v>
      </c>
      <c r="Y15" s="88">
        <v>0</v>
      </c>
      <c r="Z15" s="88">
        <v>0</v>
      </c>
      <c r="AA15" s="88">
        <v>2400</v>
      </c>
      <c r="AB15" s="88">
        <v>133120</v>
      </c>
      <c r="AC15" s="88">
        <v>0</v>
      </c>
      <c r="AD15" s="88">
        <f t="shared" si="2"/>
        <v>135520</v>
      </c>
      <c r="AE15" s="89">
        <f t="shared" si="3"/>
        <v>1304480</v>
      </c>
      <c r="AF15" s="87">
        <v>0</v>
      </c>
      <c r="AG15" s="90" t="s">
        <v>121</v>
      </c>
      <c r="AH15" s="91">
        <v>214810100090286</v>
      </c>
      <c r="AI15" s="90" t="s">
        <v>122</v>
      </c>
    </row>
    <row r="16" spans="2:35" ht="16.5">
      <c r="B16" s="83">
        <v>4</v>
      </c>
      <c r="C16" s="84" t="s">
        <v>755</v>
      </c>
      <c r="D16" s="82" t="s">
        <v>756</v>
      </c>
      <c r="E16" s="85">
        <v>670528853048</v>
      </c>
      <c r="F16" s="86">
        <v>29010</v>
      </c>
      <c r="G16" s="84" t="s">
        <v>502</v>
      </c>
      <c r="H16" s="87" t="s">
        <v>111</v>
      </c>
      <c r="I16" s="84" t="s">
        <v>757</v>
      </c>
      <c r="J16" s="84" t="s">
        <v>113</v>
      </c>
      <c r="K16" s="86">
        <v>42480</v>
      </c>
      <c r="L16" s="87" t="s">
        <v>96</v>
      </c>
      <c r="M16" s="87">
        <v>0</v>
      </c>
      <c r="N16" s="88">
        <v>360000</v>
      </c>
      <c r="O16" s="88">
        <v>0</v>
      </c>
      <c r="P16" s="88">
        <v>0</v>
      </c>
      <c r="Q16" s="88">
        <v>0</v>
      </c>
      <c r="R16" s="88">
        <v>420000</v>
      </c>
      <c r="S16" s="88">
        <f t="shared" si="0"/>
        <v>780000</v>
      </c>
      <c r="T16" s="87">
        <v>0</v>
      </c>
      <c r="U16" s="89">
        <f t="shared" si="1"/>
        <v>780000</v>
      </c>
      <c r="V16" s="87">
        <v>0</v>
      </c>
      <c r="W16" s="88">
        <v>0</v>
      </c>
      <c r="X16" s="88">
        <v>0</v>
      </c>
      <c r="Y16" s="88">
        <v>0</v>
      </c>
      <c r="Z16" s="88">
        <v>0</v>
      </c>
      <c r="AA16" s="88">
        <v>2400</v>
      </c>
      <c r="AB16" s="88">
        <v>29120</v>
      </c>
      <c r="AC16" s="88">
        <v>0</v>
      </c>
      <c r="AD16" s="88">
        <f t="shared" si="2"/>
        <v>31520</v>
      </c>
      <c r="AE16" s="89">
        <f t="shared" si="3"/>
        <v>748480</v>
      </c>
      <c r="AF16" s="87">
        <v>0</v>
      </c>
      <c r="AG16" s="90" t="s">
        <v>121</v>
      </c>
      <c r="AH16" s="91">
        <v>610002010012028</v>
      </c>
      <c r="AI16" s="90" t="s">
        <v>140</v>
      </c>
    </row>
    <row r="17" spans="2:35" ht="16.5">
      <c r="B17" s="83">
        <v>5</v>
      </c>
      <c r="C17" s="84" t="s">
        <v>758</v>
      </c>
      <c r="D17" s="82" t="s">
        <v>759</v>
      </c>
      <c r="E17" s="85">
        <v>696397979899</v>
      </c>
      <c r="F17" s="86">
        <v>30261</v>
      </c>
      <c r="G17" s="84" t="s">
        <v>110</v>
      </c>
      <c r="H17" s="87" t="s">
        <v>111</v>
      </c>
      <c r="I17" s="84" t="s">
        <v>748</v>
      </c>
      <c r="J17" s="84" t="s">
        <v>113</v>
      </c>
      <c r="K17" s="86">
        <v>43070</v>
      </c>
      <c r="L17" s="87" t="s">
        <v>96</v>
      </c>
      <c r="M17" s="87">
        <v>0</v>
      </c>
      <c r="N17" s="88">
        <v>240000</v>
      </c>
      <c r="O17" s="88">
        <v>0</v>
      </c>
      <c r="P17" s="88">
        <v>0</v>
      </c>
      <c r="Q17" s="88">
        <v>0</v>
      </c>
      <c r="R17" s="88">
        <v>480000</v>
      </c>
      <c r="S17" s="88">
        <f t="shared" si="0"/>
        <v>720000</v>
      </c>
      <c r="T17" s="87">
        <v>0</v>
      </c>
      <c r="U17" s="89">
        <f t="shared" si="1"/>
        <v>720000</v>
      </c>
      <c r="V17" s="87">
        <v>0</v>
      </c>
      <c r="W17" s="88">
        <v>0</v>
      </c>
      <c r="X17" s="88">
        <v>0</v>
      </c>
      <c r="Y17" s="88">
        <v>0</v>
      </c>
      <c r="Z17" s="88">
        <v>0</v>
      </c>
      <c r="AA17" s="88">
        <v>1200</v>
      </c>
      <c r="AB17" s="88">
        <v>71048</v>
      </c>
      <c r="AC17" s="88">
        <v>0</v>
      </c>
      <c r="AD17" s="88">
        <f t="shared" si="2"/>
        <v>72248</v>
      </c>
      <c r="AE17" s="89">
        <f t="shared" si="3"/>
        <v>647752</v>
      </c>
      <c r="AF17" s="87">
        <v>0</v>
      </c>
      <c r="AG17" s="90" t="s">
        <v>121</v>
      </c>
      <c r="AH17" s="91">
        <v>214810100067491</v>
      </c>
      <c r="AI17" s="90" t="s">
        <v>122</v>
      </c>
    </row>
    <row r="18" spans="2:35" ht="16.5">
      <c r="B18" s="83">
        <v>6</v>
      </c>
      <c r="C18" s="84" t="s">
        <v>760</v>
      </c>
      <c r="D18" s="82" t="s">
        <v>761</v>
      </c>
      <c r="E18" s="85">
        <v>925035568426</v>
      </c>
      <c r="F18" s="86">
        <v>29793</v>
      </c>
      <c r="G18" s="84" t="s">
        <v>110</v>
      </c>
      <c r="H18" s="87" t="s">
        <v>111</v>
      </c>
      <c r="I18" s="84" t="s">
        <v>748</v>
      </c>
      <c r="J18" s="84" t="s">
        <v>113</v>
      </c>
      <c r="K18" s="86">
        <v>43344</v>
      </c>
      <c r="L18" s="87" t="s">
        <v>96</v>
      </c>
      <c r="M18" s="87">
        <v>0</v>
      </c>
      <c r="N18" s="88">
        <v>440000</v>
      </c>
      <c r="O18" s="88">
        <v>0</v>
      </c>
      <c r="P18" s="88">
        <v>0</v>
      </c>
      <c r="Q18" s="88">
        <v>0</v>
      </c>
      <c r="R18" s="88">
        <v>1155000</v>
      </c>
      <c r="S18" s="88">
        <f t="shared" si="0"/>
        <v>1595000</v>
      </c>
      <c r="T18" s="87">
        <v>0</v>
      </c>
      <c r="U18" s="89">
        <f t="shared" si="1"/>
        <v>1595000</v>
      </c>
      <c r="V18" s="87">
        <v>0</v>
      </c>
      <c r="W18" s="88">
        <v>0</v>
      </c>
      <c r="X18" s="88">
        <v>0</v>
      </c>
      <c r="Y18" s="88">
        <v>0</v>
      </c>
      <c r="Z18" s="88">
        <v>0</v>
      </c>
      <c r="AA18" s="88">
        <v>2200</v>
      </c>
      <c r="AB18" s="88">
        <v>193078</v>
      </c>
      <c r="AC18" s="88">
        <v>1039.5</v>
      </c>
      <c r="AD18" s="88">
        <f t="shared" si="2"/>
        <v>196317.5</v>
      </c>
      <c r="AE18" s="89">
        <f t="shared" si="3"/>
        <v>1398682.5</v>
      </c>
      <c r="AF18" s="87">
        <v>0</v>
      </c>
      <c r="AG18" s="90" t="s">
        <v>121</v>
      </c>
      <c r="AH18" s="91">
        <v>610002010014107</v>
      </c>
      <c r="AI18" s="90" t="s">
        <v>140</v>
      </c>
    </row>
    <row r="19" spans="2:35" ht="16.5">
      <c r="B19" s="83">
        <v>7</v>
      </c>
      <c r="C19" s="84" t="s">
        <v>762</v>
      </c>
      <c r="D19" s="82" t="s">
        <v>763</v>
      </c>
      <c r="E19" s="85">
        <v>546669956369</v>
      </c>
      <c r="F19" s="86">
        <v>31717</v>
      </c>
      <c r="G19" s="84" t="s">
        <v>110</v>
      </c>
      <c r="H19" s="87" t="s">
        <v>111</v>
      </c>
      <c r="I19" s="84" t="s">
        <v>757</v>
      </c>
      <c r="J19" s="84" t="s">
        <v>113</v>
      </c>
      <c r="K19" s="86">
        <v>43647</v>
      </c>
      <c r="L19" s="87" t="s">
        <v>96</v>
      </c>
      <c r="M19" s="87">
        <v>0</v>
      </c>
      <c r="N19" s="88">
        <v>360000</v>
      </c>
      <c r="O19" s="88">
        <v>0</v>
      </c>
      <c r="P19" s="88">
        <v>0</v>
      </c>
      <c r="Q19" s="88">
        <v>0</v>
      </c>
      <c r="R19" s="88">
        <v>780000</v>
      </c>
      <c r="S19" s="88">
        <f t="shared" si="0"/>
        <v>1140000</v>
      </c>
      <c r="T19" s="87">
        <v>0</v>
      </c>
      <c r="U19" s="89">
        <f t="shared" si="1"/>
        <v>1140000</v>
      </c>
      <c r="V19" s="87">
        <v>0</v>
      </c>
      <c r="W19" s="88">
        <v>0</v>
      </c>
      <c r="X19" s="88">
        <v>0</v>
      </c>
      <c r="Y19" s="88">
        <v>0</v>
      </c>
      <c r="Z19" s="88">
        <v>0</v>
      </c>
      <c r="AA19" s="88">
        <v>2400</v>
      </c>
      <c r="AB19" s="88">
        <v>79622.399999999994</v>
      </c>
      <c r="AC19" s="88">
        <v>4814.5</v>
      </c>
      <c r="AD19" s="88">
        <f t="shared" si="2"/>
        <v>86836.9</v>
      </c>
      <c r="AE19" s="89">
        <f t="shared" si="3"/>
        <v>1053163.1000000001</v>
      </c>
      <c r="AF19" s="87">
        <v>0</v>
      </c>
      <c r="AG19" s="90" t="s">
        <v>121</v>
      </c>
      <c r="AH19" s="91">
        <v>610002010014273</v>
      </c>
      <c r="AI19" s="90" t="s">
        <v>140</v>
      </c>
    </row>
    <row r="20" spans="2:35" ht="16.5">
      <c r="B20" s="83">
        <v>8</v>
      </c>
      <c r="C20" s="84" t="s">
        <v>764</v>
      </c>
      <c r="D20" s="82" t="s">
        <v>765</v>
      </c>
      <c r="E20" s="85">
        <v>306853031481</v>
      </c>
      <c r="F20" s="86">
        <v>22072</v>
      </c>
      <c r="G20" s="84" t="s">
        <v>110</v>
      </c>
      <c r="H20" s="87" t="s">
        <v>111</v>
      </c>
      <c r="I20" s="84" t="s">
        <v>766</v>
      </c>
      <c r="J20" s="84" t="s">
        <v>113</v>
      </c>
      <c r="K20" s="86">
        <v>44016</v>
      </c>
      <c r="L20" s="87" t="s">
        <v>96</v>
      </c>
      <c r="M20" s="87">
        <v>0</v>
      </c>
      <c r="N20" s="88">
        <v>451998</v>
      </c>
      <c r="O20" s="88">
        <v>0</v>
      </c>
      <c r="P20" s="88">
        <v>0</v>
      </c>
      <c r="Q20" s="88">
        <v>0</v>
      </c>
      <c r="R20" s="88">
        <v>960493</v>
      </c>
      <c r="S20" s="88">
        <f t="shared" si="0"/>
        <v>1412491</v>
      </c>
      <c r="T20" s="87">
        <v>0</v>
      </c>
      <c r="U20" s="89">
        <f t="shared" si="1"/>
        <v>1412491</v>
      </c>
      <c r="V20" s="87">
        <v>0</v>
      </c>
      <c r="W20" s="88">
        <v>0</v>
      </c>
      <c r="X20" s="88">
        <v>0</v>
      </c>
      <c r="Y20" s="88">
        <v>0</v>
      </c>
      <c r="Z20" s="88">
        <v>0</v>
      </c>
      <c r="AA20" s="88">
        <v>2400</v>
      </c>
      <c r="AB20" s="88">
        <v>127398.12800000001</v>
      </c>
      <c r="AC20" s="88">
        <v>0</v>
      </c>
      <c r="AD20" s="88">
        <f t="shared" si="2"/>
        <v>129798.12800000001</v>
      </c>
      <c r="AE20" s="89">
        <f t="shared" si="3"/>
        <v>1282692.872</v>
      </c>
      <c r="AF20" s="87">
        <v>0</v>
      </c>
      <c r="AG20" s="90" t="s">
        <v>121</v>
      </c>
      <c r="AH20" s="91">
        <v>610002010015028</v>
      </c>
      <c r="AI20" s="90" t="s">
        <v>140</v>
      </c>
    </row>
    <row r="21" spans="2:35" ht="16.5">
      <c r="B21" s="83">
        <v>9</v>
      </c>
      <c r="C21" s="84" t="s">
        <v>767</v>
      </c>
      <c r="D21" s="82" t="s">
        <v>768</v>
      </c>
      <c r="E21" s="85">
        <v>661889817034</v>
      </c>
      <c r="F21" s="86">
        <v>32785</v>
      </c>
      <c r="G21" s="84" t="s">
        <v>110</v>
      </c>
      <c r="H21" s="87" t="s">
        <v>111</v>
      </c>
      <c r="I21" s="84" t="s">
        <v>748</v>
      </c>
      <c r="J21" s="84" t="s">
        <v>113</v>
      </c>
      <c r="K21" s="86">
        <v>44075</v>
      </c>
      <c r="L21" s="87" t="s">
        <v>96</v>
      </c>
      <c r="M21" s="87">
        <v>0</v>
      </c>
      <c r="N21" s="88">
        <v>360000</v>
      </c>
      <c r="O21" s="88">
        <v>0</v>
      </c>
      <c r="P21" s="88">
        <v>0</v>
      </c>
      <c r="Q21" s="88">
        <v>0</v>
      </c>
      <c r="R21" s="88">
        <v>840000</v>
      </c>
      <c r="S21" s="88">
        <f t="shared" si="0"/>
        <v>1200000</v>
      </c>
      <c r="T21" s="87">
        <v>0</v>
      </c>
      <c r="U21" s="89">
        <f t="shared" si="1"/>
        <v>1200000</v>
      </c>
      <c r="V21" s="87">
        <v>0</v>
      </c>
      <c r="W21" s="88">
        <v>0</v>
      </c>
      <c r="X21" s="88">
        <v>0</v>
      </c>
      <c r="Y21" s="88">
        <v>0</v>
      </c>
      <c r="Z21" s="88">
        <v>0</v>
      </c>
      <c r="AA21" s="88">
        <v>2400</v>
      </c>
      <c r="AB21" s="88">
        <v>85800</v>
      </c>
      <c r="AC21" s="88">
        <v>0</v>
      </c>
      <c r="AD21" s="88">
        <f t="shared" si="2"/>
        <v>88200</v>
      </c>
      <c r="AE21" s="89">
        <f t="shared" si="3"/>
        <v>1111800</v>
      </c>
      <c r="AF21" s="87">
        <v>0</v>
      </c>
      <c r="AG21" s="90" t="s">
        <v>121</v>
      </c>
      <c r="AH21" s="91">
        <v>328002011015408</v>
      </c>
      <c r="AI21" s="90" t="s">
        <v>174</v>
      </c>
    </row>
    <row r="22" spans="2:35" ht="16.5">
      <c r="B22" s="83">
        <v>10</v>
      </c>
      <c r="C22" s="84" t="s">
        <v>769</v>
      </c>
      <c r="D22" s="82" t="s">
        <v>770</v>
      </c>
      <c r="E22" s="85">
        <v>605693122087</v>
      </c>
      <c r="F22" s="86">
        <v>30160</v>
      </c>
      <c r="G22" s="84" t="s">
        <v>110</v>
      </c>
      <c r="H22" s="87" t="s">
        <v>111</v>
      </c>
      <c r="I22" s="84" t="s">
        <v>771</v>
      </c>
      <c r="J22" s="84" t="s">
        <v>113</v>
      </c>
      <c r="K22" s="86">
        <v>44166</v>
      </c>
      <c r="L22" s="87" t="s">
        <v>96</v>
      </c>
      <c r="M22" s="87">
        <v>0</v>
      </c>
      <c r="N22" s="88">
        <v>480000</v>
      </c>
      <c r="O22" s="88">
        <v>0</v>
      </c>
      <c r="P22" s="88">
        <v>0</v>
      </c>
      <c r="Q22" s="88">
        <v>0</v>
      </c>
      <c r="R22" s="88">
        <v>960000</v>
      </c>
      <c r="S22" s="88">
        <f t="shared" si="0"/>
        <v>1440000</v>
      </c>
      <c r="T22" s="87">
        <v>0</v>
      </c>
      <c r="U22" s="89">
        <f t="shared" si="1"/>
        <v>1440000</v>
      </c>
      <c r="V22" s="87">
        <v>0</v>
      </c>
      <c r="W22" s="88">
        <v>0</v>
      </c>
      <c r="X22" s="88">
        <v>0</v>
      </c>
      <c r="Y22" s="88">
        <v>0</v>
      </c>
      <c r="Z22" s="88">
        <v>0</v>
      </c>
      <c r="AA22" s="88">
        <v>2400</v>
      </c>
      <c r="AB22" s="88">
        <v>133120</v>
      </c>
      <c r="AC22" s="88">
        <v>0</v>
      </c>
      <c r="AD22" s="88">
        <f t="shared" si="2"/>
        <v>135520</v>
      </c>
      <c r="AE22" s="89">
        <f t="shared" si="3"/>
        <v>1304480</v>
      </c>
      <c r="AF22" s="87">
        <v>0</v>
      </c>
      <c r="AG22" s="90" t="s">
        <v>121</v>
      </c>
      <c r="AH22" s="91">
        <v>214812010000014</v>
      </c>
      <c r="AI22" s="90" t="s">
        <v>122</v>
      </c>
    </row>
    <row r="23" spans="2:35" ht="16.5">
      <c r="B23" s="83">
        <v>11</v>
      </c>
      <c r="C23" s="84" t="s">
        <v>772</v>
      </c>
      <c r="D23" s="82" t="s">
        <v>773</v>
      </c>
      <c r="E23" s="85">
        <v>995696231686</v>
      </c>
      <c r="F23" s="86">
        <v>29834</v>
      </c>
      <c r="G23" s="84" t="s">
        <v>110</v>
      </c>
      <c r="H23" s="87" t="s">
        <v>111</v>
      </c>
      <c r="I23" s="84" t="s">
        <v>774</v>
      </c>
      <c r="J23" s="84" t="s">
        <v>113</v>
      </c>
      <c r="K23" s="86">
        <v>44166</v>
      </c>
      <c r="L23" s="87" t="s">
        <v>96</v>
      </c>
      <c r="M23" s="87">
        <v>0</v>
      </c>
      <c r="N23" s="88">
        <v>480000</v>
      </c>
      <c r="O23" s="88">
        <v>0</v>
      </c>
      <c r="P23" s="88">
        <v>0</v>
      </c>
      <c r="Q23" s="88">
        <v>0</v>
      </c>
      <c r="R23" s="88">
        <v>960000</v>
      </c>
      <c r="S23" s="88">
        <f t="shared" si="0"/>
        <v>1440000</v>
      </c>
      <c r="T23" s="87">
        <v>0</v>
      </c>
      <c r="U23" s="89">
        <f t="shared" si="1"/>
        <v>1440000</v>
      </c>
      <c r="V23" s="87">
        <v>0</v>
      </c>
      <c r="W23" s="88">
        <v>0</v>
      </c>
      <c r="X23" s="88">
        <v>0</v>
      </c>
      <c r="Y23" s="88">
        <v>0</v>
      </c>
      <c r="Z23" s="88">
        <v>0</v>
      </c>
      <c r="AA23" s="88">
        <v>2400</v>
      </c>
      <c r="AB23" s="88">
        <v>133120</v>
      </c>
      <c r="AC23" s="88">
        <v>0</v>
      </c>
      <c r="AD23" s="88">
        <f t="shared" si="2"/>
        <v>135520</v>
      </c>
      <c r="AE23" s="89">
        <f t="shared" si="3"/>
        <v>1304480</v>
      </c>
      <c r="AF23" s="87">
        <v>0</v>
      </c>
      <c r="AG23" s="90" t="s">
        <v>121</v>
      </c>
      <c r="AH23" s="91">
        <v>214812010000013</v>
      </c>
      <c r="AI23" s="90" t="s">
        <v>122</v>
      </c>
    </row>
    <row r="24" spans="2:35" ht="16.5">
      <c r="B24" s="83">
        <v>12</v>
      </c>
      <c r="C24" s="84" t="s">
        <v>775</v>
      </c>
      <c r="D24" s="82" t="s">
        <v>776</v>
      </c>
      <c r="E24" s="85">
        <v>600686102042</v>
      </c>
      <c r="F24" s="86">
        <v>32375</v>
      </c>
      <c r="G24" s="84" t="s">
        <v>110</v>
      </c>
      <c r="H24" s="87" t="s">
        <v>111</v>
      </c>
      <c r="I24" s="84" t="s">
        <v>766</v>
      </c>
      <c r="J24" s="84" t="s">
        <v>113</v>
      </c>
      <c r="K24" s="86">
        <v>44166</v>
      </c>
      <c r="L24" s="87" t="s">
        <v>96</v>
      </c>
      <c r="M24" s="87">
        <v>0</v>
      </c>
      <c r="N24" s="88">
        <v>360000</v>
      </c>
      <c r="O24" s="88">
        <v>0</v>
      </c>
      <c r="P24" s="88">
        <v>0</v>
      </c>
      <c r="Q24" s="88">
        <v>0</v>
      </c>
      <c r="R24" s="88">
        <v>840000</v>
      </c>
      <c r="S24" s="88">
        <f t="shared" si="0"/>
        <v>1200000</v>
      </c>
      <c r="T24" s="87">
        <v>0</v>
      </c>
      <c r="U24" s="89">
        <f t="shared" si="1"/>
        <v>1200000</v>
      </c>
      <c r="V24" s="87">
        <v>0</v>
      </c>
      <c r="W24" s="88">
        <v>0</v>
      </c>
      <c r="X24" s="88">
        <v>0</v>
      </c>
      <c r="Y24" s="88">
        <v>0</v>
      </c>
      <c r="Z24" s="88">
        <v>0</v>
      </c>
      <c r="AA24" s="88">
        <v>2400</v>
      </c>
      <c r="AB24" s="88">
        <v>85800</v>
      </c>
      <c r="AC24" s="88">
        <v>0</v>
      </c>
      <c r="AD24" s="88">
        <f t="shared" si="2"/>
        <v>88200</v>
      </c>
      <c r="AE24" s="89">
        <f t="shared" si="3"/>
        <v>1111800</v>
      </c>
      <c r="AF24" s="87">
        <v>0</v>
      </c>
      <c r="AG24" s="90" t="s">
        <v>121</v>
      </c>
      <c r="AH24" s="91">
        <v>214810100096156</v>
      </c>
      <c r="AI24" s="90" t="s">
        <v>122</v>
      </c>
    </row>
    <row r="25" spans="2:35" ht="16.5">
      <c r="B25" s="83">
        <v>13</v>
      </c>
      <c r="C25" s="84" t="s">
        <v>777</v>
      </c>
      <c r="D25" s="82" t="s">
        <v>778</v>
      </c>
      <c r="E25" s="85">
        <v>218375394832</v>
      </c>
      <c r="F25" s="86">
        <v>32385</v>
      </c>
      <c r="G25" s="84" t="s">
        <v>110</v>
      </c>
      <c r="H25" s="87" t="s">
        <v>111</v>
      </c>
      <c r="I25" s="84" t="s">
        <v>748</v>
      </c>
      <c r="J25" s="84" t="s">
        <v>113</v>
      </c>
      <c r="K25" s="86">
        <v>44256</v>
      </c>
      <c r="L25" s="87" t="s">
        <v>96</v>
      </c>
      <c r="M25" s="87">
        <v>0</v>
      </c>
      <c r="N25" s="88">
        <v>343548</v>
      </c>
      <c r="O25" s="88">
        <v>0</v>
      </c>
      <c r="P25" s="88">
        <v>0</v>
      </c>
      <c r="Q25" s="88">
        <v>0</v>
      </c>
      <c r="R25" s="88">
        <v>744355</v>
      </c>
      <c r="S25" s="88">
        <f t="shared" si="0"/>
        <v>1087903</v>
      </c>
      <c r="T25" s="87">
        <v>0</v>
      </c>
      <c r="U25" s="89">
        <f t="shared" si="1"/>
        <v>1087903</v>
      </c>
      <c r="V25" s="87">
        <v>0</v>
      </c>
      <c r="W25" s="88">
        <v>0</v>
      </c>
      <c r="X25" s="88">
        <v>0</v>
      </c>
      <c r="Y25" s="88">
        <v>0</v>
      </c>
      <c r="Z25" s="88">
        <v>0</v>
      </c>
      <c r="AA25" s="88">
        <v>2400</v>
      </c>
      <c r="AB25" s="88">
        <v>79810</v>
      </c>
      <c r="AC25" s="88">
        <v>18075.5</v>
      </c>
      <c r="AD25" s="88">
        <f t="shared" si="2"/>
        <v>100285.5</v>
      </c>
      <c r="AE25" s="89">
        <f t="shared" si="3"/>
        <v>987617.5</v>
      </c>
      <c r="AF25" s="87">
        <v>0</v>
      </c>
      <c r="AG25" s="90" t="s">
        <v>121</v>
      </c>
      <c r="AH25" s="91">
        <v>158312010000086</v>
      </c>
      <c r="AI25" s="90" t="s">
        <v>329</v>
      </c>
    </row>
    <row r="26" spans="2:35" ht="16.5">
      <c r="B26" s="83">
        <v>14</v>
      </c>
      <c r="C26" s="84" t="s">
        <v>779</v>
      </c>
      <c r="D26" s="82" t="s">
        <v>780</v>
      </c>
      <c r="E26" s="85">
        <v>567263185608</v>
      </c>
      <c r="F26" s="86">
        <v>33011</v>
      </c>
      <c r="G26" s="84" t="s">
        <v>110</v>
      </c>
      <c r="H26" s="87" t="s">
        <v>111</v>
      </c>
      <c r="I26" s="84" t="s">
        <v>748</v>
      </c>
      <c r="J26" s="84" t="s">
        <v>113</v>
      </c>
      <c r="K26" s="86">
        <v>44629</v>
      </c>
      <c r="L26" s="87" t="s">
        <v>96</v>
      </c>
      <c r="M26" s="87">
        <v>0</v>
      </c>
      <c r="N26" s="88">
        <v>360000</v>
      </c>
      <c r="O26" s="88">
        <v>0</v>
      </c>
      <c r="P26" s="88">
        <v>0</v>
      </c>
      <c r="Q26" s="88">
        <v>0</v>
      </c>
      <c r="R26" s="88">
        <v>630000</v>
      </c>
      <c r="S26" s="88">
        <f t="shared" si="0"/>
        <v>990000</v>
      </c>
      <c r="T26" s="87">
        <v>0</v>
      </c>
      <c r="U26" s="89">
        <f t="shared" si="1"/>
        <v>990000</v>
      </c>
      <c r="V26" s="87">
        <v>0</v>
      </c>
      <c r="W26" s="88">
        <v>0</v>
      </c>
      <c r="X26" s="88">
        <v>0</v>
      </c>
      <c r="Y26" s="88">
        <v>0</v>
      </c>
      <c r="Z26" s="88">
        <v>0</v>
      </c>
      <c r="AA26" s="88">
        <v>2400</v>
      </c>
      <c r="AB26" s="88">
        <v>53040</v>
      </c>
      <c r="AC26" s="88">
        <v>0</v>
      </c>
      <c r="AD26" s="88">
        <f t="shared" si="2"/>
        <v>55440</v>
      </c>
      <c r="AE26" s="89">
        <f t="shared" si="3"/>
        <v>934560</v>
      </c>
      <c r="AF26" s="87">
        <v>0</v>
      </c>
      <c r="AG26" s="90" t="s">
        <v>121</v>
      </c>
      <c r="AH26" s="91">
        <v>107910100057175</v>
      </c>
      <c r="AI26" s="90" t="s">
        <v>252</v>
      </c>
    </row>
    <row r="27" spans="2:35" ht="16.5">
      <c r="B27" s="83">
        <v>15</v>
      </c>
      <c r="C27" s="84" t="s">
        <v>781</v>
      </c>
      <c r="D27" s="82" t="s">
        <v>782</v>
      </c>
      <c r="E27" s="85">
        <v>486599533118</v>
      </c>
      <c r="F27" s="86">
        <v>25939</v>
      </c>
      <c r="G27" s="84" t="s">
        <v>110</v>
      </c>
      <c r="H27" s="87" t="s">
        <v>111</v>
      </c>
      <c r="I27" s="84" t="s">
        <v>771</v>
      </c>
      <c r="J27" s="84" t="s">
        <v>113</v>
      </c>
      <c r="K27" s="86">
        <v>44652</v>
      </c>
      <c r="L27" s="87" t="s">
        <v>96</v>
      </c>
      <c r="M27" s="87">
        <v>0</v>
      </c>
      <c r="N27" s="88">
        <v>480000</v>
      </c>
      <c r="O27" s="88">
        <v>0</v>
      </c>
      <c r="P27" s="88">
        <v>0</v>
      </c>
      <c r="Q27" s="88">
        <v>0</v>
      </c>
      <c r="R27" s="88">
        <v>960000</v>
      </c>
      <c r="S27" s="88">
        <f t="shared" si="0"/>
        <v>1440000</v>
      </c>
      <c r="T27" s="87">
        <v>0</v>
      </c>
      <c r="U27" s="89">
        <f t="shared" si="1"/>
        <v>1440000</v>
      </c>
      <c r="V27" s="87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2400</v>
      </c>
      <c r="AB27" s="88">
        <v>133120</v>
      </c>
      <c r="AC27" s="88">
        <v>0</v>
      </c>
      <c r="AD27" s="88">
        <f t="shared" si="2"/>
        <v>135520</v>
      </c>
      <c r="AE27" s="89">
        <f t="shared" si="3"/>
        <v>1304480</v>
      </c>
      <c r="AF27" s="87">
        <v>0</v>
      </c>
      <c r="AG27" s="90" t="s">
        <v>121</v>
      </c>
      <c r="AH27" s="91">
        <v>214812010000718</v>
      </c>
      <c r="AI27" s="90" t="s">
        <v>122</v>
      </c>
    </row>
    <row r="28" spans="2:35" ht="16.5">
      <c r="B28" s="83">
        <v>16</v>
      </c>
      <c r="C28" s="84" t="s">
        <v>783</v>
      </c>
      <c r="D28" s="82" t="s">
        <v>784</v>
      </c>
      <c r="E28" s="85">
        <v>838614840521</v>
      </c>
      <c r="F28" s="86">
        <v>31052</v>
      </c>
      <c r="G28" s="84" t="s">
        <v>785</v>
      </c>
      <c r="H28" s="87" t="s">
        <v>111</v>
      </c>
      <c r="I28" s="84" t="s">
        <v>786</v>
      </c>
      <c r="J28" s="84" t="s">
        <v>113</v>
      </c>
      <c r="K28" s="86">
        <v>43839</v>
      </c>
      <c r="L28" s="87" t="s">
        <v>96</v>
      </c>
      <c r="M28" s="87">
        <v>0</v>
      </c>
      <c r="N28" s="88">
        <v>420000</v>
      </c>
      <c r="O28" s="88">
        <v>0</v>
      </c>
      <c r="P28" s="88">
        <v>0</v>
      </c>
      <c r="Q28" s="88">
        <v>0</v>
      </c>
      <c r="R28" s="88">
        <v>295800</v>
      </c>
      <c r="S28" s="88">
        <f t="shared" si="0"/>
        <v>715800</v>
      </c>
      <c r="T28" s="87">
        <v>0</v>
      </c>
      <c r="U28" s="89">
        <f t="shared" si="1"/>
        <v>715800</v>
      </c>
      <c r="V28" s="87">
        <v>0</v>
      </c>
      <c r="W28" s="88">
        <v>0</v>
      </c>
      <c r="X28" s="88">
        <v>0</v>
      </c>
      <c r="Y28" s="88">
        <v>0</v>
      </c>
      <c r="Z28" s="88">
        <v>0</v>
      </c>
      <c r="AA28" s="88">
        <v>2400</v>
      </c>
      <c r="AB28" s="88">
        <v>0</v>
      </c>
      <c r="AC28" s="88">
        <v>5216</v>
      </c>
      <c r="AD28" s="88">
        <f t="shared" si="2"/>
        <v>7616</v>
      </c>
      <c r="AE28" s="89">
        <f t="shared" si="3"/>
        <v>708184</v>
      </c>
      <c r="AF28" s="87">
        <v>0</v>
      </c>
      <c r="AG28" s="90" t="s">
        <v>121</v>
      </c>
      <c r="AH28" s="91">
        <v>750102010002007</v>
      </c>
      <c r="AI28" s="90">
        <v>0</v>
      </c>
    </row>
    <row r="29" spans="2:35" ht="16.5">
      <c r="B29" s="83">
        <v>17</v>
      </c>
      <c r="C29" s="84" t="s">
        <v>787</v>
      </c>
      <c r="D29" s="82" t="s">
        <v>788</v>
      </c>
      <c r="E29" s="85">
        <v>427902993801</v>
      </c>
      <c r="F29" s="86">
        <v>28945</v>
      </c>
      <c r="G29" s="84" t="s">
        <v>110</v>
      </c>
      <c r="H29" s="87" t="s">
        <v>111</v>
      </c>
      <c r="I29" s="84" t="s">
        <v>748</v>
      </c>
      <c r="J29" s="84" t="s">
        <v>113</v>
      </c>
      <c r="K29" s="86">
        <v>45119</v>
      </c>
      <c r="L29" s="87" t="s">
        <v>96</v>
      </c>
      <c r="M29" s="87">
        <v>0</v>
      </c>
      <c r="N29" s="88">
        <v>345806</v>
      </c>
      <c r="O29" s="88">
        <v>0</v>
      </c>
      <c r="P29" s="88">
        <v>0</v>
      </c>
      <c r="Q29" s="88">
        <v>0</v>
      </c>
      <c r="R29" s="88">
        <v>432259</v>
      </c>
      <c r="S29" s="88">
        <f t="shared" si="0"/>
        <v>778065</v>
      </c>
      <c r="T29" s="87">
        <v>0</v>
      </c>
      <c r="U29" s="89">
        <f t="shared" si="1"/>
        <v>778065</v>
      </c>
      <c r="V29" s="87">
        <v>0</v>
      </c>
      <c r="W29" s="88">
        <v>0</v>
      </c>
      <c r="X29" s="88">
        <v>0</v>
      </c>
      <c r="Y29" s="88">
        <v>0</v>
      </c>
      <c r="Z29" s="88">
        <v>0</v>
      </c>
      <c r="AA29" s="88">
        <v>1800</v>
      </c>
      <c r="AB29" s="88">
        <v>28918.76</v>
      </c>
      <c r="AC29" s="88">
        <v>0</v>
      </c>
      <c r="AD29" s="88">
        <f t="shared" si="2"/>
        <v>30718.76</v>
      </c>
      <c r="AE29" s="89">
        <f t="shared" si="3"/>
        <v>747346.24</v>
      </c>
      <c r="AF29" s="87">
        <v>0</v>
      </c>
      <c r="AG29" s="90" t="s">
        <v>121</v>
      </c>
      <c r="AH29" s="91">
        <v>610002010014108</v>
      </c>
      <c r="AI29" s="90" t="s">
        <v>140</v>
      </c>
    </row>
    <row r="30" spans="2:35" ht="16.5">
      <c r="B30" s="83">
        <v>18</v>
      </c>
      <c r="C30" s="84" t="s">
        <v>789</v>
      </c>
      <c r="D30" s="82" t="s">
        <v>790</v>
      </c>
      <c r="E30" s="85">
        <v>700907870841</v>
      </c>
      <c r="F30" s="86">
        <v>31967</v>
      </c>
      <c r="G30" s="84" t="s">
        <v>110</v>
      </c>
      <c r="H30" s="87" t="s">
        <v>111</v>
      </c>
      <c r="I30" s="84" t="s">
        <v>786</v>
      </c>
      <c r="J30" s="84" t="s">
        <v>113</v>
      </c>
      <c r="K30" s="86">
        <v>45299</v>
      </c>
      <c r="L30" s="87" t="s">
        <v>96</v>
      </c>
      <c r="M30" s="87">
        <v>0</v>
      </c>
      <c r="N30" s="88">
        <v>83226</v>
      </c>
      <c r="O30" s="88">
        <v>0</v>
      </c>
      <c r="P30" s="88">
        <v>0</v>
      </c>
      <c r="Q30" s="88">
        <v>0</v>
      </c>
      <c r="R30" s="88">
        <v>277719</v>
      </c>
      <c r="S30" s="88">
        <f t="shared" si="0"/>
        <v>360945</v>
      </c>
      <c r="T30" s="87">
        <v>0</v>
      </c>
      <c r="U30" s="89">
        <f t="shared" si="1"/>
        <v>360945</v>
      </c>
      <c r="V30" s="87">
        <v>0</v>
      </c>
      <c r="W30" s="88">
        <v>0</v>
      </c>
      <c r="X30" s="88">
        <v>0</v>
      </c>
      <c r="Y30" s="88">
        <v>0</v>
      </c>
      <c r="Z30" s="88">
        <v>0</v>
      </c>
      <c r="AA30" s="88">
        <v>600</v>
      </c>
      <c r="AB30" s="88">
        <v>0</v>
      </c>
      <c r="AC30" s="88">
        <v>2362.5</v>
      </c>
      <c r="AD30" s="88">
        <f t="shared" si="2"/>
        <v>2962.5</v>
      </c>
      <c r="AE30" s="89">
        <f t="shared" si="3"/>
        <v>357982.5</v>
      </c>
      <c r="AF30" s="87">
        <v>0</v>
      </c>
      <c r="AG30" s="90" t="s">
        <v>121</v>
      </c>
      <c r="AH30" s="91">
        <v>197112010000912</v>
      </c>
      <c r="AI30" s="90">
        <v>0</v>
      </c>
    </row>
    <row r="31" spans="2:35" ht="16.5">
      <c r="B31" s="83">
        <v>19</v>
      </c>
      <c r="C31" s="84" t="s">
        <v>791</v>
      </c>
      <c r="D31" s="82" t="s">
        <v>792</v>
      </c>
      <c r="E31" s="85">
        <v>551418946023</v>
      </c>
      <c r="F31" s="86">
        <v>31349</v>
      </c>
      <c r="G31" s="84" t="s">
        <v>110</v>
      </c>
      <c r="H31" s="87" t="s">
        <v>111</v>
      </c>
      <c r="I31" s="84" t="s">
        <v>757</v>
      </c>
      <c r="J31" s="84" t="s">
        <v>113</v>
      </c>
      <c r="K31" s="86">
        <v>45292</v>
      </c>
      <c r="L31" s="87" t="s">
        <v>96</v>
      </c>
      <c r="M31" s="87">
        <v>0</v>
      </c>
      <c r="N31" s="88">
        <v>120000</v>
      </c>
      <c r="O31" s="88">
        <v>0</v>
      </c>
      <c r="P31" s="88">
        <v>0</v>
      </c>
      <c r="Q31" s="88">
        <v>0</v>
      </c>
      <c r="R31" s="88">
        <v>330000</v>
      </c>
      <c r="S31" s="88">
        <f t="shared" si="0"/>
        <v>450000</v>
      </c>
      <c r="T31" s="87">
        <v>0</v>
      </c>
      <c r="U31" s="89">
        <f t="shared" si="1"/>
        <v>450000</v>
      </c>
      <c r="V31" s="87">
        <v>0</v>
      </c>
      <c r="W31" s="88">
        <v>0</v>
      </c>
      <c r="X31" s="88">
        <v>0</v>
      </c>
      <c r="Y31" s="88">
        <v>0</v>
      </c>
      <c r="Z31" s="88">
        <v>0</v>
      </c>
      <c r="AA31" s="88">
        <v>600</v>
      </c>
      <c r="AB31" s="88">
        <v>0</v>
      </c>
      <c r="AC31" s="88">
        <v>0</v>
      </c>
      <c r="AD31" s="88">
        <f t="shared" si="2"/>
        <v>600</v>
      </c>
      <c r="AE31" s="89">
        <f t="shared" si="3"/>
        <v>449400</v>
      </c>
      <c r="AF31" s="87">
        <v>0</v>
      </c>
      <c r="AG31" s="90" t="s">
        <v>121</v>
      </c>
      <c r="AH31" s="91">
        <v>107510100059289</v>
      </c>
      <c r="AI31" s="90">
        <v>0</v>
      </c>
    </row>
    <row r="32" spans="2:35" ht="16.5">
      <c r="B32" s="83">
        <v>20</v>
      </c>
      <c r="C32" s="84" t="s">
        <v>793</v>
      </c>
      <c r="D32" s="82" t="s">
        <v>794</v>
      </c>
      <c r="E32" s="85">
        <v>265311442675</v>
      </c>
      <c r="F32" s="86">
        <v>28525</v>
      </c>
      <c r="G32" s="84" t="s">
        <v>795</v>
      </c>
      <c r="H32" s="87" t="s">
        <v>111</v>
      </c>
      <c r="I32" s="84" t="s">
        <v>796</v>
      </c>
      <c r="J32" s="84" t="s">
        <v>216</v>
      </c>
      <c r="K32" s="86">
        <v>40434</v>
      </c>
      <c r="L32" s="87" t="s">
        <v>96</v>
      </c>
      <c r="M32" s="87">
        <v>0</v>
      </c>
      <c r="N32" s="88">
        <v>360000</v>
      </c>
      <c r="O32" s="88">
        <v>0</v>
      </c>
      <c r="P32" s="88">
        <v>0</v>
      </c>
      <c r="Q32" s="88">
        <v>0</v>
      </c>
      <c r="R32" s="88">
        <v>540000</v>
      </c>
      <c r="S32" s="88">
        <f t="shared" si="0"/>
        <v>900000</v>
      </c>
      <c r="T32" s="87">
        <v>0</v>
      </c>
      <c r="U32" s="89">
        <f t="shared" si="1"/>
        <v>900000</v>
      </c>
      <c r="V32" s="87">
        <v>0</v>
      </c>
      <c r="W32" s="88">
        <v>0</v>
      </c>
      <c r="X32" s="88">
        <v>0</v>
      </c>
      <c r="Y32" s="88">
        <v>0</v>
      </c>
      <c r="Z32" s="88">
        <v>0</v>
      </c>
      <c r="AA32" s="88">
        <v>2400</v>
      </c>
      <c r="AB32" s="88">
        <v>41600</v>
      </c>
      <c r="AC32" s="88">
        <v>0</v>
      </c>
      <c r="AD32" s="88">
        <f t="shared" si="2"/>
        <v>44000</v>
      </c>
      <c r="AE32" s="89">
        <f t="shared" si="3"/>
        <v>856000</v>
      </c>
      <c r="AF32" s="87">
        <v>0</v>
      </c>
      <c r="AG32" s="90" t="s">
        <v>121</v>
      </c>
      <c r="AH32" s="91">
        <v>610002010005186</v>
      </c>
      <c r="AI32" s="90" t="s">
        <v>140</v>
      </c>
    </row>
    <row r="33" spans="2:35" ht="16.5">
      <c r="B33" s="83">
        <v>21</v>
      </c>
      <c r="C33" s="84" t="s">
        <v>797</v>
      </c>
      <c r="D33" s="82" t="s">
        <v>798</v>
      </c>
      <c r="E33" s="85">
        <v>624364692712</v>
      </c>
      <c r="F33" s="86">
        <v>31731</v>
      </c>
      <c r="G33" s="84" t="s">
        <v>119</v>
      </c>
      <c r="H33" s="87" t="s">
        <v>111</v>
      </c>
      <c r="I33" s="84" t="s">
        <v>771</v>
      </c>
      <c r="J33" s="84" t="s">
        <v>216</v>
      </c>
      <c r="K33" s="86">
        <v>43708</v>
      </c>
      <c r="L33" s="87" t="s">
        <v>96</v>
      </c>
      <c r="M33" s="87">
        <v>0</v>
      </c>
      <c r="N33" s="88">
        <v>51290</v>
      </c>
      <c r="O33" s="88">
        <v>0</v>
      </c>
      <c r="P33" s="88">
        <v>0</v>
      </c>
      <c r="Q33" s="88">
        <v>0</v>
      </c>
      <c r="R33" s="88">
        <v>105581</v>
      </c>
      <c r="S33" s="88">
        <f t="shared" si="0"/>
        <v>156871</v>
      </c>
      <c r="T33" s="87">
        <v>0</v>
      </c>
      <c r="U33" s="89">
        <f t="shared" si="1"/>
        <v>156871</v>
      </c>
      <c r="V33" s="87">
        <v>0</v>
      </c>
      <c r="W33" s="88">
        <v>0</v>
      </c>
      <c r="X33" s="88">
        <v>0</v>
      </c>
      <c r="Y33" s="88">
        <v>0</v>
      </c>
      <c r="Z33" s="88">
        <v>0</v>
      </c>
      <c r="AA33" s="88">
        <v>400</v>
      </c>
      <c r="AB33" s="88">
        <v>0</v>
      </c>
      <c r="AC33" s="88">
        <v>780</v>
      </c>
      <c r="AD33" s="88">
        <f t="shared" si="2"/>
        <v>1180</v>
      </c>
      <c r="AE33" s="89">
        <f t="shared" si="3"/>
        <v>155691</v>
      </c>
      <c r="AF33" s="87">
        <v>0</v>
      </c>
      <c r="AG33" s="90" t="s">
        <v>121</v>
      </c>
      <c r="AH33" s="91">
        <v>610002010014620</v>
      </c>
      <c r="AI33" s="90" t="s">
        <v>140</v>
      </c>
    </row>
    <row r="34" spans="2:35" ht="16.5">
      <c r="B34" s="83">
        <v>22</v>
      </c>
      <c r="C34" s="84" t="s">
        <v>799</v>
      </c>
      <c r="D34" s="82" t="s">
        <v>800</v>
      </c>
      <c r="E34" s="85">
        <v>630142115201</v>
      </c>
      <c r="F34" s="86">
        <v>32942</v>
      </c>
      <c r="G34" s="84" t="s">
        <v>110</v>
      </c>
      <c r="H34" s="87" t="s">
        <v>111</v>
      </c>
      <c r="I34" s="84" t="s">
        <v>796</v>
      </c>
      <c r="J34" s="84" t="s">
        <v>216</v>
      </c>
      <c r="K34" s="86">
        <v>44088</v>
      </c>
      <c r="L34" s="87" t="s">
        <v>96</v>
      </c>
      <c r="M34" s="87">
        <v>0</v>
      </c>
      <c r="N34" s="88">
        <v>45484</v>
      </c>
      <c r="O34" s="88">
        <v>0</v>
      </c>
      <c r="P34" s="88">
        <v>0</v>
      </c>
      <c r="Q34" s="88">
        <v>0</v>
      </c>
      <c r="R34" s="88">
        <v>106129</v>
      </c>
      <c r="S34" s="88">
        <f t="shared" si="0"/>
        <v>151613</v>
      </c>
      <c r="T34" s="87">
        <v>0</v>
      </c>
      <c r="U34" s="89">
        <f t="shared" si="1"/>
        <v>151613</v>
      </c>
      <c r="V34" s="87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400</v>
      </c>
      <c r="AB34" s="88">
        <v>0</v>
      </c>
      <c r="AC34" s="88">
        <v>1422</v>
      </c>
      <c r="AD34" s="88">
        <f t="shared" si="2"/>
        <v>1822</v>
      </c>
      <c r="AE34" s="89">
        <f t="shared" si="3"/>
        <v>149791</v>
      </c>
      <c r="AF34" s="87">
        <v>0</v>
      </c>
      <c r="AG34" s="90" t="s">
        <v>121</v>
      </c>
      <c r="AH34" s="91">
        <v>625202010006838</v>
      </c>
      <c r="AI34" s="90" t="s">
        <v>252</v>
      </c>
    </row>
    <row r="35" spans="2:35" ht="16.5">
      <c r="B35" s="83">
        <v>23</v>
      </c>
      <c r="C35" s="84" t="s">
        <v>801</v>
      </c>
      <c r="D35" s="82" t="s">
        <v>802</v>
      </c>
      <c r="E35" s="85">
        <v>696950323422</v>
      </c>
      <c r="F35" s="86">
        <v>31987</v>
      </c>
      <c r="G35" s="84" t="s">
        <v>110</v>
      </c>
      <c r="H35" s="87" t="s">
        <v>111</v>
      </c>
      <c r="I35" s="84" t="s">
        <v>766</v>
      </c>
      <c r="J35" s="84" t="s">
        <v>216</v>
      </c>
      <c r="K35" s="86">
        <v>44174</v>
      </c>
      <c r="L35" s="87" t="s">
        <v>96</v>
      </c>
      <c r="M35" s="87">
        <v>0</v>
      </c>
      <c r="N35" s="88">
        <v>283966</v>
      </c>
      <c r="O35" s="88">
        <v>0</v>
      </c>
      <c r="P35" s="88">
        <v>0</v>
      </c>
      <c r="Q35" s="88">
        <v>0</v>
      </c>
      <c r="R35" s="88">
        <v>662586</v>
      </c>
      <c r="S35" s="88">
        <f t="shared" si="0"/>
        <v>946552</v>
      </c>
      <c r="T35" s="87">
        <v>0</v>
      </c>
      <c r="U35" s="89">
        <f t="shared" si="1"/>
        <v>946552</v>
      </c>
      <c r="V35" s="87">
        <v>0</v>
      </c>
      <c r="W35" s="88">
        <v>0</v>
      </c>
      <c r="X35" s="88">
        <v>0</v>
      </c>
      <c r="Y35" s="88">
        <v>0</v>
      </c>
      <c r="Z35" s="88">
        <v>0</v>
      </c>
      <c r="AA35" s="88">
        <v>2000</v>
      </c>
      <c r="AB35" s="88">
        <v>51256</v>
      </c>
      <c r="AC35" s="88">
        <v>16790</v>
      </c>
      <c r="AD35" s="88">
        <f t="shared" si="2"/>
        <v>70046</v>
      </c>
      <c r="AE35" s="89">
        <f t="shared" si="3"/>
        <v>876506</v>
      </c>
      <c r="AF35" s="87">
        <v>0</v>
      </c>
      <c r="AG35" s="90" t="s">
        <v>121</v>
      </c>
      <c r="AH35" s="91">
        <v>158312010000033</v>
      </c>
      <c r="AI35" s="90" t="s">
        <v>329</v>
      </c>
    </row>
    <row r="36" spans="2:35" ht="16.5">
      <c r="B36" s="83">
        <v>24</v>
      </c>
      <c r="C36" s="84" t="s">
        <v>803</v>
      </c>
      <c r="D36" s="82" t="s">
        <v>804</v>
      </c>
      <c r="E36" s="85">
        <v>699324772824</v>
      </c>
      <c r="F36" s="86">
        <v>25355</v>
      </c>
      <c r="G36" s="84" t="s">
        <v>110</v>
      </c>
      <c r="H36" s="87" t="s">
        <v>111</v>
      </c>
      <c r="I36" s="84" t="s">
        <v>752</v>
      </c>
      <c r="J36" s="84" t="s">
        <v>216</v>
      </c>
      <c r="K36" s="86">
        <v>44256</v>
      </c>
      <c r="L36" s="87" t="s">
        <v>96</v>
      </c>
      <c r="M36" s="87">
        <v>0</v>
      </c>
      <c r="N36" s="88">
        <v>360000</v>
      </c>
      <c r="O36" s="88">
        <v>0</v>
      </c>
      <c r="P36" s="88">
        <v>0</v>
      </c>
      <c r="Q36" s="88">
        <v>0</v>
      </c>
      <c r="R36" s="88">
        <v>840000</v>
      </c>
      <c r="S36" s="88">
        <f t="shared" si="0"/>
        <v>1200000</v>
      </c>
      <c r="T36" s="87">
        <v>0</v>
      </c>
      <c r="U36" s="89">
        <f t="shared" si="1"/>
        <v>1200000</v>
      </c>
      <c r="V36" s="87">
        <v>0</v>
      </c>
      <c r="W36" s="88">
        <v>0</v>
      </c>
      <c r="X36" s="88">
        <v>0</v>
      </c>
      <c r="Y36" s="88">
        <v>0</v>
      </c>
      <c r="Z36" s="88">
        <v>0</v>
      </c>
      <c r="AA36" s="88">
        <v>2400</v>
      </c>
      <c r="AB36" s="88">
        <v>85800</v>
      </c>
      <c r="AC36" s="88">
        <v>0</v>
      </c>
      <c r="AD36" s="88">
        <f t="shared" si="2"/>
        <v>88200</v>
      </c>
      <c r="AE36" s="89">
        <f t="shared" si="3"/>
        <v>1111800</v>
      </c>
      <c r="AF36" s="87">
        <v>0</v>
      </c>
      <c r="AG36" s="90" t="s">
        <v>121</v>
      </c>
      <c r="AH36" s="91">
        <v>520101080113652</v>
      </c>
      <c r="AI36" s="90" t="s">
        <v>174</v>
      </c>
    </row>
    <row r="37" spans="2:35" ht="16.5">
      <c r="B37" s="83">
        <v>25</v>
      </c>
      <c r="C37" s="84" t="s">
        <v>805</v>
      </c>
      <c r="D37" s="82" t="s">
        <v>806</v>
      </c>
      <c r="E37" s="85">
        <v>635068902645</v>
      </c>
      <c r="F37" s="86">
        <v>31454</v>
      </c>
      <c r="G37" s="84" t="s">
        <v>110</v>
      </c>
      <c r="H37" s="87" t="s">
        <v>111</v>
      </c>
      <c r="I37" s="84" t="s">
        <v>786</v>
      </c>
      <c r="J37" s="84" t="s">
        <v>216</v>
      </c>
      <c r="K37" s="86">
        <v>44529</v>
      </c>
      <c r="L37" s="87" t="s">
        <v>96</v>
      </c>
      <c r="M37" s="87">
        <v>0</v>
      </c>
      <c r="N37" s="88">
        <v>140323</v>
      </c>
      <c r="O37" s="88">
        <v>0</v>
      </c>
      <c r="P37" s="88">
        <v>0</v>
      </c>
      <c r="Q37" s="88">
        <v>0</v>
      </c>
      <c r="R37" s="88">
        <v>211983</v>
      </c>
      <c r="S37" s="88">
        <f t="shared" si="0"/>
        <v>352306</v>
      </c>
      <c r="T37" s="87">
        <v>0</v>
      </c>
      <c r="U37" s="89">
        <f t="shared" si="1"/>
        <v>352306</v>
      </c>
      <c r="V37" s="87">
        <v>0</v>
      </c>
      <c r="W37" s="88">
        <v>0</v>
      </c>
      <c r="X37" s="88">
        <v>0</v>
      </c>
      <c r="Y37" s="88">
        <v>0</v>
      </c>
      <c r="Z37" s="88">
        <v>0</v>
      </c>
      <c r="AA37" s="88">
        <v>1000</v>
      </c>
      <c r="AB37" s="88">
        <v>12405</v>
      </c>
      <c r="AC37" s="88">
        <v>0</v>
      </c>
      <c r="AD37" s="88">
        <f t="shared" si="2"/>
        <v>13405</v>
      </c>
      <c r="AE37" s="89">
        <f t="shared" si="3"/>
        <v>338901</v>
      </c>
      <c r="AF37" s="87">
        <v>0</v>
      </c>
      <c r="AG37" s="90" t="s">
        <v>180</v>
      </c>
      <c r="AH37" s="91">
        <v>62098452645</v>
      </c>
      <c r="AI37" s="90" t="s">
        <v>807</v>
      </c>
    </row>
    <row r="38" spans="2:35" ht="16.5">
      <c r="B38" s="83">
        <v>26</v>
      </c>
      <c r="C38" s="84" t="s">
        <v>808</v>
      </c>
      <c r="D38" s="82" t="s">
        <v>809</v>
      </c>
      <c r="E38" s="85">
        <v>647887105702</v>
      </c>
      <c r="F38" s="86">
        <v>31879</v>
      </c>
      <c r="G38" s="84" t="s">
        <v>810</v>
      </c>
      <c r="H38" s="87" t="s">
        <v>111</v>
      </c>
      <c r="I38" s="84" t="s">
        <v>796</v>
      </c>
      <c r="J38" s="84" t="s">
        <v>216</v>
      </c>
      <c r="K38" s="86">
        <v>44848</v>
      </c>
      <c r="L38" s="87" t="s">
        <v>96</v>
      </c>
      <c r="M38" s="87">
        <v>0</v>
      </c>
      <c r="N38" s="88">
        <v>300000</v>
      </c>
      <c r="O38" s="88">
        <v>0</v>
      </c>
      <c r="P38" s="88">
        <v>0</v>
      </c>
      <c r="Q38" s="88">
        <v>0</v>
      </c>
      <c r="R38" s="88">
        <v>240000</v>
      </c>
      <c r="S38" s="88">
        <f t="shared" si="0"/>
        <v>540000</v>
      </c>
      <c r="T38" s="87">
        <v>0</v>
      </c>
      <c r="U38" s="89">
        <f t="shared" si="1"/>
        <v>540000</v>
      </c>
      <c r="V38" s="87">
        <v>0</v>
      </c>
      <c r="W38" s="88">
        <v>0</v>
      </c>
      <c r="X38" s="88">
        <v>0</v>
      </c>
      <c r="Y38" s="88">
        <v>0</v>
      </c>
      <c r="Z38" s="88">
        <v>0</v>
      </c>
      <c r="AA38" s="88">
        <v>2400</v>
      </c>
      <c r="AB38" s="88">
        <v>0</v>
      </c>
      <c r="AC38" s="88">
        <v>14197</v>
      </c>
      <c r="AD38" s="88">
        <f t="shared" si="2"/>
        <v>16597</v>
      </c>
      <c r="AE38" s="89">
        <f t="shared" si="3"/>
        <v>523403</v>
      </c>
      <c r="AF38" s="87">
        <v>0</v>
      </c>
      <c r="AG38" s="90" t="s">
        <v>121</v>
      </c>
      <c r="AH38" s="91">
        <v>53610100137125</v>
      </c>
      <c r="AI38" s="90">
        <v>0</v>
      </c>
    </row>
    <row r="39" spans="2:35" ht="16.5">
      <c r="B39" s="83">
        <v>27</v>
      </c>
      <c r="C39" s="84" t="s">
        <v>811</v>
      </c>
      <c r="D39" s="82" t="s">
        <v>812</v>
      </c>
      <c r="E39" s="85">
        <v>415396729626</v>
      </c>
      <c r="F39" s="86">
        <v>32822</v>
      </c>
      <c r="G39" s="84" t="s">
        <v>110</v>
      </c>
      <c r="H39" s="87" t="s">
        <v>111</v>
      </c>
      <c r="I39" s="84" t="s">
        <v>774</v>
      </c>
      <c r="J39" s="84" t="s">
        <v>216</v>
      </c>
      <c r="K39" s="86">
        <v>44835</v>
      </c>
      <c r="L39" s="87" t="s">
        <v>96</v>
      </c>
      <c r="M39" s="87">
        <v>0</v>
      </c>
      <c r="N39" s="88">
        <v>150000</v>
      </c>
      <c r="O39" s="88">
        <v>0</v>
      </c>
      <c r="P39" s="88">
        <v>0</v>
      </c>
      <c r="Q39" s="88">
        <v>0</v>
      </c>
      <c r="R39" s="88">
        <v>350000</v>
      </c>
      <c r="S39" s="88">
        <f t="shared" si="0"/>
        <v>500000</v>
      </c>
      <c r="T39" s="87">
        <v>0</v>
      </c>
      <c r="U39" s="89">
        <f t="shared" si="1"/>
        <v>500000</v>
      </c>
      <c r="V39" s="87">
        <v>0</v>
      </c>
      <c r="W39" s="88">
        <v>0</v>
      </c>
      <c r="X39" s="88">
        <v>0</v>
      </c>
      <c r="Y39" s="88">
        <v>0</v>
      </c>
      <c r="Z39" s="88">
        <v>0</v>
      </c>
      <c r="AA39" s="88">
        <v>1000</v>
      </c>
      <c r="AB39" s="88">
        <v>32628</v>
      </c>
      <c r="AC39" s="88">
        <v>0</v>
      </c>
      <c r="AD39" s="88">
        <f t="shared" si="2"/>
        <v>33628</v>
      </c>
      <c r="AE39" s="89">
        <f t="shared" si="3"/>
        <v>466372</v>
      </c>
      <c r="AF39" s="87">
        <v>0</v>
      </c>
      <c r="AG39" s="90" t="s">
        <v>121</v>
      </c>
      <c r="AH39" s="91">
        <v>214812010000939</v>
      </c>
      <c r="AI39" s="90" t="s">
        <v>122</v>
      </c>
    </row>
    <row r="40" spans="2:35" ht="16.5">
      <c r="B40" s="83">
        <v>28</v>
      </c>
      <c r="C40" s="84" t="s">
        <v>813</v>
      </c>
      <c r="D40" s="82" t="s">
        <v>814</v>
      </c>
      <c r="E40" s="85">
        <v>927492445507</v>
      </c>
      <c r="F40" s="86">
        <v>28606</v>
      </c>
      <c r="G40" s="84" t="s">
        <v>815</v>
      </c>
      <c r="H40" s="87" t="s">
        <v>111</v>
      </c>
      <c r="I40" s="84" t="s">
        <v>757</v>
      </c>
      <c r="J40" s="84" t="s">
        <v>216</v>
      </c>
      <c r="K40" s="86">
        <v>43544</v>
      </c>
      <c r="L40" s="87" t="s">
        <v>96</v>
      </c>
      <c r="M40" s="87">
        <v>0</v>
      </c>
      <c r="N40" s="88">
        <v>360000</v>
      </c>
      <c r="O40" s="88">
        <v>0</v>
      </c>
      <c r="P40" s="88">
        <v>0</v>
      </c>
      <c r="Q40" s="88">
        <v>0</v>
      </c>
      <c r="R40" s="88">
        <v>376200</v>
      </c>
      <c r="S40" s="88">
        <f t="shared" si="0"/>
        <v>736200</v>
      </c>
      <c r="T40" s="87">
        <v>0</v>
      </c>
      <c r="U40" s="89">
        <f t="shared" si="1"/>
        <v>736200</v>
      </c>
      <c r="V40" s="87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2400</v>
      </c>
      <c r="AB40" s="88">
        <v>10600</v>
      </c>
      <c r="AC40" s="88">
        <v>0</v>
      </c>
      <c r="AD40" s="88">
        <f t="shared" si="2"/>
        <v>13000</v>
      </c>
      <c r="AE40" s="89">
        <f t="shared" si="3"/>
        <v>723200</v>
      </c>
      <c r="AF40" s="87">
        <v>0</v>
      </c>
      <c r="AG40" s="90" t="s">
        <v>121</v>
      </c>
      <c r="AH40" s="91">
        <v>610002010014162</v>
      </c>
      <c r="AI40" s="90" t="s">
        <v>140</v>
      </c>
    </row>
    <row r="41" spans="2:35" ht="16.5">
      <c r="B41" s="83">
        <v>29</v>
      </c>
      <c r="C41" s="84" t="s">
        <v>816</v>
      </c>
      <c r="D41" s="82" t="s">
        <v>817</v>
      </c>
      <c r="E41" s="85">
        <v>631385456265</v>
      </c>
      <c r="F41" s="86">
        <v>33811</v>
      </c>
      <c r="G41" s="84" t="s">
        <v>110</v>
      </c>
      <c r="H41" s="87" t="s">
        <v>111</v>
      </c>
      <c r="I41" s="84" t="s">
        <v>766</v>
      </c>
      <c r="J41" s="84" t="s">
        <v>216</v>
      </c>
      <c r="K41" s="86">
        <v>45037</v>
      </c>
      <c r="L41" s="87" t="s">
        <v>96</v>
      </c>
      <c r="M41" s="87">
        <v>0</v>
      </c>
      <c r="N41" s="88">
        <v>330323</v>
      </c>
      <c r="O41" s="88">
        <v>0</v>
      </c>
      <c r="P41" s="88">
        <v>0</v>
      </c>
      <c r="Q41" s="88">
        <v>0</v>
      </c>
      <c r="R41" s="88">
        <v>664086</v>
      </c>
      <c r="S41" s="88">
        <f t="shared" si="0"/>
        <v>994409</v>
      </c>
      <c r="T41" s="87">
        <v>0</v>
      </c>
      <c r="U41" s="89">
        <f t="shared" si="1"/>
        <v>994409</v>
      </c>
      <c r="V41" s="87">
        <v>0</v>
      </c>
      <c r="W41" s="88">
        <v>0</v>
      </c>
      <c r="X41" s="88">
        <v>0</v>
      </c>
      <c r="Y41" s="88">
        <v>0</v>
      </c>
      <c r="Z41" s="88">
        <v>0</v>
      </c>
      <c r="AA41" s="88">
        <v>2400</v>
      </c>
      <c r="AB41" s="88">
        <v>58386</v>
      </c>
      <c r="AC41" s="88">
        <v>0</v>
      </c>
      <c r="AD41" s="88">
        <f t="shared" si="2"/>
        <v>60786</v>
      </c>
      <c r="AE41" s="89">
        <f t="shared" si="3"/>
        <v>933623</v>
      </c>
      <c r="AF41" s="87">
        <v>0</v>
      </c>
      <c r="AG41" s="90" t="s">
        <v>121</v>
      </c>
      <c r="AH41" s="91">
        <v>104810100196322</v>
      </c>
      <c r="AI41" s="90" t="s">
        <v>193</v>
      </c>
    </row>
    <row r="42" spans="2:35" ht="16.5">
      <c r="B42" s="83">
        <v>30</v>
      </c>
      <c r="C42" s="84" t="s">
        <v>818</v>
      </c>
      <c r="D42" s="82" t="s">
        <v>819</v>
      </c>
      <c r="E42" s="85">
        <v>812023723381</v>
      </c>
      <c r="F42" s="86">
        <v>34444</v>
      </c>
      <c r="G42" s="84" t="s">
        <v>110</v>
      </c>
      <c r="H42" s="87" t="s">
        <v>111</v>
      </c>
      <c r="I42" s="84" t="s">
        <v>796</v>
      </c>
      <c r="J42" s="84" t="s">
        <v>216</v>
      </c>
      <c r="K42" s="86">
        <v>45190</v>
      </c>
      <c r="L42" s="87" t="s">
        <v>96</v>
      </c>
      <c r="M42" s="87">
        <v>0</v>
      </c>
      <c r="N42" s="88">
        <v>163333</v>
      </c>
      <c r="O42" s="88">
        <v>0</v>
      </c>
      <c r="P42" s="88">
        <v>0</v>
      </c>
      <c r="Q42" s="88">
        <v>0</v>
      </c>
      <c r="R42" s="88">
        <v>220000</v>
      </c>
      <c r="S42" s="88">
        <f t="shared" si="0"/>
        <v>383333</v>
      </c>
      <c r="T42" s="87">
        <v>0</v>
      </c>
      <c r="U42" s="89">
        <f t="shared" si="1"/>
        <v>383333</v>
      </c>
      <c r="V42" s="87">
        <v>0</v>
      </c>
      <c r="W42" s="88">
        <v>0</v>
      </c>
      <c r="X42" s="88">
        <v>0</v>
      </c>
      <c r="Y42" s="88">
        <v>0</v>
      </c>
      <c r="Z42" s="88">
        <v>0</v>
      </c>
      <c r="AA42" s="88">
        <v>1350</v>
      </c>
      <c r="AB42" s="88">
        <v>0</v>
      </c>
      <c r="AC42" s="88">
        <v>0</v>
      </c>
      <c r="AD42" s="88">
        <f t="shared" si="2"/>
        <v>1350</v>
      </c>
      <c r="AE42" s="89">
        <f t="shared" si="3"/>
        <v>381983</v>
      </c>
      <c r="AF42" s="87">
        <v>0</v>
      </c>
      <c r="AG42" s="90" t="s">
        <v>121</v>
      </c>
      <c r="AH42" s="91">
        <v>274412010001359</v>
      </c>
      <c r="AI42" s="90" t="s">
        <v>820</v>
      </c>
    </row>
    <row r="43" spans="2:35" ht="16.5">
      <c r="B43" s="83">
        <v>31</v>
      </c>
      <c r="C43" s="84" t="s">
        <v>821</v>
      </c>
      <c r="D43" s="82" t="s">
        <v>822</v>
      </c>
      <c r="E43" s="85">
        <v>719945843018</v>
      </c>
      <c r="F43" s="86">
        <v>33674</v>
      </c>
      <c r="G43" s="84" t="s">
        <v>110</v>
      </c>
      <c r="H43" s="87" t="s">
        <v>111</v>
      </c>
      <c r="I43" s="84" t="s">
        <v>748</v>
      </c>
      <c r="J43" s="84" t="s">
        <v>216</v>
      </c>
      <c r="K43" s="86">
        <v>45198</v>
      </c>
      <c r="L43" s="87" t="s">
        <v>96</v>
      </c>
      <c r="M43" s="87">
        <v>0</v>
      </c>
      <c r="N43" s="88">
        <v>181032</v>
      </c>
      <c r="O43" s="88">
        <v>0</v>
      </c>
      <c r="P43" s="88">
        <v>0</v>
      </c>
      <c r="Q43" s="88">
        <v>0</v>
      </c>
      <c r="R43" s="88">
        <v>301720</v>
      </c>
      <c r="S43" s="88">
        <f t="shared" si="0"/>
        <v>482752</v>
      </c>
      <c r="T43" s="87">
        <v>0</v>
      </c>
      <c r="U43" s="89">
        <f t="shared" si="1"/>
        <v>482752</v>
      </c>
      <c r="V43" s="87">
        <v>0</v>
      </c>
      <c r="W43" s="88">
        <v>0</v>
      </c>
      <c r="X43" s="88">
        <v>0</v>
      </c>
      <c r="Y43" s="88">
        <v>0</v>
      </c>
      <c r="Z43" s="88">
        <v>0</v>
      </c>
      <c r="AA43" s="88">
        <v>1200</v>
      </c>
      <c r="AB43" s="88">
        <v>0</v>
      </c>
      <c r="AC43" s="88">
        <v>0</v>
      </c>
      <c r="AD43" s="88">
        <f t="shared" si="2"/>
        <v>1200</v>
      </c>
      <c r="AE43" s="89">
        <f t="shared" si="3"/>
        <v>481552</v>
      </c>
      <c r="AF43" s="87">
        <v>0</v>
      </c>
      <c r="AG43" s="90" t="s">
        <v>121</v>
      </c>
      <c r="AH43" s="91">
        <v>610002010012076</v>
      </c>
      <c r="AI43" s="90" t="s">
        <v>140</v>
      </c>
    </row>
    <row r="44" spans="2:35" ht="16.5">
      <c r="B44" s="83">
        <v>32</v>
      </c>
      <c r="C44" s="84" t="s">
        <v>823</v>
      </c>
      <c r="D44" s="82" t="s">
        <v>824</v>
      </c>
      <c r="E44" s="85">
        <v>471308035475</v>
      </c>
      <c r="F44" s="86">
        <v>32373</v>
      </c>
      <c r="G44" s="84" t="s">
        <v>110</v>
      </c>
      <c r="H44" s="87" t="s">
        <v>111</v>
      </c>
      <c r="I44" s="84" t="s">
        <v>766</v>
      </c>
      <c r="J44" s="84" t="s">
        <v>216</v>
      </c>
      <c r="K44" s="86">
        <v>45323</v>
      </c>
      <c r="L44" s="87" t="s">
        <v>96</v>
      </c>
      <c r="M44" s="87">
        <v>0</v>
      </c>
      <c r="N44" s="88">
        <v>60000</v>
      </c>
      <c r="O44" s="88">
        <v>0</v>
      </c>
      <c r="P44" s="88">
        <v>0</v>
      </c>
      <c r="Q44" s="88">
        <v>0</v>
      </c>
      <c r="R44" s="88">
        <v>240000</v>
      </c>
      <c r="S44" s="88">
        <f t="shared" si="0"/>
        <v>300000</v>
      </c>
      <c r="T44" s="87">
        <v>0</v>
      </c>
      <c r="U44" s="89">
        <f t="shared" si="1"/>
        <v>300000</v>
      </c>
      <c r="V44" s="87">
        <v>0</v>
      </c>
      <c r="W44" s="88">
        <v>0</v>
      </c>
      <c r="X44" s="88">
        <v>0</v>
      </c>
      <c r="Y44" s="88">
        <v>0</v>
      </c>
      <c r="Z44" s="88">
        <v>0</v>
      </c>
      <c r="AA44" s="88">
        <v>400</v>
      </c>
      <c r="AB44" s="88">
        <v>0</v>
      </c>
      <c r="AC44" s="88">
        <v>0</v>
      </c>
      <c r="AD44" s="88">
        <f t="shared" si="2"/>
        <v>400</v>
      </c>
      <c r="AE44" s="89">
        <f t="shared" si="3"/>
        <v>299600</v>
      </c>
      <c r="AF44" s="87">
        <v>0</v>
      </c>
      <c r="AG44" s="90" t="s">
        <v>121</v>
      </c>
      <c r="AH44" s="91">
        <v>214812120000529</v>
      </c>
      <c r="AI44" s="90" t="s">
        <v>122</v>
      </c>
    </row>
    <row r="45" spans="2:35" ht="16.5">
      <c r="B45" s="83">
        <v>33</v>
      </c>
      <c r="C45" s="84" t="s">
        <v>825</v>
      </c>
      <c r="D45" s="82" t="s">
        <v>826</v>
      </c>
      <c r="E45" s="85">
        <v>363125304639</v>
      </c>
      <c r="F45" s="86">
        <v>23092</v>
      </c>
      <c r="G45" s="84" t="s">
        <v>827</v>
      </c>
      <c r="H45" s="87" t="s">
        <v>111</v>
      </c>
      <c r="I45" s="84" t="s">
        <v>766</v>
      </c>
      <c r="J45" s="84" t="s">
        <v>828</v>
      </c>
      <c r="K45" s="86">
        <v>37260</v>
      </c>
      <c r="L45" s="87" t="s">
        <v>96</v>
      </c>
      <c r="M45" s="87">
        <v>0</v>
      </c>
      <c r="N45" s="88">
        <v>360000</v>
      </c>
      <c r="O45" s="88">
        <v>0</v>
      </c>
      <c r="P45" s="88">
        <v>0</v>
      </c>
      <c r="Q45" s="88">
        <v>0</v>
      </c>
      <c r="R45" s="88">
        <v>340000</v>
      </c>
      <c r="S45" s="88">
        <f t="shared" si="0"/>
        <v>700000</v>
      </c>
      <c r="T45" s="87">
        <v>0</v>
      </c>
      <c r="U45" s="89">
        <f t="shared" si="1"/>
        <v>700000</v>
      </c>
      <c r="V45" s="87">
        <v>0</v>
      </c>
      <c r="W45" s="88">
        <v>0</v>
      </c>
      <c r="X45" s="88">
        <v>0</v>
      </c>
      <c r="Y45" s="88">
        <v>0</v>
      </c>
      <c r="Z45" s="88">
        <v>0</v>
      </c>
      <c r="AA45" s="88">
        <v>2400</v>
      </c>
      <c r="AB45" s="88">
        <v>0</v>
      </c>
      <c r="AC45" s="88">
        <v>0</v>
      </c>
      <c r="AD45" s="88">
        <f t="shared" si="2"/>
        <v>2400</v>
      </c>
      <c r="AE45" s="89">
        <f t="shared" si="3"/>
        <v>697600</v>
      </c>
      <c r="AF45" s="87">
        <v>0</v>
      </c>
      <c r="AG45" s="90" t="s">
        <v>121</v>
      </c>
      <c r="AH45" s="91">
        <v>328002011000175</v>
      </c>
      <c r="AI45" s="90" t="s">
        <v>174</v>
      </c>
    </row>
    <row r="46" spans="2:35" ht="16.5">
      <c r="B46" s="83">
        <v>34</v>
      </c>
      <c r="C46" s="84" t="s">
        <v>829</v>
      </c>
      <c r="D46" s="82" t="s">
        <v>830</v>
      </c>
      <c r="E46" s="85">
        <v>513666026912</v>
      </c>
      <c r="F46" s="86">
        <v>26911</v>
      </c>
      <c r="G46" s="84" t="s">
        <v>110</v>
      </c>
      <c r="H46" s="87" t="s">
        <v>111</v>
      </c>
      <c r="I46" s="84" t="s">
        <v>771</v>
      </c>
      <c r="J46" s="84" t="s">
        <v>346</v>
      </c>
      <c r="K46" s="86">
        <v>37790</v>
      </c>
      <c r="L46" s="87" t="s">
        <v>96</v>
      </c>
      <c r="M46" s="87">
        <v>0</v>
      </c>
      <c r="N46" s="88">
        <v>600000</v>
      </c>
      <c r="O46" s="88">
        <v>0</v>
      </c>
      <c r="P46" s="88">
        <v>0</v>
      </c>
      <c r="Q46" s="88">
        <v>0</v>
      </c>
      <c r="R46" s="88">
        <v>1750000</v>
      </c>
      <c r="S46" s="88">
        <f t="shared" si="0"/>
        <v>2350000</v>
      </c>
      <c r="T46" s="87">
        <v>0</v>
      </c>
      <c r="U46" s="89">
        <f t="shared" si="1"/>
        <v>2350000</v>
      </c>
      <c r="V46" s="87">
        <v>0</v>
      </c>
      <c r="W46" s="88">
        <v>0</v>
      </c>
      <c r="X46" s="88">
        <v>0</v>
      </c>
      <c r="Y46" s="88">
        <v>0</v>
      </c>
      <c r="Z46" s="88">
        <v>0</v>
      </c>
      <c r="AA46" s="88">
        <v>2400</v>
      </c>
      <c r="AB46" s="88">
        <v>415708.8</v>
      </c>
      <c r="AC46" s="88">
        <v>8497.5</v>
      </c>
      <c r="AD46" s="88">
        <f t="shared" si="2"/>
        <v>426606.3</v>
      </c>
      <c r="AE46" s="89">
        <f t="shared" si="3"/>
        <v>1923393.7</v>
      </c>
      <c r="AF46" s="87">
        <v>0</v>
      </c>
      <c r="AG46" s="90" t="s">
        <v>121</v>
      </c>
      <c r="AH46" s="91">
        <v>328002011000640</v>
      </c>
      <c r="AI46" s="90" t="s">
        <v>174</v>
      </c>
    </row>
    <row r="47" spans="2:35" ht="16.5">
      <c r="B47" s="83">
        <v>35</v>
      </c>
      <c r="C47" s="84" t="s">
        <v>831</v>
      </c>
      <c r="D47" s="82" t="s">
        <v>832</v>
      </c>
      <c r="E47" s="85">
        <v>955561894384</v>
      </c>
      <c r="F47" s="86">
        <v>28090</v>
      </c>
      <c r="G47" s="84" t="s">
        <v>110</v>
      </c>
      <c r="H47" s="87" t="s">
        <v>111</v>
      </c>
      <c r="I47" s="84" t="s">
        <v>786</v>
      </c>
      <c r="J47" s="84" t="s">
        <v>346</v>
      </c>
      <c r="K47" s="86">
        <v>39326</v>
      </c>
      <c r="L47" s="87" t="s">
        <v>96</v>
      </c>
      <c r="M47" s="87">
        <v>0</v>
      </c>
      <c r="N47" s="88">
        <v>600000</v>
      </c>
      <c r="O47" s="88">
        <v>0</v>
      </c>
      <c r="P47" s="88">
        <v>0</v>
      </c>
      <c r="Q47" s="88">
        <v>0</v>
      </c>
      <c r="R47" s="88">
        <v>1176900</v>
      </c>
      <c r="S47" s="88">
        <f t="shared" si="0"/>
        <v>1776900</v>
      </c>
      <c r="T47" s="87">
        <v>0</v>
      </c>
      <c r="U47" s="89">
        <f t="shared" si="1"/>
        <v>1776900</v>
      </c>
      <c r="V47" s="87">
        <v>0</v>
      </c>
      <c r="W47" s="88">
        <v>0</v>
      </c>
      <c r="X47" s="88">
        <v>0</v>
      </c>
      <c r="Y47" s="88">
        <v>0</v>
      </c>
      <c r="Z47" s="88">
        <v>0</v>
      </c>
      <c r="AA47" s="88">
        <v>2400</v>
      </c>
      <c r="AB47" s="88">
        <v>226792.8</v>
      </c>
      <c r="AC47" s="88">
        <v>150000</v>
      </c>
      <c r="AD47" s="88">
        <f t="shared" si="2"/>
        <v>379192.8</v>
      </c>
      <c r="AE47" s="89">
        <f t="shared" si="3"/>
        <v>1397707.2</v>
      </c>
      <c r="AF47" s="87">
        <v>0</v>
      </c>
      <c r="AG47" s="90" t="s">
        <v>121</v>
      </c>
      <c r="AH47" s="91">
        <v>328002011007337</v>
      </c>
      <c r="AI47" s="90" t="s">
        <v>174</v>
      </c>
    </row>
    <row r="48" spans="2:35" ht="16.5">
      <c r="B48" s="83">
        <v>36</v>
      </c>
      <c r="C48" s="84" t="s">
        <v>833</v>
      </c>
      <c r="D48" s="82" t="s">
        <v>834</v>
      </c>
      <c r="E48" s="85">
        <v>351720578715</v>
      </c>
      <c r="F48" s="86">
        <v>29415</v>
      </c>
      <c r="G48" s="84" t="s">
        <v>110</v>
      </c>
      <c r="H48" s="87" t="s">
        <v>111</v>
      </c>
      <c r="I48" s="84" t="s">
        <v>752</v>
      </c>
      <c r="J48" s="84" t="s">
        <v>346</v>
      </c>
      <c r="K48" s="86">
        <v>40004</v>
      </c>
      <c r="L48" s="87" t="s">
        <v>96</v>
      </c>
      <c r="M48" s="87">
        <v>0</v>
      </c>
      <c r="N48" s="88">
        <v>600000</v>
      </c>
      <c r="O48" s="88">
        <v>0</v>
      </c>
      <c r="P48" s="88">
        <v>0</v>
      </c>
      <c r="Q48" s="88">
        <v>0</v>
      </c>
      <c r="R48" s="88">
        <v>1321800</v>
      </c>
      <c r="S48" s="88">
        <f t="shared" si="0"/>
        <v>1921800</v>
      </c>
      <c r="T48" s="87">
        <v>0</v>
      </c>
      <c r="U48" s="89">
        <f t="shared" si="1"/>
        <v>1921800</v>
      </c>
      <c r="V48" s="87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2400</v>
      </c>
      <c r="AB48" s="88">
        <v>282110.40000000002</v>
      </c>
      <c r="AC48" s="88">
        <v>11189</v>
      </c>
      <c r="AD48" s="88">
        <f t="shared" si="2"/>
        <v>295699.40000000002</v>
      </c>
      <c r="AE48" s="89">
        <f t="shared" si="3"/>
        <v>1626100.6</v>
      </c>
      <c r="AF48" s="87">
        <v>0</v>
      </c>
      <c r="AG48" s="90" t="s">
        <v>121</v>
      </c>
      <c r="AH48" s="91">
        <v>328002011012097</v>
      </c>
      <c r="AI48" s="90" t="s">
        <v>174</v>
      </c>
    </row>
    <row r="49" spans="2:35" ht="16.5">
      <c r="B49" s="83">
        <v>37</v>
      </c>
      <c r="C49" s="84" t="s">
        <v>835</v>
      </c>
      <c r="D49" s="82" t="s">
        <v>836</v>
      </c>
      <c r="E49" s="85">
        <v>289123811143</v>
      </c>
      <c r="F49" s="86">
        <v>28614</v>
      </c>
      <c r="G49" s="84" t="s">
        <v>110</v>
      </c>
      <c r="H49" s="87" t="s">
        <v>111</v>
      </c>
      <c r="I49" s="84" t="s">
        <v>766</v>
      </c>
      <c r="J49" s="84" t="s">
        <v>346</v>
      </c>
      <c r="K49" s="86">
        <v>42795</v>
      </c>
      <c r="L49" s="87" t="s">
        <v>96</v>
      </c>
      <c r="M49" s="87">
        <v>0</v>
      </c>
      <c r="N49" s="88">
        <v>480000</v>
      </c>
      <c r="O49" s="88">
        <v>0</v>
      </c>
      <c r="P49" s="88">
        <v>0</v>
      </c>
      <c r="Q49" s="88">
        <v>0</v>
      </c>
      <c r="R49" s="88">
        <v>1200000</v>
      </c>
      <c r="S49" s="88">
        <f t="shared" si="0"/>
        <v>1680000</v>
      </c>
      <c r="T49" s="87">
        <v>0</v>
      </c>
      <c r="U49" s="89">
        <f t="shared" si="1"/>
        <v>1680000</v>
      </c>
      <c r="V49" s="87">
        <v>0</v>
      </c>
      <c r="W49" s="88">
        <v>0</v>
      </c>
      <c r="X49" s="88">
        <v>0</v>
      </c>
      <c r="Y49" s="88">
        <v>0</v>
      </c>
      <c r="Z49" s="88">
        <v>0</v>
      </c>
      <c r="AA49" s="88">
        <v>2400</v>
      </c>
      <c r="AB49" s="88">
        <v>196560</v>
      </c>
      <c r="AC49" s="88">
        <v>0</v>
      </c>
      <c r="AD49" s="88">
        <f t="shared" si="2"/>
        <v>198960</v>
      </c>
      <c r="AE49" s="89">
        <f t="shared" si="3"/>
        <v>1481040</v>
      </c>
      <c r="AF49" s="87">
        <v>0</v>
      </c>
      <c r="AG49" s="90" t="s">
        <v>121</v>
      </c>
      <c r="AH49" s="91">
        <v>214810100075904</v>
      </c>
      <c r="AI49" s="90" t="s">
        <v>122</v>
      </c>
    </row>
    <row r="50" spans="2:35" ht="16.5">
      <c r="B50" s="83">
        <v>38</v>
      </c>
      <c r="C50" s="84" t="s">
        <v>837</v>
      </c>
      <c r="D50" s="82" t="s">
        <v>838</v>
      </c>
      <c r="E50" s="85">
        <v>260598387523</v>
      </c>
      <c r="F50" s="86">
        <v>28756</v>
      </c>
      <c r="G50" s="84" t="s">
        <v>110</v>
      </c>
      <c r="H50" s="87" t="s">
        <v>111</v>
      </c>
      <c r="I50" s="84" t="s">
        <v>796</v>
      </c>
      <c r="J50" s="84" t="s">
        <v>346</v>
      </c>
      <c r="K50" s="86">
        <v>42917</v>
      </c>
      <c r="L50" s="87" t="s">
        <v>96</v>
      </c>
      <c r="M50" s="87">
        <v>0</v>
      </c>
      <c r="N50" s="88">
        <v>480000</v>
      </c>
      <c r="O50" s="88">
        <v>0</v>
      </c>
      <c r="P50" s="88">
        <v>0</v>
      </c>
      <c r="Q50" s="88">
        <v>0</v>
      </c>
      <c r="R50" s="88">
        <v>1620000</v>
      </c>
      <c r="S50" s="88">
        <f t="shared" si="0"/>
        <v>2100000</v>
      </c>
      <c r="T50" s="87">
        <v>0</v>
      </c>
      <c r="U50" s="89">
        <f t="shared" si="1"/>
        <v>2100000</v>
      </c>
      <c r="V50" s="87">
        <v>0</v>
      </c>
      <c r="W50" s="88">
        <v>0</v>
      </c>
      <c r="X50" s="88">
        <v>0</v>
      </c>
      <c r="Y50" s="88">
        <v>0</v>
      </c>
      <c r="Z50" s="88">
        <v>0</v>
      </c>
      <c r="AA50" s="88">
        <v>2400</v>
      </c>
      <c r="AB50" s="88">
        <v>327600</v>
      </c>
      <c r="AC50" s="88">
        <v>0</v>
      </c>
      <c r="AD50" s="88">
        <f t="shared" si="2"/>
        <v>330000</v>
      </c>
      <c r="AE50" s="89">
        <f t="shared" si="3"/>
        <v>1770000</v>
      </c>
      <c r="AF50" s="87">
        <v>0</v>
      </c>
      <c r="AG50" s="90" t="s">
        <v>121</v>
      </c>
      <c r="AH50" s="91">
        <v>610002010013247</v>
      </c>
      <c r="AI50" s="90" t="s">
        <v>140</v>
      </c>
    </row>
    <row r="51" spans="2:35" ht="16.5">
      <c r="B51" s="83">
        <v>39</v>
      </c>
      <c r="C51" s="84" t="s">
        <v>839</v>
      </c>
      <c r="D51" s="82" t="s">
        <v>840</v>
      </c>
      <c r="E51" s="85">
        <v>368446448621</v>
      </c>
      <c r="F51" s="86">
        <v>20260</v>
      </c>
      <c r="G51" s="84" t="s">
        <v>110</v>
      </c>
      <c r="H51" s="87" t="s">
        <v>111</v>
      </c>
      <c r="I51" s="84" t="s">
        <v>774</v>
      </c>
      <c r="J51" s="84" t="s">
        <v>346</v>
      </c>
      <c r="K51" s="86">
        <v>43585</v>
      </c>
      <c r="L51" s="87" t="s">
        <v>96</v>
      </c>
      <c r="M51" s="87">
        <v>0</v>
      </c>
      <c r="N51" s="88">
        <v>600000</v>
      </c>
      <c r="O51" s="88">
        <v>0</v>
      </c>
      <c r="P51" s="88">
        <v>0</v>
      </c>
      <c r="Q51" s="88">
        <v>0</v>
      </c>
      <c r="R51" s="88">
        <v>1770000</v>
      </c>
      <c r="S51" s="88">
        <f t="shared" si="0"/>
        <v>2370000</v>
      </c>
      <c r="T51" s="87">
        <v>0</v>
      </c>
      <c r="U51" s="89">
        <f t="shared" si="1"/>
        <v>2370000</v>
      </c>
      <c r="V51" s="87">
        <v>0</v>
      </c>
      <c r="W51" s="88">
        <v>0</v>
      </c>
      <c r="X51" s="88">
        <v>0</v>
      </c>
      <c r="Y51" s="88">
        <v>0</v>
      </c>
      <c r="Z51" s="88">
        <v>0</v>
      </c>
      <c r="AA51" s="88">
        <v>2400</v>
      </c>
      <c r="AB51" s="88">
        <v>418204.8</v>
      </c>
      <c r="AC51" s="88">
        <v>28268.5</v>
      </c>
      <c r="AD51" s="88">
        <f t="shared" si="2"/>
        <v>448873.3</v>
      </c>
      <c r="AE51" s="89">
        <f t="shared" si="3"/>
        <v>1921126.7</v>
      </c>
      <c r="AF51" s="87">
        <v>0</v>
      </c>
      <c r="AG51" s="90" t="s">
        <v>121</v>
      </c>
      <c r="AH51" s="91">
        <v>610002010009020</v>
      </c>
      <c r="AI51" s="90" t="s">
        <v>140</v>
      </c>
    </row>
    <row r="52" spans="2:35" ht="16.5">
      <c r="B52" s="83">
        <v>40</v>
      </c>
      <c r="C52" s="84" t="s">
        <v>841</v>
      </c>
      <c r="D52" s="82" t="s">
        <v>842</v>
      </c>
      <c r="E52" s="85">
        <v>359103700993</v>
      </c>
      <c r="F52" s="86">
        <v>30474</v>
      </c>
      <c r="G52" s="84" t="s">
        <v>110</v>
      </c>
      <c r="H52" s="87" t="s">
        <v>111</v>
      </c>
      <c r="I52" s="84" t="s">
        <v>766</v>
      </c>
      <c r="J52" s="84" t="s">
        <v>346</v>
      </c>
      <c r="K52" s="86">
        <v>44144</v>
      </c>
      <c r="L52" s="87" t="s">
        <v>96</v>
      </c>
      <c r="M52" s="87">
        <v>0</v>
      </c>
      <c r="N52" s="88">
        <v>600000</v>
      </c>
      <c r="O52" s="88">
        <v>0</v>
      </c>
      <c r="P52" s="88">
        <v>0</v>
      </c>
      <c r="Q52" s="88">
        <v>0</v>
      </c>
      <c r="R52" s="88">
        <v>1669200</v>
      </c>
      <c r="S52" s="88">
        <f t="shared" si="0"/>
        <v>2269200</v>
      </c>
      <c r="T52" s="87">
        <v>0</v>
      </c>
      <c r="U52" s="89">
        <f t="shared" si="1"/>
        <v>2269200</v>
      </c>
      <c r="V52" s="87">
        <v>0</v>
      </c>
      <c r="W52" s="88">
        <v>0</v>
      </c>
      <c r="X52" s="88">
        <v>0</v>
      </c>
      <c r="Y52" s="88">
        <v>0</v>
      </c>
      <c r="Z52" s="88">
        <v>0</v>
      </c>
      <c r="AA52" s="88">
        <v>2400</v>
      </c>
      <c r="AB52" s="88">
        <v>389750.4</v>
      </c>
      <c r="AC52" s="88">
        <v>10767</v>
      </c>
      <c r="AD52" s="88">
        <f t="shared" si="2"/>
        <v>402917.4</v>
      </c>
      <c r="AE52" s="89">
        <f t="shared" si="3"/>
        <v>1866282.6</v>
      </c>
      <c r="AF52" s="87">
        <v>0</v>
      </c>
      <c r="AG52" s="90" t="s">
        <v>121</v>
      </c>
      <c r="AH52" s="91">
        <v>610002010015135</v>
      </c>
      <c r="AI52" s="90" t="s">
        <v>140</v>
      </c>
    </row>
    <row r="53" spans="2:35" ht="16.5">
      <c r="B53" s="83">
        <v>41</v>
      </c>
      <c r="C53" s="84" t="s">
        <v>843</v>
      </c>
      <c r="D53" s="82" t="s">
        <v>844</v>
      </c>
      <c r="E53" s="85">
        <v>563018296379</v>
      </c>
      <c r="F53" s="86">
        <v>21169</v>
      </c>
      <c r="G53" s="84" t="s">
        <v>110</v>
      </c>
      <c r="H53" s="87" t="s">
        <v>111</v>
      </c>
      <c r="I53" s="84" t="s">
        <v>757</v>
      </c>
      <c r="J53" s="84" t="s">
        <v>346</v>
      </c>
      <c r="K53" s="86">
        <v>45166</v>
      </c>
      <c r="L53" s="87" t="s">
        <v>96</v>
      </c>
      <c r="M53" s="87">
        <v>0</v>
      </c>
      <c r="N53" s="88">
        <v>350000</v>
      </c>
      <c r="O53" s="88">
        <v>0</v>
      </c>
      <c r="P53" s="88">
        <v>0</v>
      </c>
      <c r="Q53" s="88">
        <v>0</v>
      </c>
      <c r="R53" s="88">
        <v>1190000</v>
      </c>
      <c r="S53" s="88">
        <f t="shared" si="0"/>
        <v>1540000</v>
      </c>
      <c r="T53" s="87">
        <v>0</v>
      </c>
      <c r="U53" s="89">
        <f t="shared" si="1"/>
        <v>1540000</v>
      </c>
      <c r="V53" s="87">
        <v>0</v>
      </c>
      <c r="W53" s="88">
        <v>0</v>
      </c>
      <c r="X53" s="88">
        <v>0</v>
      </c>
      <c r="Y53" s="88">
        <v>0</v>
      </c>
      <c r="Z53" s="88">
        <v>0</v>
      </c>
      <c r="AA53" s="88">
        <v>1400</v>
      </c>
      <c r="AB53" s="88">
        <v>157248</v>
      </c>
      <c r="AC53" s="88">
        <v>3857.5</v>
      </c>
      <c r="AD53" s="88">
        <f t="shared" si="2"/>
        <v>162505.5</v>
      </c>
      <c r="AE53" s="89">
        <f t="shared" si="3"/>
        <v>1377494.5</v>
      </c>
      <c r="AF53" s="87">
        <v>0</v>
      </c>
      <c r="AG53" s="90" t="s">
        <v>121</v>
      </c>
      <c r="AH53" s="91">
        <v>65410100038356</v>
      </c>
      <c r="AI53" s="90" t="s">
        <v>845</v>
      </c>
    </row>
    <row r="54" spans="2:35" ht="16.5">
      <c r="B54" s="83">
        <v>42</v>
      </c>
      <c r="C54" s="84" t="s">
        <v>846</v>
      </c>
      <c r="D54" s="82" t="s">
        <v>847</v>
      </c>
      <c r="E54" s="85">
        <v>539639879311</v>
      </c>
      <c r="F54" s="86">
        <v>19602</v>
      </c>
      <c r="G54" s="84" t="s">
        <v>110</v>
      </c>
      <c r="H54" s="87" t="s">
        <v>111</v>
      </c>
      <c r="I54" s="84" t="s">
        <v>774</v>
      </c>
      <c r="J54" s="84" t="s">
        <v>380</v>
      </c>
      <c r="K54" s="86">
        <v>45200</v>
      </c>
      <c r="L54" s="87" t="s">
        <v>96</v>
      </c>
      <c r="M54" s="87">
        <v>0</v>
      </c>
      <c r="N54" s="88">
        <v>375000</v>
      </c>
      <c r="O54" s="88">
        <v>0</v>
      </c>
      <c r="P54" s="88">
        <v>0</v>
      </c>
      <c r="Q54" s="88">
        <v>0</v>
      </c>
      <c r="R54" s="88">
        <v>840000</v>
      </c>
      <c r="S54" s="88">
        <f t="shared" si="0"/>
        <v>1215000</v>
      </c>
      <c r="T54" s="87">
        <v>0</v>
      </c>
      <c r="U54" s="89">
        <f t="shared" si="1"/>
        <v>1215000</v>
      </c>
      <c r="V54" s="87">
        <v>0</v>
      </c>
      <c r="W54" s="88">
        <v>0</v>
      </c>
      <c r="X54" s="88">
        <v>0</v>
      </c>
      <c r="Y54" s="88">
        <v>0</v>
      </c>
      <c r="Z54" s="88">
        <v>0</v>
      </c>
      <c r="AA54" s="88">
        <v>2000</v>
      </c>
      <c r="AB54" s="88">
        <v>90192</v>
      </c>
      <c r="AC54" s="88">
        <v>0</v>
      </c>
      <c r="AD54" s="88">
        <f t="shared" si="2"/>
        <v>92192</v>
      </c>
      <c r="AE54" s="89">
        <f t="shared" si="3"/>
        <v>1122808</v>
      </c>
      <c r="AF54" s="87">
        <v>0</v>
      </c>
      <c r="AG54" s="90" t="s">
        <v>121</v>
      </c>
      <c r="AH54" s="91">
        <v>328002011000244</v>
      </c>
      <c r="AI54" s="90" t="s">
        <v>174</v>
      </c>
    </row>
    <row r="55" spans="2:35" ht="16.5">
      <c r="B55" s="83">
        <v>43</v>
      </c>
      <c r="C55" s="84" t="s">
        <v>848</v>
      </c>
      <c r="D55" s="82" t="s">
        <v>849</v>
      </c>
      <c r="E55" s="85">
        <v>516286749905</v>
      </c>
      <c r="F55" s="86">
        <v>28358</v>
      </c>
      <c r="G55" s="84" t="s">
        <v>110</v>
      </c>
      <c r="H55" s="87" t="s">
        <v>111</v>
      </c>
      <c r="I55" s="84" t="s">
        <v>748</v>
      </c>
      <c r="J55" s="84" t="s">
        <v>380</v>
      </c>
      <c r="K55" s="86">
        <v>38782</v>
      </c>
      <c r="L55" s="87" t="s">
        <v>96</v>
      </c>
      <c r="M55" s="87">
        <v>0</v>
      </c>
      <c r="N55" s="88">
        <v>600000</v>
      </c>
      <c r="O55" s="88">
        <v>0</v>
      </c>
      <c r="P55" s="88">
        <v>0</v>
      </c>
      <c r="Q55" s="88">
        <v>0</v>
      </c>
      <c r="R55" s="88">
        <v>1680000</v>
      </c>
      <c r="S55" s="88">
        <f t="shared" si="0"/>
        <v>2280000</v>
      </c>
      <c r="T55" s="87">
        <v>0</v>
      </c>
      <c r="U55" s="89">
        <f t="shared" si="1"/>
        <v>2280000</v>
      </c>
      <c r="V55" s="87">
        <v>0</v>
      </c>
      <c r="W55" s="88">
        <v>0</v>
      </c>
      <c r="X55" s="88">
        <v>0</v>
      </c>
      <c r="Y55" s="88">
        <v>0</v>
      </c>
      <c r="Z55" s="88">
        <v>0</v>
      </c>
      <c r="AA55" s="88">
        <v>2400</v>
      </c>
      <c r="AB55" s="88">
        <v>383760</v>
      </c>
      <c r="AC55" s="88">
        <v>0</v>
      </c>
      <c r="AD55" s="88">
        <f t="shared" si="2"/>
        <v>386160</v>
      </c>
      <c r="AE55" s="89">
        <f t="shared" si="3"/>
        <v>1893840</v>
      </c>
      <c r="AF55" s="87">
        <v>0</v>
      </c>
      <c r="AG55" s="90" t="s">
        <v>121</v>
      </c>
      <c r="AH55" s="91">
        <v>328002011002244</v>
      </c>
      <c r="AI55" s="90" t="s">
        <v>174</v>
      </c>
    </row>
    <row r="56" spans="2:35" ht="16.5">
      <c r="B56" s="83">
        <v>44</v>
      </c>
      <c r="C56" s="84" t="s">
        <v>850</v>
      </c>
      <c r="D56" s="82" t="s">
        <v>851</v>
      </c>
      <c r="E56" s="85">
        <v>632337649283</v>
      </c>
      <c r="F56" s="86">
        <v>25427</v>
      </c>
      <c r="G56" s="84" t="s">
        <v>119</v>
      </c>
      <c r="H56" s="87" t="s">
        <v>111</v>
      </c>
      <c r="I56" s="84" t="s">
        <v>771</v>
      </c>
      <c r="J56" s="84" t="s">
        <v>380</v>
      </c>
      <c r="K56" s="86">
        <v>38915</v>
      </c>
      <c r="L56" s="87" t="s">
        <v>96</v>
      </c>
      <c r="M56" s="87">
        <v>0</v>
      </c>
      <c r="N56" s="88">
        <v>600000</v>
      </c>
      <c r="O56" s="88">
        <v>0</v>
      </c>
      <c r="P56" s="88">
        <v>0</v>
      </c>
      <c r="Q56" s="88">
        <v>0</v>
      </c>
      <c r="R56" s="88">
        <v>1561800</v>
      </c>
      <c r="S56" s="88">
        <f t="shared" si="0"/>
        <v>2161800</v>
      </c>
      <c r="T56" s="87">
        <v>0</v>
      </c>
      <c r="U56" s="89">
        <f t="shared" si="1"/>
        <v>2161800</v>
      </c>
      <c r="V56" s="87">
        <v>0</v>
      </c>
      <c r="W56" s="88">
        <v>0</v>
      </c>
      <c r="X56" s="88">
        <v>0</v>
      </c>
      <c r="Y56" s="88">
        <v>0</v>
      </c>
      <c r="Z56" s="88">
        <v>0</v>
      </c>
      <c r="AA56" s="88">
        <v>2400</v>
      </c>
      <c r="AB56" s="88">
        <v>356241.6</v>
      </c>
      <c r="AC56" s="88">
        <v>16780.5</v>
      </c>
      <c r="AD56" s="88">
        <f t="shared" si="2"/>
        <v>375422.1</v>
      </c>
      <c r="AE56" s="89">
        <f t="shared" si="3"/>
        <v>1786377.9</v>
      </c>
      <c r="AF56" s="87">
        <v>0</v>
      </c>
      <c r="AG56" s="90" t="s">
        <v>121</v>
      </c>
      <c r="AH56" s="91">
        <v>328002011003179</v>
      </c>
      <c r="AI56" s="90" t="s">
        <v>174</v>
      </c>
    </row>
    <row r="57" spans="2:35" ht="16.5">
      <c r="B57" s="83">
        <v>45</v>
      </c>
      <c r="C57" s="84" t="s">
        <v>852</v>
      </c>
      <c r="D57" s="82" t="s">
        <v>853</v>
      </c>
      <c r="E57" s="85">
        <v>236956430020</v>
      </c>
      <c r="F57" s="86">
        <v>27035</v>
      </c>
      <c r="G57" s="84" t="s">
        <v>119</v>
      </c>
      <c r="H57" s="87" t="s">
        <v>111</v>
      </c>
      <c r="I57" s="84" t="s">
        <v>771</v>
      </c>
      <c r="J57" s="84" t="s">
        <v>380</v>
      </c>
      <c r="K57" s="86">
        <v>39000</v>
      </c>
      <c r="L57" s="87" t="s">
        <v>96</v>
      </c>
      <c r="M57" s="87">
        <v>0</v>
      </c>
      <c r="N57" s="88">
        <v>600000</v>
      </c>
      <c r="O57" s="88">
        <v>0</v>
      </c>
      <c r="P57" s="88">
        <v>0</v>
      </c>
      <c r="Q57" s="88">
        <v>0</v>
      </c>
      <c r="R57" s="88">
        <v>1563000</v>
      </c>
      <c r="S57" s="88">
        <f t="shared" si="0"/>
        <v>2163000</v>
      </c>
      <c r="T57" s="87">
        <v>0</v>
      </c>
      <c r="U57" s="89">
        <f t="shared" si="1"/>
        <v>2163000</v>
      </c>
      <c r="V57" s="87">
        <v>0</v>
      </c>
      <c r="W57" s="88">
        <v>0</v>
      </c>
      <c r="X57" s="88">
        <v>0</v>
      </c>
      <c r="Y57" s="88">
        <v>0</v>
      </c>
      <c r="Z57" s="88">
        <v>0</v>
      </c>
      <c r="AA57" s="88">
        <v>2400</v>
      </c>
      <c r="AB57" s="88">
        <v>356616</v>
      </c>
      <c r="AC57" s="88">
        <v>2973.5</v>
      </c>
      <c r="AD57" s="88">
        <f t="shared" si="2"/>
        <v>361989.5</v>
      </c>
      <c r="AE57" s="89">
        <f t="shared" si="3"/>
        <v>1801010.5</v>
      </c>
      <c r="AF57" s="87">
        <v>0</v>
      </c>
      <c r="AG57" s="90" t="s">
        <v>121</v>
      </c>
      <c r="AH57" s="91">
        <v>328002011003875</v>
      </c>
      <c r="AI57" s="90" t="s">
        <v>174</v>
      </c>
    </row>
    <row r="58" spans="2:35" ht="16.5">
      <c r="B58" s="83">
        <v>46</v>
      </c>
      <c r="C58" s="84" t="s">
        <v>854</v>
      </c>
      <c r="D58" s="82" t="s">
        <v>855</v>
      </c>
      <c r="E58" s="85">
        <v>638851940420</v>
      </c>
      <c r="F58" s="86">
        <v>28163</v>
      </c>
      <c r="G58" s="84" t="s">
        <v>785</v>
      </c>
      <c r="H58" s="87" t="s">
        <v>111</v>
      </c>
      <c r="I58" s="84" t="s">
        <v>752</v>
      </c>
      <c r="J58" s="84" t="s">
        <v>380</v>
      </c>
      <c r="K58" s="86">
        <v>39326</v>
      </c>
      <c r="L58" s="87" t="s">
        <v>96</v>
      </c>
      <c r="M58" s="87">
        <v>0</v>
      </c>
      <c r="N58" s="88">
        <v>480000</v>
      </c>
      <c r="O58" s="88">
        <v>0</v>
      </c>
      <c r="P58" s="88">
        <v>0</v>
      </c>
      <c r="Q58" s="88">
        <v>0</v>
      </c>
      <c r="R58" s="88">
        <v>963900</v>
      </c>
      <c r="S58" s="88">
        <f t="shared" si="0"/>
        <v>1443900</v>
      </c>
      <c r="T58" s="87">
        <v>0</v>
      </c>
      <c r="U58" s="89">
        <f t="shared" si="1"/>
        <v>1443900</v>
      </c>
      <c r="V58" s="87">
        <v>0</v>
      </c>
      <c r="W58" s="88">
        <v>0</v>
      </c>
      <c r="X58" s="88">
        <v>0</v>
      </c>
      <c r="Y58" s="88">
        <v>0</v>
      </c>
      <c r="Z58" s="88">
        <v>0</v>
      </c>
      <c r="AA58" s="88">
        <v>2400</v>
      </c>
      <c r="AB58" s="88">
        <v>133931.20000000001</v>
      </c>
      <c r="AC58" s="88">
        <v>624</v>
      </c>
      <c r="AD58" s="88">
        <f t="shared" si="2"/>
        <v>136955.20000000001</v>
      </c>
      <c r="AE58" s="89">
        <f t="shared" si="3"/>
        <v>1306944.8</v>
      </c>
      <c r="AF58" s="87">
        <v>0</v>
      </c>
      <c r="AG58" s="90" t="s">
        <v>121</v>
      </c>
      <c r="AH58" s="91">
        <v>328002011000217</v>
      </c>
      <c r="AI58" s="90" t="s">
        <v>174</v>
      </c>
    </row>
    <row r="59" spans="2:35" ht="16.5">
      <c r="B59" s="83">
        <v>47</v>
      </c>
      <c r="C59" s="84" t="s">
        <v>856</v>
      </c>
      <c r="D59" s="82" t="s">
        <v>857</v>
      </c>
      <c r="E59" s="85">
        <v>782668748956</v>
      </c>
      <c r="F59" s="86">
        <v>30947</v>
      </c>
      <c r="G59" s="84" t="s">
        <v>785</v>
      </c>
      <c r="H59" s="87" t="s">
        <v>111</v>
      </c>
      <c r="I59" s="84" t="s">
        <v>771</v>
      </c>
      <c r="J59" s="84" t="s">
        <v>380</v>
      </c>
      <c r="K59" s="86">
        <v>41290</v>
      </c>
      <c r="L59" s="87" t="s">
        <v>96</v>
      </c>
      <c r="M59" s="87">
        <v>0</v>
      </c>
      <c r="N59" s="88">
        <v>360000</v>
      </c>
      <c r="O59" s="88">
        <v>0</v>
      </c>
      <c r="P59" s="88">
        <v>0</v>
      </c>
      <c r="Q59" s="88">
        <v>0</v>
      </c>
      <c r="R59" s="88">
        <v>723000</v>
      </c>
      <c r="S59" s="88">
        <f t="shared" si="0"/>
        <v>1083000</v>
      </c>
      <c r="T59" s="87">
        <v>0</v>
      </c>
      <c r="U59" s="89">
        <f t="shared" si="1"/>
        <v>1083000</v>
      </c>
      <c r="V59" s="87">
        <v>0</v>
      </c>
      <c r="W59" s="88">
        <v>0</v>
      </c>
      <c r="X59" s="88">
        <v>0</v>
      </c>
      <c r="Y59" s="88">
        <v>0</v>
      </c>
      <c r="Z59" s="88">
        <v>0</v>
      </c>
      <c r="AA59" s="88">
        <v>2400</v>
      </c>
      <c r="AB59" s="88">
        <v>72228</v>
      </c>
      <c r="AC59" s="88">
        <v>10155.5</v>
      </c>
      <c r="AD59" s="88">
        <f t="shared" si="2"/>
        <v>84783.5</v>
      </c>
      <c r="AE59" s="89">
        <f t="shared" si="3"/>
        <v>998216.5</v>
      </c>
      <c r="AF59" s="87">
        <v>0</v>
      </c>
      <c r="AG59" s="90" t="s">
        <v>121</v>
      </c>
      <c r="AH59" s="91">
        <v>328002011006974</v>
      </c>
      <c r="AI59" s="90" t="s">
        <v>174</v>
      </c>
    </row>
    <row r="60" spans="2:35" ht="16.5">
      <c r="B60" s="83">
        <v>48</v>
      </c>
      <c r="C60" s="84" t="s">
        <v>858</v>
      </c>
      <c r="D60" s="82" t="s">
        <v>859</v>
      </c>
      <c r="E60" s="85">
        <v>993887247011</v>
      </c>
      <c r="F60" s="86">
        <v>30154</v>
      </c>
      <c r="G60" s="84" t="s">
        <v>110</v>
      </c>
      <c r="H60" s="87" t="s">
        <v>111</v>
      </c>
      <c r="I60" s="84" t="s">
        <v>766</v>
      </c>
      <c r="J60" s="84" t="s">
        <v>380</v>
      </c>
      <c r="K60" s="86">
        <v>42576</v>
      </c>
      <c r="L60" s="87" t="s">
        <v>96</v>
      </c>
      <c r="M60" s="87">
        <v>0</v>
      </c>
      <c r="N60" s="88">
        <v>327742</v>
      </c>
      <c r="O60" s="88">
        <v>0</v>
      </c>
      <c r="P60" s="88">
        <v>0</v>
      </c>
      <c r="Q60" s="88">
        <v>0</v>
      </c>
      <c r="R60" s="88">
        <v>737419</v>
      </c>
      <c r="S60" s="88">
        <f t="shared" si="0"/>
        <v>1065161</v>
      </c>
      <c r="T60" s="87">
        <v>0</v>
      </c>
      <c r="U60" s="89">
        <f t="shared" si="1"/>
        <v>1065161</v>
      </c>
      <c r="V60" s="87">
        <v>0</v>
      </c>
      <c r="W60" s="88">
        <v>0</v>
      </c>
      <c r="X60" s="88">
        <v>0</v>
      </c>
      <c r="Y60" s="88">
        <v>0</v>
      </c>
      <c r="Z60" s="88">
        <v>0</v>
      </c>
      <c r="AA60" s="88">
        <v>1800</v>
      </c>
      <c r="AB60" s="88">
        <v>109650</v>
      </c>
      <c r="AC60" s="88">
        <v>0</v>
      </c>
      <c r="AD60" s="88">
        <f t="shared" si="2"/>
        <v>111450</v>
      </c>
      <c r="AE60" s="89">
        <f t="shared" si="3"/>
        <v>953711</v>
      </c>
      <c r="AF60" s="87">
        <v>0</v>
      </c>
      <c r="AG60" s="90" t="s">
        <v>121</v>
      </c>
      <c r="AH60" s="91">
        <v>610002010012186</v>
      </c>
      <c r="AI60" s="90" t="s">
        <v>140</v>
      </c>
    </row>
    <row r="61" spans="2:35" ht="16.5">
      <c r="B61" s="83">
        <v>49</v>
      </c>
      <c r="C61" s="84" t="s">
        <v>860</v>
      </c>
      <c r="D61" s="82" t="s">
        <v>861</v>
      </c>
      <c r="E61" s="85">
        <v>947866304792</v>
      </c>
      <c r="F61" s="86">
        <v>27596</v>
      </c>
      <c r="G61" s="84" t="s">
        <v>110</v>
      </c>
      <c r="H61" s="87" t="s">
        <v>111</v>
      </c>
      <c r="I61" s="84" t="s">
        <v>796</v>
      </c>
      <c r="J61" s="84" t="s">
        <v>380</v>
      </c>
      <c r="K61" s="86">
        <v>43070</v>
      </c>
      <c r="L61" s="87" t="s">
        <v>96</v>
      </c>
      <c r="M61" s="87">
        <v>0</v>
      </c>
      <c r="N61" s="88">
        <v>600000</v>
      </c>
      <c r="O61" s="88">
        <v>0</v>
      </c>
      <c r="P61" s="88">
        <v>0</v>
      </c>
      <c r="Q61" s="88">
        <v>0</v>
      </c>
      <c r="R61" s="88">
        <v>1200000</v>
      </c>
      <c r="S61" s="88">
        <f t="shared" si="0"/>
        <v>1800000</v>
      </c>
      <c r="T61" s="87">
        <v>0</v>
      </c>
      <c r="U61" s="89">
        <f t="shared" si="1"/>
        <v>1800000</v>
      </c>
      <c r="V61" s="87">
        <v>0</v>
      </c>
      <c r="W61" s="88">
        <v>0</v>
      </c>
      <c r="X61" s="88">
        <v>0</v>
      </c>
      <c r="Y61" s="88">
        <v>0</v>
      </c>
      <c r="Z61" s="88">
        <v>0</v>
      </c>
      <c r="AA61" s="88">
        <v>2400</v>
      </c>
      <c r="AB61" s="88">
        <v>234000</v>
      </c>
      <c r="AC61" s="88">
        <v>0</v>
      </c>
      <c r="AD61" s="88">
        <f t="shared" si="2"/>
        <v>236400</v>
      </c>
      <c r="AE61" s="89">
        <f t="shared" si="3"/>
        <v>1563600</v>
      </c>
      <c r="AF61" s="87">
        <v>0</v>
      </c>
      <c r="AG61" s="90" t="s">
        <v>121</v>
      </c>
      <c r="AH61" s="91">
        <v>214810100067437</v>
      </c>
      <c r="AI61" s="90" t="s">
        <v>122</v>
      </c>
    </row>
    <row r="62" spans="2:35" ht="16.5">
      <c r="B62" s="83">
        <v>50</v>
      </c>
      <c r="C62" s="84" t="s">
        <v>862</v>
      </c>
      <c r="D62" s="82" t="s">
        <v>863</v>
      </c>
      <c r="E62" s="85">
        <v>819392440691</v>
      </c>
      <c r="F62" s="86">
        <v>28352</v>
      </c>
      <c r="G62" s="84" t="s">
        <v>110</v>
      </c>
      <c r="H62" s="87" t="s">
        <v>111</v>
      </c>
      <c r="I62" s="84" t="s">
        <v>757</v>
      </c>
      <c r="J62" s="84" t="s">
        <v>380</v>
      </c>
      <c r="K62" s="86">
        <v>43252</v>
      </c>
      <c r="L62" s="87" t="s">
        <v>96</v>
      </c>
      <c r="M62" s="87">
        <v>0</v>
      </c>
      <c r="N62" s="88">
        <v>600000</v>
      </c>
      <c r="O62" s="88">
        <v>0</v>
      </c>
      <c r="P62" s="88">
        <v>0</v>
      </c>
      <c r="Q62" s="88">
        <v>0</v>
      </c>
      <c r="R62" s="88">
        <v>1200000</v>
      </c>
      <c r="S62" s="88">
        <f t="shared" si="0"/>
        <v>1800000</v>
      </c>
      <c r="T62" s="87">
        <v>0</v>
      </c>
      <c r="U62" s="89">
        <f t="shared" si="1"/>
        <v>1800000</v>
      </c>
      <c r="V62" s="87">
        <v>0</v>
      </c>
      <c r="W62" s="88">
        <v>0</v>
      </c>
      <c r="X62" s="88">
        <v>0</v>
      </c>
      <c r="Y62" s="88">
        <v>0</v>
      </c>
      <c r="Z62" s="88">
        <v>0</v>
      </c>
      <c r="AA62" s="88">
        <v>2400</v>
      </c>
      <c r="AB62" s="88">
        <v>234000</v>
      </c>
      <c r="AC62" s="88">
        <v>0</v>
      </c>
      <c r="AD62" s="88">
        <f t="shared" si="2"/>
        <v>236400</v>
      </c>
      <c r="AE62" s="89">
        <f t="shared" si="3"/>
        <v>1563600</v>
      </c>
      <c r="AF62" s="87">
        <v>0</v>
      </c>
      <c r="AG62" s="90" t="s">
        <v>121</v>
      </c>
      <c r="AH62" s="91">
        <v>214810100070024</v>
      </c>
      <c r="AI62" s="90" t="s">
        <v>122</v>
      </c>
    </row>
    <row r="63" spans="2:35" ht="16.5">
      <c r="B63" s="83">
        <v>51</v>
      </c>
      <c r="C63" s="84" t="s">
        <v>864</v>
      </c>
      <c r="D63" s="82" t="s">
        <v>865</v>
      </c>
      <c r="E63" s="85">
        <v>799828119472</v>
      </c>
      <c r="F63" s="86">
        <v>21985</v>
      </c>
      <c r="G63" s="84" t="s">
        <v>110</v>
      </c>
      <c r="H63" s="87" t="s">
        <v>111</v>
      </c>
      <c r="I63" s="84" t="s">
        <v>752</v>
      </c>
      <c r="J63" s="84" t="s">
        <v>380</v>
      </c>
      <c r="K63" s="86">
        <v>44200</v>
      </c>
      <c r="L63" s="87" t="s">
        <v>96</v>
      </c>
      <c r="M63" s="87">
        <v>0</v>
      </c>
      <c r="N63" s="88">
        <v>600000</v>
      </c>
      <c r="O63" s="88">
        <v>0</v>
      </c>
      <c r="P63" s="88">
        <v>0</v>
      </c>
      <c r="Q63" s="88">
        <v>0</v>
      </c>
      <c r="R63" s="88">
        <v>1202400</v>
      </c>
      <c r="S63" s="88">
        <f t="shared" si="0"/>
        <v>1802400</v>
      </c>
      <c r="T63" s="87">
        <v>0</v>
      </c>
      <c r="U63" s="89">
        <f t="shared" si="1"/>
        <v>1802400</v>
      </c>
      <c r="V63" s="87">
        <v>0</v>
      </c>
      <c r="W63" s="88">
        <v>0</v>
      </c>
      <c r="X63" s="88">
        <v>0</v>
      </c>
      <c r="Y63" s="88">
        <v>0</v>
      </c>
      <c r="Z63" s="88">
        <v>0</v>
      </c>
      <c r="AA63" s="88">
        <v>2400</v>
      </c>
      <c r="AB63" s="88">
        <v>244108.79999999999</v>
      </c>
      <c r="AC63" s="88">
        <v>12433</v>
      </c>
      <c r="AD63" s="88">
        <f t="shared" si="2"/>
        <v>258941.8</v>
      </c>
      <c r="AE63" s="89">
        <f t="shared" si="3"/>
        <v>1543458.2</v>
      </c>
      <c r="AF63" s="87">
        <v>0</v>
      </c>
      <c r="AG63" s="90" t="s">
        <v>121</v>
      </c>
      <c r="AH63" s="91">
        <v>151510100050376</v>
      </c>
      <c r="AI63" s="90" t="s">
        <v>174</v>
      </c>
    </row>
    <row r="64" spans="2:35" ht="16.5">
      <c r="B64" s="83">
        <v>52</v>
      </c>
      <c r="C64" s="84" t="s">
        <v>866</v>
      </c>
      <c r="D64" s="82" t="s">
        <v>867</v>
      </c>
      <c r="E64" s="85">
        <v>400077342337</v>
      </c>
      <c r="F64" s="86">
        <v>30189</v>
      </c>
      <c r="G64" s="84" t="s">
        <v>110</v>
      </c>
      <c r="H64" s="87" t="s">
        <v>111</v>
      </c>
      <c r="I64" s="84" t="s">
        <v>771</v>
      </c>
      <c r="J64" s="84" t="s">
        <v>380</v>
      </c>
      <c r="K64" s="86">
        <v>44166</v>
      </c>
      <c r="L64" s="87" t="s">
        <v>96</v>
      </c>
      <c r="M64" s="87">
        <v>0</v>
      </c>
      <c r="N64" s="88">
        <v>480000</v>
      </c>
      <c r="O64" s="88">
        <v>0</v>
      </c>
      <c r="P64" s="88">
        <v>0</v>
      </c>
      <c r="Q64" s="88">
        <v>0</v>
      </c>
      <c r="R64" s="88">
        <v>960000</v>
      </c>
      <c r="S64" s="88">
        <f t="shared" si="0"/>
        <v>1440000</v>
      </c>
      <c r="T64" s="87">
        <v>0</v>
      </c>
      <c r="U64" s="89">
        <f t="shared" si="1"/>
        <v>1440000</v>
      </c>
      <c r="V64" s="87">
        <v>0</v>
      </c>
      <c r="W64" s="88">
        <v>0</v>
      </c>
      <c r="X64" s="88">
        <v>0</v>
      </c>
      <c r="Y64" s="88">
        <v>0</v>
      </c>
      <c r="Z64" s="88">
        <v>0</v>
      </c>
      <c r="AA64" s="88">
        <v>2400</v>
      </c>
      <c r="AB64" s="88">
        <v>133120</v>
      </c>
      <c r="AC64" s="88">
        <v>0</v>
      </c>
      <c r="AD64" s="88">
        <f t="shared" si="2"/>
        <v>135520</v>
      </c>
      <c r="AE64" s="89">
        <f t="shared" si="3"/>
        <v>1304480</v>
      </c>
      <c r="AF64" s="87">
        <v>0</v>
      </c>
      <c r="AG64" s="90" t="s">
        <v>121</v>
      </c>
      <c r="AH64" s="91">
        <v>214812010000012</v>
      </c>
      <c r="AI64" s="90" t="s">
        <v>122</v>
      </c>
    </row>
    <row r="65" spans="2:35" ht="16.5">
      <c r="B65" s="83">
        <v>53</v>
      </c>
      <c r="C65" s="84" t="s">
        <v>868</v>
      </c>
      <c r="D65" s="82" t="s">
        <v>869</v>
      </c>
      <c r="E65" s="85">
        <v>208103009194</v>
      </c>
      <c r="F65" s="86">
        <v>30848</v>
      </c>
      <c r="G65" s="84" t="s">
        <v>110</v>
      </c>
      <c r="H65" s="87" t="s">
        <v>111</v>
      </c>
      <c r="I65" s="84" t="s">
        <v>786</v>
      </c>
      <c r="J65" s="84" t="s">
        <v>380</v>
      </c>
      <c r="K65" s="86">
        <v>44459</v>
      </c>
      <c r="L65" s="87" t="s">
        <v>96</v>
      </c>
      <c r="M65" s="87">
        <v>0</v>
      </c>
      <c r="N65" s="88">
        <v>600000</v>
      </c>
      <c r="O65" s="88">
        <v>0</v>
      </c>
      <c r="P65" s="88">
        <v>0</v>
      </c>
      <c r="Q65" s="88">
        <v>0</v>
      </c>
      <c r="R65" s="88">
        <v>900000</v>
      </c>
      <c r="S65" s="88">
        <f t="shared" si="0"/>
        <v>1500000</v>
      </c>
      <c r="T65" s="87">
        <v>0</v>
      </c>
      <c r="U65" s="89">
        <f t="shared" si="1"/>
        <v>1500000</v>
      </c>
      <c r="V65" s="87">
        <v>0</v>
      </c>
      <c r="W65" s="88">
        <v>0</v>
      </c>
      <c r="X65" s="88">
        <v>0</v>
      </c>
      <c r="Y65" s="88">
        <v>0</v>
      </c>
      <c r="Z65" s="88">
        <v>0</v>
      </c>
      <c r="AA65" s="88">
        <v>2400</v>
      </c>
      <c r="AB65" s="88">
        <v>145600</v>
      </c>
      <c r="AC65" s="88">
        <v>0</v>
      </c>
      <c r="AD65" s="88">
        <f t="shared" si="2"/>
        <v>148000</v>
      </c>
      <c r="AE65" s="89">
        <f t="shared" si="3"/>
        <v>1352000</v>
      </c>
      <c r="AF65" s="87">
        <v>0</v>
      </c>
      <c r="AG65" s="90" t="s">
        <v>121</v>
      </c>
      <c r="AH65" s="91">
        <v>610502010005183</v>
      </c>
      <c r="AI65" s="90" t="s">
        <v>174</v>
      </c>
    </row>
    <row r="66" spans="2:35" ht="16.5">
      <c r="B66" s="83">
        <v>54</v>
      </c>
      <c r="C66" s="84" t="s">
        <v>870</v>
      </c>
      <c r="D66" s="82" t="s">
        <v>871</v>
      </c>
      <c r="E66" s="85">
        <v>706456943108</v>
      </c>
      <c r="F66" s="86">
        <v>31048</v>
      </c>
      <c r="G66" s="84" t="s">
        <v>110</v>
      </c>
      <c r="H66" s="87" t="s">
        <v>111</v>
      </c>
      <c r="I66" s="84" t="s">
        <v>786</v>
      </c>
      <c r="J66" s="84" t="s">
        <v>380</v>
      </c>
      <c r="K66" s="86">
        <v>44447</v>
      </c>
      <c r="L66" s="87" t="s">
        <v>96</v>
      </c>
      <c r="M66" s="87">
        <v>0</v>
      </c>
      <c r="N66" s="88">
        <v>480000</v>
      </c>
      <c r="O66" s="88">
        <v>0</v>
      </c>
      <c r="P66" s="88">
        <v>0</v>
      </c>
      <c r="Q66" s="88">
        <v>0</v>
      </c>
      <c r="R66" s="88">
        <v>1204500</v>
      </c>
      <c r="S66" s="88">
        <f t="shared" si="0"/>
        <v>1684500</v>
      </c>
      <c r="T66" s="87">
        <v>0</v>
      </c>
      <c r="U66" s="89">
        <f t="shared" si="1"/>
        <v>1684500</v>
      </c>
      <c r="V66" s="87">
        <v>0</v>
      </c>
      <c r="W66" s="88">
        <v>0</v>
      </c>
      <c r="X66" s="88">
        <v>0</v>
      </c>
      <c r="Y66" s="88">
        <v>0</v>
      </c>
      <c r="Z66" s="88">
        <v>0</v>
      </c>
      <c r="AA66" s="88">
        <v>2400</v>
      </c>
      <c r="AB66" s="88">
        <v>208072.8</v>
      </c>
      <c r="AC66" s="88">
        <v>24933.5</v>
      </c>
      <c r="AD66" s="88">
        <f t="shared" si="2"/>
        <v>235406.3</v>
      </c>
      <c r="AE66" s="89">
        <f t="shared" si="3"/>
        <v>1449093.7</v>
      </c>
      <c r="AF66" s="87">
        <v>0</v>
      </c>
      <c r="AG66" s="90" t="s">
        <v>121</v>
      </c>
      <c r="AH66" s="91">
        <v>82610100022975</v>
      </c>
      <c r="AI66" s="90" t="s">
        <v>252</v>
      </c>
    </row>
    <row r="67" spans="2:35" ht="16.5">
      <c r="B67" s="83">
        <v>55</v>
      </c>
      <c r="C67" s="84" t="s">
        <v>872</v>
      </c>
      <c r="D67" s="82" t="s">
        <v>873</v>
      </c>
      <c r="E67" s="85">
        <v>410979592828</v>
      </c>
      <c r="F67" s="86">
        <v>20655</v>
      </c>
      <c r="G67" s="84" t="s">
        <v>110</v>
      </c>
      <c r="H67" s="87" t="s">
        <v>111</v>
      </c>
      <c r="I67" s="84" t="s">
        <v>766</v>
      </c>
      <c r="J67" s="84" t="s">
        <v>380</v>
      </c>
      <c r="K67" s="86">
        <v>44409</v>
      </c>
      <c r="L67" s="87" t="s">
        <v>96</v>
      </c>
      <c r="M67" s="87">
        <v>0</v>
      </c>
      <c r="N67" s="88">
        <v>600000</v>
      </c>
      <c r="O67" s="88">
        <v>0</v>
      </c>
      <c r="P67" s="88">
        <v>0</v>
      </c>
      <c r="Q67" s="88">
        <v>0</v>
      </c>
      <c r="R67" s="88">
        <v>1200000</v>
      </c>
      <c r="S67" s="88">
        <f t="shared" si="0"/>
        <v>1800000</v>
      </c>
      <c r="T67" s="87">
        <v>0</v>
      </c>
      <c r="U67" s="89">
        <f t="shared" si="1"/>
        <v>1800000</v>
      </c>
      <c r="V67" s="87">
        <v>0</v>
      </c>
      <c r="W67" s="88">
        <v>0</v>
      </c>
      <c r="X67" s="88">
        <v>0</v>
      </c>
      <c r="Y67" s="88">
        <v>0</v>
      </c>
      <c r="Z67" s="88">
        <v>0</v>
      </c>
      <c r="AA67" s="88">
        <v>2400</v>
      </c>
      <c r="AB67" s="88">
        <v>234000</v>
      </c>
      <c r="AC67" s="88">
        <v>0</v>
      </c>
      <c r="AD67" s="88">
        <f t="shared" si="2"/>
        <v>236400</v>
      </c>
      <c r="AE67" s="89">
        <f t="shared" si="3"/>
        <v>1563600</v>
      </c>
      <c r="AF67" s="87">
        <v>0</v>
      </c>
      <c r="AG67" s="90" t="s">
        <v>121</v>
      </c>
      <c r="AH67" s="91">
        <v>214812010000445</v>
      </c>
      <c r="AI67" s="90" t="s">
        <v>122</v>
      </c>
    </row>
    <row r="68" spans="2:35" ht="16.5">
      <c r="B68" s="83">
        <v>56</v>
      </c>
      <c r="C68" s="84" t="s">
        <v>874</v>
      </c>
      <c r="D68" s="82" t="s">
        <v>875</v>
      </c>
      <c r="E68" s="85">
        <v>881299157915</v>
      </c>
      <c r="F68" s="86">
        <v>29022</v>
      </c>
      <c r="G68" s="84" t="s">
        <v>110</v>
      </c>
      <c r="H68" s="87" t="s">
        <v>111</v>
      </c>
      <c r="I68" s="84" t="s">
        <v>771</v>
      </c>
      <c r="J68" s="84" t="s">
        <v>380</v>
      </c>
      <c r="K68" s="86">
        <v>45113</v>
      </c>
      <c r="L68" s="87" t="s">
        <v>96</v>
      </c>
      <c r="M68" s="87">
        <v>0</v>
      </c>
      <c r="N68" s="88">
        <v>443548</v>
      </c>
      <c r="O68" s="88">
        <v>0</v>
      </c>
      <c r="P68" s="88">
        <v>0</v>
      </c>
      <c r="Q68" s="88">
        <v>0</v>
      </c>
      <c r="R68" s="88">
        <v>1153226</v>
      </c>
      <c r="S68" s="88">
        <f t="shared" si="0"/>
        <v>1596774</v>
      </c>
      <c r="T68" s="87">
        <v>0</v>
      </c>
      <c r="U68" s="89">
        <f t="shared" si="1"/>
        <v>1596774</v>
      </c>
      <c r="V68" s="87">
        <v>0</v>
      </c>
      <c r="W68" s="88">
        <v>0</v>
      </c>
      <c r="X68" s="88">
        <v>0</v>
      </c>
      <c r="Y68" s="88">
        <v>0</v>
      </c>
      <c r="Z68" s="88">
        <v>0</v>
      </c>
      <c r="AA68" s="88">
        <v>1800</v>
      </c>
      <c r="AB68" s="88">
        <v>170593.48800000001</v>
      </c>
      <c r="AC68" s="88">
        <v>0</v>
      </c>
      <c r="AD68" s="88">
        <f t="shared" si="2"/>
        <v>172393.48800000001</v>
      </c>
      <c r="AE68" s="89">
        <f t="shared" si="3"/>
        <v>1424380.5120000001</v>
      </c>
      <c r="AF68" s="87">
        <v>0</v>
      </c>
      <c r="AG68" s="90" t="s">
        <v>121</v>
      </c>
      <c r="AH68" s="91">
        <v>104810100047965</v>
      </c>
      <c r="AI68" s="90" t="s">
        <v>193</v>
      </c>
    </row>
    <row r="69" spans="2:35" ht="16.5">
      <c r="B69" s="83">
        <v>57</v>
      </c>
      <c r="C69" s="84" t="s">
        <v>876</v>
      </c>
      <c r="D69" s="82" t="s">
        <v>877</v>
      </c>
      <c r="E69" s="85">
        <v>283650498976</v>
      </c>
      <c r="F69" s="86">
        <v>29369</v>
      </c>
      <c r="G69" s="84" t="s">
        <v>110</v>
      </c>
      <c r="H69" s="87" t="s">
        <v>111</v>
      </c>
      <c r="I69" s="84" t="s">
        <v>796</v>
      </c>
      <c r="J69" s="84" t="s">
        <v>380</v>
      </c>
      <c r="K69" s="86">
        <v>45292</v>
      </c>
      <c r="L69" s="87" t="s">
        <v>96</v>
      </c>
      <c r="M69" s="87">
        <v>0</v>
      </c>
      <c r="N69" s="88">
        <v>150000</v>
      </c>
      <c r="O69" s="88">
        <v>0</v>
      </c>
      <c r="P69" s="88">
        <v>0</v>
      </c>
      <c r="Q69" s="88">
        <v>0</v>
      </c>
      <c r="R69" s="88">
        <v>300000</v>
      </c>
      <c r="S69" s="88">
        <f t="shared" si="0"/>
        <v>450000</v>
      </c>
      <c r="T69" s="87">
        <v>0</v>
      </c>
      <c r="U69" s="89">
        <f t="shared" si="1"/>
        <v>450000</v>
      </c>
      <c r="V69" s="87">
        <v>0</v>
      </c>
      <c r="W69" s="88">
        <v>0</v>
      </c>
      <c r="X69" s="88">
        <v>0</v>
      </c>
      <c r="Y69" s="88">
        <v>0</v>
      </c>
      <c r="Z69" s="88">
        <v>0</v>
      </c>
      <c r="AA69" s="88">
        <v>600</v>
      </c>
      <c r="AB69" s="88">
        <v>0</v>
      </c>
      <c r="AC69" s="88">
        <v>0</v>
      </c>
      <c r="AD69" s="88">
        <f t="shared" si="2"/>
        <v>600</v>
      </c>
      <c r="AE69" s="89">
        <f t="shared" si="3"/>
        <v>449400</v>
      </c>
      <c r="AF69" s="87">
        <v>0</v>
      </c>
      <c r="AG69" s="90" t="s">
        <v>121</v>
      </c>
      <c r="AH69" s="91">
        <v>214812010001833</v>
      </c>
      <c r="AI69" s="90" t="s">
        <v>122</v>
      </c>
    </row>
    <row r="70" spans="2:35" ht="16.5">
      <c r="B70" s="83">
        <v>58</v>
      </c>
      <c r="C70" s="84" t="s">
        <v>878</v>
      </c>
      <c r="D70" s="82" t="s">
        <v>879</v>
      </c>
      <c r="E70" s="85">
        <v>960762677387</v>
      </c>
      <c r="F70" s="86">
        <v>32176</v>
      </c>
      <c r="G70" s="84" t="s">
        <v>110</v>
      </c>
      <c r="H70" s="87" t="s">
        <v>111</v>
      </c>
      <c r="I70" s="84" t="s">
        <v>748</v>
      </c>
      <c r="J70" s="84" t="s">
        <v>499</v>
      </c>
      <c r="K70" s="86">
        <v>44774</v>
      </c>
      <c r="L70" s="87" t="s">
        <v>96</v>
      </c>
      <c r="M70" s="87">
        <v>0</v>
      </c>
      <c r="N70" s="88">
        <v>100000</v>
      </c>
      <c r="O70" s="88">
        <v>0</v>
      </c>
      <c r="P70" s="88">
        <v>0</v>
      </c>
      <c r="Q70" s="88">
        <v>0</v>
      </c>
      <c r="R70" s="88">
        <v>140000</v>
      </c>
      <c r="S70" s="88">
        <f t="shared" si="0"/>
        <v>240000</v>
      </c>
      <c r="T70" s="87">
        <v>0</v>
      </c>
      <c r="U70" s="89">
        <f t="shared" si="1"/>
        <v>240000</v>
      </c>
      <c r="V70" s="87">
        <v>0</v>
      </c>
      <c r="W70" s="88">
        <v>0</v>
      </c>
      <c r="X70" s="88">
        <v>0</v>
      </c>
      <c r="Y70" s="88">
        <v>0</v>
      </c>
      <c r="Z70" s="88">
        <v>0</v>
      </c>
      <c r="AA70" s="88">
        <v>800</v>
      </c>
      <c r="AB70" s="88">
        <v>0</v>
      </c>
      <c r="AC70" s="88">
        <v>0</v>
      </c>
      <c r="AD70" s="88">
        <f t="shared" si="2"/>
        <v>800</v>
      </c>
      <c r="AE70" s="89">
        <f t="shared" si="3"/>
        <v>239200</v>
      </c>
      <c r="AF70" s="87">
        <v>0</v>
      </c>
      <c r="AG70" s="90" t="s">
        <v>121</v>
      </c>
      <c r="AH70" s="91">
        <v>214810100081899</v>
      </c>
      <c r="AI70" s="90" t="s">
        <v>122</v>
      </c>
    </row>
    <row r="71" spans="2:35" ht="16.5">
      <c r="B71" s="83">
        <v>59</v>
      </c>
      <c r="C71" s="84" t="s">
        <v>880</v>
      </c>
      <c r="D71" s="82"/>
      <c r="E71" s="85">
        <v>629047253443</v>
      </c>
      <c r="F71" s="86">
        <v>33255</v>
      </c>
      <c r="G71" s="84" t="s">
        <v>110</v>
      </c>
      <c r="H71" s="87" t="s">
        <v>111</v>
      </c>
      <c r="I71" s="84" t="s">
        <v>748</v>
      </c>
      <c r="J71" s="84" t="s">
        <v>499</v>
      </c>
      <c r="K71" s="86">
        <v>45170</v>
      </c>
      <c r="L71" s="87" t="s">
        <v>96</v>
      </c>
      <c r="M71" s="87">
        <v>0</v>
      </c>
      <c r="N71" s="88">
        <v>100000</v>
      </c>
      <c r="O71" s="88">
        <v>0</v>
      </c>
      <c r="P71" s="88">
        <v>0</v>
      </c>
      <c r="Q71" s="88">
        <v>0</v>
      </c>
      <c r="R71" s="88">
        <v>320000</v>
      </c>
      <c r="S71" s="88">
        <f t="shared" si="0"/>
        <v>420000</v>
      </c>
      <c r="T71" s="87">
        <v>0</v>
      </c>
      <c r="U71" s="89">
        <f t="shared" si="1"/>
        <v>420000</v>
      </c>
      <c r="V71" s="87">
        <v>0</v>
      </c>
      <c r="W71" s="88">
        <v>0</v>
      </c>
      <c r="X71" s="88">
        <v>0</v>
      </c>
      <c r="Y71" s="88">
        <v>0</v>
      </c>
      <c r="Z71" s="88">
        <v>0</v>
      </c>
      <c r="AA71" s="88">
        <v>800</v>
      </c>
      <c r="AB71" s="88">
        <v>0</v>
      </c>
      <c r="AC71" s="88">
        <v>0</v>
      </c>
      <c r="AD71" s="88">
        <f t="shared" si="2"/>
        <v>800</v>
      </c>
      <c r="AE71" s="89">
        <f t="shared" si="3"/>
        <v>419200</v>
      </c>
      <c r="AF71" s="87">
        <v>0</v>
      </c>
      <c r="AG71" s="90" t="s">
        <v>121</v>
      </c>
      <c r="AH71" s="91">
        <v>214810100096280</v>
      </c>
      <c r="AI71" s="90" t="s">
        <v>122</v>
      </c>
    </row>
    <row r="72" spans="2:35" ht="16.5">
      <c r="B72" s="83">
        <v>60</v>
      </c>
      <c r="C72" s="84" t="s">
        <v>881</v>
      </c>
      <c r="D72" s="82" t="s">
        <v>882</v>
      </c>
      <c r="E72" s="85">
        <v>589378146961</v>
      </c>
      <c r="F72" s="86">
        <v>33606</v>
      </c>
      <c r="G72" s="84" t="s">
        <v>110</v>
      </c>
      <c r="H72" s="87" t="s">
        <v>111</v>
      </c>
      <c r="I72" s="84" t="s">
        <v>748</v>
      </c>
      <c r="J72" s="84" t="s">
        <v>499</v>
      </c>
      <c r="K72" s="86">
        <v>45170</v>
      </c>
      <c r="L72" s="87" t="s">
        <v>96</v>
      </c>
      <c r="M72" s="87">
        <v>0</v>
      </c>
      <c r="N72" s="88">
        <v>100000</v>
      </c>
      <c r="O72" s="88">
        <v>0</v>
      </c>
      <c r="P72" s="88">
        <v>0</v>
      </c>
      <c r="Q72" s="88">
        <v>0</v>
      </c>
      <c r="R72" s="88">
        <v>320000</v>
      </c>
      <c r="S72" s="88">
        <f t="shared" si="0"/>
        <v>420000</v>
      </c>
      <c r="T72" s="87">
        <v>0</v>
      </c>
      <c r="U72" s="89">
        <f t="shared" si="1"/>
        <v>420000</v>
      </c>
      <c r="V72" s="87">
        <v>0</v>
      </c>
      <c r="W72" s="88">
        <v>0</v>
      </c>
      <c r="X72" s="88">
        <v>0</v>
      </c>
      <c r="Y72" s="88">
        <v>0</v>
      </c>
      <c r="Z72" s="88">
        <v>0</v>
      </c>
      <c r="AA72" s="88">
        <v>800</v>
      </c>
      <c r="AB72" s="88">
        <v>0</v>
      </c>
      <c r="AC72" s="88">
        <v>0</v>
      </c>
      <c r="AD72" s="88">
        <f t="shared" si="2"/>
        <v>800</v>
      </c>
      <c r="AE72" s="89">
        <f t="shared" si="3"/>
        <v>419200</v>
      </c>
      <c r="AF72" s="87">
        <v>0</v>
      </c>
      <c r="AG72" s="90" t="s">
        <v>121</v>
      </c>
      <c r="AH72" s="91">
        <v>214810100095467</v>
      </c>
      <c r="AI72" s="90" t="s">
        <v>122</v>
      </c>
    </row>
    <row r="73" spans="2:35" ht="16.5">
      <c r="B73" s="83">
        <v>61</v>
      </c>
      <c r="C73" s="84" t="s">
        <v>883</v>
      </c>
      <c r="D73" s="82" t="s">
        <v>884</v>
      </c>
      <c r="E73" s="85">
        <v>376934265569</v>
      </c>
      <c r="F73" s="86">
        <v>31472</v>
      </c>
      <c r="G73" s="84" t="s">
        <v>3</v>
      </c>
      <c r="H73" s="87" t="s">
        <v>111</v>
      </c>
      <c r="I73" s="84" t="s">
        <v>771</v>
      </c>
      <c r="J73" s="84" t="s">
        <v>723</v>
      </c>
      <c r="K73" s="86">
        <v>43070</v>
      </c>
      <c r="L73" s="87" t="s">
        <v>96</v>
      </c>
      <c r="M73" s="87">
        <v>0</v>
      </c>
      <c r="N73" s="88">
        <v>300000</v>
      </c>
      <c r="O73" s="88">
        <v>0</v>
      </c>
      <c r="P73" s="88">
        <v>0</v>
      </c>
      <c r="Q73" s="88">
        <v>0</v>
      </c>
      <c r="R73" s="88">
        <v>420000</v>
      </c>
      <c r="S73" s="88">
        <f t="shared" si="0"/>
        <v>720000</v>
      </c>
      <c r="T73" s="87">
        <v>0</v>
      </c>
      <c r="U73" s="89">
        <f t="shared" si="1"/>
        <v>720000</v>
      </c>
      <c r="V73" s="87">
        <v>0</v>
      </c>
      <c r="W73" s="88">
        <v>0</v>
      </c>
      <c r="X73" s="88">
        <v>0</v>
      </c>
      <c r="Y73" s="88">
        <v>0</v>
      </c>
      <c r="Z73" s="88">
        <v>0</v>
      </c>
      <c r="AA73" s="88">
        <v>2400</v>
      </c>
      <c r="AB73" s="88">
        <v>0</v>
      </c>
      <c r="AC73" s="88">
        <v>0</v>
      </c>
      <c r="AD73" s="88">
        <f t="shared" si="2"/>
        <v>2400</v>
      </c>
      <c r="AE73" s="89">
        <f t="shared" si="3"/>
        <v>717600</v>
      </c>
      <c r="AF73" s="87">
        <v>0</v>
      </c>
      <c r="AG73" s="90" t="s">
        <v>121</v>
      </c>
      <c r="AH73" s="91">
        <v>214810100067224</v>
      </c>
      <c r="AI73" s="90" t="s">
        <v>122</v>
      </c>
    </row>
    <row r="74" spans="2:35" ht="16.5">
      <c r="B74" s="83">
        <v>62</v>
      </c>
      <c r="C74" s="84" t="s">
        <v>885</v>
      </c>
      <c r="D74" s="82" t="s">
        <v>886</v>
      </c>
      <c r="E74" s="85">
        <v>715412175805</v>
      </c>
      <c r="F74" s="86">
        <v>33399</v>
      </c>
      <c r="G74" s="84" t="s">
        <v>3</v>
      </c>
      <c r="H74" s="87" t="s">
        <v>111</v>
      </c>
      <c r="I74" s="84" t="s">
        <v>766</v>
      </c>
      <c r="J74" s="84" t="s">
        <v>723</v>
      </c>
      <c r="K74" s="86">
        <v>43070</v>
      </c>
      <c r="L74" s="87" t="s">
        <v>96</v>
      </c>
      <c r="M74" s="87">
        <v>0</v>
      </c>
      <c r="N74" s="88">
        <v>300000</v>
      </c>
      <c r="O74" s="88">
        <v>0</v>
      </c>
      <c r="P74" s="88">
        <v>0</v>
      </c>
      <c r="Q74" s="88">
        <v>0</v>
      </c>
      <c r="R74" s="88">
        <v>420000</v>
      </c>
      <c r="S74" s="88">
        <f t="shared" si="0"/>
        <v>720000</v>
      </c>
      <c r="T74" s="87">
        <v>0</v>
      </c>
      <c r="U74" s="89">
        <f t="shared" si="1"/>
        <v>720000</v>
      </c>
      <c r="V74" s="87">
        <v>0</v>
      </c>
      <c r="W74" s="88">
        <v>0</v>
      </c>
      <c r="X74" s="88">
        <v>0</v>
      </c>
      <c r="Y74" s="88">
        <v>0</v>
      </c>
      <c r="Z74" s="88">
        <v>0</v>
      </c>
      <c r="AA74" s="88">
        <v>2400</v>
      </c>
      <c r="AB74" s="88">
        <v>0</v>
      </c>
      <c r="AC74" s="88">
        <v>0</v>
      </c>
      <c r="AD74" s="88">
        <f t="shared" si="2"/>
        <v>2400</v>
      </c>
      <c r="AE74" s="89">
        <f t="shared" si="3"/>
        <v>717600</v>
      </c>
      <c r="AF74" s="87">
        <v>0</v>
      </c>
      <c r="AG74" s="90" t="s">
        <v>121</v>
      </c>
      <c r="AH74" s="91">
        <v>214810100067233</v>
      </c>
      <c r="AI74" s="90" t="s">
        <v>122</v>
      </c>
    </row>
    <row r="75" spans="2:35" ht="16.5">
      <c r="B75" s="83">
        <v>63</v>
      </c>
      <c r="C75" s="84" t="s">
        <v>887</v>
      </c>
      <c r="D75" s="82" t="s">
        <v>888</v>
      </c>
      <c r="E75" s="85">
        <v>498175847599</v>
      </c>
      <c r="F75" s="86">
        <v>32725</v>
      </c>
      <c r="G75" s="84" t="s">
        <v>3</v>
      </c>
      <c r="H75" s="87" t="s">
        <v>111</v>
      </c>
      <c r="I75" s="84" t="s">
        <v>796</v>
      </c>
      <c r="J75" s="84" t="s">
        <v>723</v>
      </c>
      <c r="K75" s="86">
        <v>43070</v>
      </c>
      <c r="L75" s="87" t="s">
        <v>96</v>
      </c>
      <c r="M75" s="87">
        <v>0</v>
      </c>
      <c r="N75" s="88">
        <v>300000</v>
      </c>
      <c r="O75" s="88">
        <v>0</v>
      </c>
      <c r="P75" s="88">
        <v>0</v>
      </c>
      <c r="Q75" s="88">
        <v>0</v>
      </c>
      <c r="R75" s="88">
        <v>420000</v>
      </c>
      <c r="S75" s="88">
        <f t="shared" si="0"/>
        <v>720000</v>
      </c>
      <c r="T75" s="87">
        <v>0</v>
      </c>
      <c r="U75" s="89">
        <f t="shared" si="1"/>
        <v>720000</v>
      </c>
      <c r="V75" s="87">
        <v>0</v>
      </c>
      <c r="W75" s="88">
        <v>0</v>
      </c>
      <c r="X75" s="88">
        <v>0</v>
      </c>
      <c r="Y75" s="88">
        <v>0</v>
      </c>
      <c r="Z75" s="88">
        <v>0</v>
      </c>
      <c r="AA75" s="88">
        <v>2400</v>
      </c>
      <c r="AB75" s="88">
        <v>0</v>
      </c>
      <c r="AC75" s="88">
        <v>0</v>
      </c>
      <c r="AD75" s="88">
        <f t="shared" si="2"/>
        <v>2400</v>
      </c>
      <c r="AE75" s="89">
        <f t="shared" si="3"/>
        <v>717600</v>
      </c>
      <c r="AF75" s="87">
        <v>0</v>
      </c>
      <c r="AG75" s="90" t="s">
        <v>121</v>
      </c>
      <c r="AH75" s="91">
        <v>214810100067507</v>
      </c>
      <c r="AI75" s="90" t="s">
        <v>122</v>
      </c>
    </row>
    <row r="76" spans="2:35" ht="16.5">
      <c r="B76" s="83">
        <v>64</v>
      </c>
      <c r="C76" s="84" t="s">
        <v>889</v>
      </c>
      <c r="D76" s="82" t="s">
        <v>890</v>
      </c>
      <c r="E76" s="85">
        <v>507263599074</v>
      </c>
      <c r="F76" s="86">
        <v>33633</v>
      </c>
      <c r="G76" s="84" t="s">
        <v>3</v>
      </c>
      <c r="H76" s="87" t="s">
        <v>111</v>
      </c>
      <c r="I76" s="84" t="s">
        <v>766</v>
      </c>
      <c r="J76" s="84" t="s">
        <v>723</v>
      </c>
      <c r="K76" s="86">
        <v>43070</v>
      </c>
      <c r="L76" s="87" t="s">
        <v>96</v>
      </c>
      <c r="M76" s="87">
        <v>0</v>
      </c>
      <c r="N76" s="88">
        <v>300000</v>
      </c>
      <c r="O76" s="88">
        <v>0</v>
      </c>
      <c r="P76" s="88">
        <v>0</v>
      </c>
      <c r="Q76" s="88">
        <v>0</v>
      </c>
      <c r="R76" s="88">
        <v>420000</v>
      </c>
      <c r="S76" s="88">
        <f t="shared" si="0"/>
        <v>720000</v>
      </c>
      <c r="T76" s="87">
        <v>0</v>
      </c>
      <c r="U76" s="89">
        <f t="shared" si="1"/>
        <v>720000</v>
      </c>
      <c r="V76" s="87">
        <v>0</v>
      </c>
      <c r="W76" s="88">
        <v>0</v>
      </c>
      <c r="X76" s="88">
        <v>0</v>
      </c>
      <c r="Y76" s="88">
        <v>0</v>
      </c>
      <c r="Z76" s="88">
        <v>0</v>
      </c>
      <c r="AA76" s="88">
        <v>2400</v>
      </c>
      <c r="AB76" s="88">
        <v>0</v>
      </c>
      <c r="AC76" s="88">
        <v>0</v>
      </c>
      <c r="AD76" s="88">
        <f t="shared" si="2"/>
        <v>2400</v>
      </c>
      <c r="AE76" s="89">
        <f t="shared" si="3"/>
        <v>717600</v>
      </c>
      <c r="AF76" s="87">
        <v>0</v>
      </c>
      <c r="AG76" s="90" t="s">
        <v>121</v>
      </c>
      <c r="AH76" s="91">
        <v>214810100067765</v>
      </c>
      <c r="AI76" s="90" t="s">
        <v>122</v>
      </c>
    </row>
    <row r="77" spans="2:35" ht="16.5">
      <c r="B77" s="83">
        <v>65</v>
      </c>
      <c r="C77" s="84" t="s">
        <v>891</v>
      </c>
      <c r="D77" s="82" t="s">
        <v>892</v>
      </c>
      <c r="E77" s="85">
        <v>344454831634</v>
      </c>
      <c r="F77" s="86">
        <v>33821</v>
      </c>
      <c r="G77" s="84" t="s">
        <v>3</v>
      </c>
      <c r="H77" s="87" t="s">
        <v>111</v>
      </c>
      <c r="I77" s="84" t="s">
        <v>757</v>
      </c>
      <c r="J77" s="84" t="s">
        <v>723</v>
      </c>
      <c r="K77" s="86">
        <v>43252</v>
      </c>
      <c r="L77" s="87" t="s">
        <v>96</v>
      </c>
      <c r="M77" s="87">
        <v>0</v>
      </c>
      <c r="N77" s="88">
        <v>300000</v>
      </c>
      <c r="O77" s="88">
        <v>0</v>
      </c>
      <c r="P77" s="88">
        <v>0</v>
      </c>
      <c r="Q77" s="88">
        <v>0</v>
      </c>
      <c r="R77" s="88">
        <v>420000</v>
      </c>
      <c r="S77" s="88">
        <f t="shared" si="0"/>
        <v>720000</v>
      </c>
      <c r="T77" s="87">
        <v>0</v>
      </c>
      <c r="U77" s="89">
        <f t="shared" si="1"/>
        <v>720000</v>
      </c>
      <c r="V77" s="87">
        <v>0</v>
      </c>
      <c r="W77" s="88">
        <v>0</v>
      </c>
      <c r="X77" s="88">
        <v>0</v>
      </c>
      <c r="Y77" s="88">
        <v>0</v>
      </c>
      <c r="Z77" s="88">
        <v>0</v>
      </c>
      <c r="AA77" s="88">
        <v>2400</v>
      </c>
      <c r="AB77" s="88">
        <v>0</v>
      </c>
      <c r="AC77" s="88">
        <v>0</v>
      </c>
      <c r="AD77" s="88">
        <f t="shared" si="2"/>
        <v>2400</v>
      </c>
      <c r="AE77" s="89">
        <f t="shared" si="3"/>
        <v>717600</v>
      </c>
      <c r="AF77" s="87">
        <v>0</v>
      </c>
      <c r="AG77" s="90" t="s">
        <v>121</v>
      </c>
      <c r="AH77" s="91">
        <v>214810100070459</v>
      </c>
      <c r="AI77" s="90" t="s">
        <v>122</v>
      </c>
    </row>
    <row r="78" spans="2:35" ht="16.5">
      <c r="B78" s="83">
        <v>66</v>
      </c>
      <c r="C78" s="84" t="s">
        <v>893</v>
      </c>
      <c r="D78" s="82" t="s">
        <v>894</v>
      </c>
      <c r="E78" s="85">
        <v>879997812338</v>
      </c>
      <c r="F78" s="86">
        <v>33381</v>
      </c>
      <c r="G78" s="84" t="s">
        <v>3</v>
      </c>
      <c r="H78" s="87" t="s">
        <v>111</v>
      </c>
      <c r="I78" s="84" t="s">
        <v>752</v>
      </c>
      <c r="J78" s="84" t="s">
        <v>723</v>
      </c>
      <c r="K78" s="86">
        <v>43282</v>
      </c>
      <c r="L78" s="87" t="s">
        <v>96</v>
      </c>
      <c r="M78" s="87">
        <v>0</v>
      </c>
      <c r="N78" s="88">
        <v>300000</v>
      </c>
      <c r="O78" s="88">
        <v>0</v>
      </c>
      <c r="P78" s="88">
        <v>0</v>
      </c>
      <c r="Q78" s="88">
        <v>0</v>
      </c>
      <c r="R78" s="88">
        <v>420000</v>
      </c>
      <c r="S78" s="88">
        <f t="shared" ref="S78:S86" si="4">SUM(N78:R78)</f>
        <v>720000</v>
      </c>
      <c r="T78" s="87">
        <v>0</v>
      </c>
      <c r="U78" s="89">
        <f t="shared" ref="U78:U86" si="5">S78+T78</f>
        <v>720000</v>
      </c>
      <c r="V78" s="87">
        <v>0</v>
      </c>
      <c r="W78" s="88">
        <v>0</v>
      </c>
      <c r="X78" s="88">
        <v>0</v>
      </c>
      <c r="Y78" s="88">
        <v>0</v>
      </c>
      <c r="Z78" s="88">
        <v>0</v>
      </c>
      <c r="AA78" s="88">
        <v>2400</v>
      </c>
      <c r="AB78" s="88">
        <v>0</v>
      </c>
      <c r="AC78" s="88">
        <v>0</v>
      </c>
      <c r="AD78" s="88">
        <f t="shared" ref="AD78:AD86" si="6">W78+Y78+AA78+AB78+AC78</f>
        <v>2400</v>
      </c>
      <c r="AE78" s="89">
        <f t="shared" ref="AE78:AE86" si="7">U78-AD78</f>
        <v>717600</v>
      </c>
      <c r="AF78" s="87">
        <v>0</v>
      </c>
      <c r="AG78" s="90" t="s">
        <v>121</v>
      </c>
      <c r="AH78" s="91">
        <v>214810100069736</v>
      </c>
      <c r="AI78" s="90" t="s">
        <v>122</v>
      </c>
    </row>
    <row r="79" spans="2:35" ht="16.5">
      <c r="B79" s="83">
        <v>67</v>
      </c>
      <c r="C79" s="84" t="s">
        <v>895</v>
      </c>
      <c r="D79" s="82" t="s">
        <v>896</v>
      </c>
      <c r="E79" s="85">
        <v>233047053312</v>
      </c>
      <c r="F79" s="86">
        <v>34693</v>
      </c>
      <c r="G79" s="84" t="s">
        <v>3</v>
      </c>
      <c r="H79" s="87" t="s">
        <v>111</v>
      </c>
      <c r="I79" s="84" t="s">
        <v>766</v>
      </c>
      <c r="J79" s="84" t="s">
        <v>723</v>
      </c>
      <c r="K79" s="86">
        <v>44287</v>
      </c>
      <c r="L79" s="87" t="s">
        <v>96</v>
      </c>
      <c r="M79" s="87">
        <v>0</v>
      </c>
      <c r="N79" s="88">
        <v>300000</v>
      </c>
      <c r="O79" s="88">
        <v>0</v>
      </c>
      <c r="P79" s="88">
        <v>0</v>
      </c>
      <c r="Q79" s="88">
        <v>0</v>
      </c>
      <c r="R79" s="88">
        <v>420000</v>
      </c>
      <c r="S79" s="88">
        <f t="shared" si="4"/>
        <v>720000</v>
      </c>
      <c r="T79" s="87">
        <v>0</v>
      </c>
      <c r="U79" s="89">
        <f t="shared" si="5"/>
        <v>720000</v>
      </c>
      <c r="V79" s="87">
        <v>0</v>
      </c>
      <c r="W79" s="88">
        <v>0</v>
      </c>
      <c r="X79" s="88">
        <v>0</v>
      </c>
      <c r="Y79" s="88">
        <v>0</v>
      </c>
      <c r="Z79" s="88">
        <v>0</v>
      </c>
      <c r="AA79" s="88">
        <v>2400</v>
      </c>
      <c r="AB79" s="88">
        <v>0</v>
      </c>
      <c r="AC79" s="88">
        <v>0</v>
      </c>
      <c r="AD79" s="88">
        <f t="shared" si="6"/>
        <v>2400</v>
      </c>
      <c r="AE79" s="89">
        <f t="shared" si="7"/>
        <v>717600</v>
      </c>
      <c r="AF79" s="87">
        <v>0</v>
      </c>
      <c r="AG79" s="90" t="s">
        <v>121</v>
      </c>
      <c r="AH79" s="91">
        <v>214810100038860</v>
      </c>
      <c r="AI79" s="90" t="s">
        <v>122</v>
      </c>
    </row>
    <row r="80" spans="2:35" ht="16.5">
      <c r="B80" s="83">
        <v>68</v>
      </c>
      <c r="C80" s="84" t="s">
        <v>897</v>
      </c>
      <c r="D80" s="82" t="s">
        <v>898</v>
      </c>
      <c r="E80" s="85">
        <v>816014426614</v>
      </c>
      <c r="F80" s="86">
        <v>32610</v>
      </c>
      <c r="G80" s="84" t="s">
        <v>3</v>
      </c>
      <c r="H80" s="87" t="s">
        <v>111</v>
      </c>
      <c r="I80" s="84" t="s">
        <v>796</v>
      </c>
      <c r="J80" s="84" t="s">
        <v>723</v>
      </c>
      <c r="K80" s="86">
        <v>44652</v>
      </c>
      <c r="L80" s="87" t="s">
        <v>96</v>
      </c>
      <c r="M80" s="87">
        <v>0</v>
      </c>
      <c r="N80" s="88">
        <v>300000</v>
      </c>
      <c r="O80" s="88">
        <v>0</v>
      </c>
      <c r="P80" s="88">
        <v>0</v>
      </c>
      <c r="Q80" s="88">
        <v>0</v>
      </c>
      <c r="R80" s="88">
        <v>420000</v>
      </c>
      <c r="S80" s="88">
        <f t="shared" si="4"/>
        <v>720000</v>
      </c>
      <c r="T80" s="87">
        <v>0</v>
      </c>
      <c r="U80" s="89">
        <f t="shared" si="5"/>
        <v>720000</v>
      </c>
      <c r="V80" s="87">
        <v>0</v>
      </c>
      <c r="W80" s="88">
        <v>0</v>
      </c>
      <c r="X80" s="88">
        <v>0</v>
      </c>
      <c r="Y80" s="88">
        <v>0</v>
      </c>
      <c r="Z80" s="88">
        <v>0</v>
      </c>
      <c r="AA80" s="88">
        <v>2400</v>
      </c>
      <c r="AB80" s="88">
        <v>0</v>
      </c>
      <c r="AC80" s="88">
        <v>0</v>
      </c>
      <c r="AD80" s="88">
        <f t="shared" si="6"/>
        <v>2400</v>
      </c>
      <c r="AE80" s="89">
        <f t="shared" si="7"/>
        <v>717600</v>
      </c>
      <c r="AF80" s="87">
        <v>0</v>
      </c>
      <c r="AG80" s="90" t="s">
        <v>121</v>
      </c>
      <c r="AH80" s="91">
        <v>214810100090480</v>
      </c>
      <c r="AI80" s="90" t="s">
        <v>122</v>
      </c>
    </row>
    <row r="81" spans="2:35" ht="16.5">
      <c r="B81" s="83">
        <v>69</v>
      </c>
      <c r="C81" s="84" t="s">
        <v>899</v>
      </c>
      <c r="D81" s="82" t="s">
        <v>900</v>
      </c>
      <c r="E81" s="85">
        <v>217493048698</v>
      </c>
      <c r="F81" s="86">
        <v>28806</v>
      </c>
      <c r="G81" s="84" t="s">
        <v>3</v>
      </c>
      <c r="H81" s="87" t="s">
        <v>111</v>
      </c>
      <c r="I81" s="84" t="s">
        <v>771</v>
      </c>
      <c r="J81" s="84" t="s">
        <v>723</v>
      </c>
      <c r="K81" s="86">
        <v>44652</v>
      </c>
      <c r="L81" s="87" t="s">
        <v>96</v>
      </c>
      <c r="M81" s="87">
        <v>0</v>
      </c>
      <c r="N81" s="88">
        <v>300000</v>
      </c>
      <c r="O81" s="88">
        <v>0</v>
      </c>
      <c r="P81" s="88">
        <v>0</v>
      </c>
      <c r="Q81" s="88">
        <v>0</v>
      </c>
      <c r="R81" s="88">
        <v>420000</v>
      </c>
      <c r="S81" s="88">
        <f t="shared" si="4"/>
        <v>720000</v>
      </c>
      <c r="T81" s="87">
        <v>0</v>
      </c>
      <c r="U81" s="89">
        <f t="shared" si="5"/>
        <v>720000</v>
      </c>
      <c r="V81" s="87">
        <v>0</v>
      </c>
      <c r="W81" s="88">
        <v>0</v>
      </c>
      <c r="X81" s="88">
        <v>0</v>
      </c>
      <c r="Y81" s="88">
        <v>0</v>
      </c>
      <c r="Z81" s="88">
        <v>0</v>
      </c>
      <c r="AA81" s="88">
        <v>2400</v>
      </c>
      <c r="AB81" s="88">
        <v>0</v>
      </c>
      <c r="AC81" s="88">
        <v>0</v>
      </c>
      <c r="AD81" s="88">
        <f t="shared" si="6"/>
        <v>2400</v>
      </c>
      <c r="AE81" s="89">
        <f t="shared" si="7"/>
        <v>717600</v>
      </c>
      <c r="AF81" s="87">
        <v>0</v>
      </c>
      <c r="AG81" s="90" t="s">
        <v>121</v>
      </c>
      <c r="AH81" s="91">
        <v>610002010013859</v>
      </c>
      <c r="AI81" s="90" t="s">
        <v>140</v>
      </c>
    </row>
    <row r="82" spans="2:35" ht="16.5">
      <c r="B82" s="83">
        <v>70</v>
      </c>
      <c r="C82" s="84" t="s">
        <v>901</v>
      </c>
      <c r="D82" s="82" t="s">
        <v>902</v>
      </c>
      <c r="E82" s="85">
        <v>586974215975</v>
      </c>
      <c r="F82" s="86">
        <v>35236</v>
      </c>
      <c r="G82" s="84" t="s">
        <v>3</v>
      </c>
      <c r="H82" s="87" t="s">
        <v>111</v>
      </c>
      <c r="I82" s="84" t="s">
        <v>771</v>
      </c>
      <c r="J82" s="84" t="s">
        <v>723</v>
      </c>
      <c r="K82" s="86">
        <v>44805</v>
      </c>
      <c r="L82" s="87" t="s">
        <v>96</v>
      </c>
      <c r="M82" s="87">
        <v>0</v>
      </c>
      <c r="N82" s="88">
        <v>225000</v>
      </c>
      <c r="O82" s="88">
        <v>0</v>
      </c>
      <c r="P82" s="88">
        <v>0</v>
      </c>
      <c r="Q82" s="88">
        <v>0</v>
      </c>
      <c r="R82" s="88">
        <v>315000</v>
      </c>
      <c r="S82" s="88">
        <f t="shared" si="4"/>
        <v>540000</v>
      </c>
      <c r="T82" s="87">
        <v>0</v>
      </c>
      <c r="U82" s="89">
        <f t="shared" si="5"/>
        <v>540000</v>
      </c>
      <c r="V82" s="87">
        <v>0</v>
      </c>
      <c r="W82" s="88">
        <v>0</v>
      </c>
      <c r="X82" s="88">
        <v>0</v>
      </c>
      <c r="Y82" s="88">
        <v>0</v>
      </c>
      <c r="Z82" s="88">
        <v>0</v>
      </c>
      <c r="AA82" s="88">
        <v>1800</v>
      </c>
      <c r="AB82" s="88">
        <v>0</v>
      </c>
      <c r="AC82" s="88">
        <v>0</v>
      </c>
      <c r="AD82" s="88">
        <f t="shared" si="6"/>
        <v>1800</v>
      </c>
      <c r="AE82" s="89">
        <f t="shared" si="7"/>
        <v>538200</v>
      </c>
      <c r="AF82" s="87">
        <v>0</v>
      </c>
      <c r="AG82" s="90" t="s">
        <v>121</v>
      </c>
      <c r="AH82" s="91">
        <v>133610100113417</v>
      </c>
      <c r="AI82" s="90">
        <v>0</v>
      </c>
    </row>
    <row r="83" spans="2:35" ht="16.5">
      <c r="B83" s="83">
        <v>71</v>
      </c>
      <c r="C83" s="84" t="s">
        <v>903</v>
      </c>
      <c r="D83" s="82" t="s">
        <v>904</v>
      </c>
      <c r="E83" s="85">
        <v>686734738317</v>
      </c>
      <c r="F83" s="86">
        <v>34994</v>
      </c>
      <c r="G83" s="84" t="s">
        <v>3</v>
      </c>
      <c r="H83" s="87" t="s">
        <v>111</v>
      </c>
      <c r="I83" s="84" t="s">
        <v>757</v>
      </c>
      <c r="J83" s="84" t="s">
        <v>723</v>
      </c>
      <c r="K83" s="86">
        <v>45292</v>
      </c>
      <c r="L83" s="87" t="s">
        <v>96</v>
      </c>
      <c r="M83" s="87">
        <v>0</v>
      </c>
      <c r="N83" s="88">
        <v>50000</v>
      </c>
      <c r="O83" s="88">
        <v>0</v>
      </c>
      <c r="P83" s="88">
        <v>0</v>
      </c>
      <c r="Q83" s="88">
        <v>0</v>
      </c>
      <c r="R83" s="88">
        <v>130000</v>
      </c>
      <c r="S83" s="88">
        <f t="shared" si="4"/>
        <v>180000</v>
      </c>
      <c r="T83" s="87">
        <v>0</v>
      </c>
      <c r="U83" s="89">
        <f t="shared" si="5"/>
        <v>180000</v>
      </c>
      <c r="V83" s="87">
        <v>0</v>
      </c>
      <c r="W83" s="88">
        <v>0</v>
      </c>
      <c r="X83" s="88">
        <v>0</v>
      </c>
      <c r="Y83" s="88">
        <v>0</v>
      </c>
      <c r="Z83" s="88">
        <v>0</v>
      </c>
      <c r="AA83" s="88">
        <v>400</v>
      </c>
      <c r="AB83" s="88">
        <v>0</v>
      </c>
      <c r="AC83" s="88">
        <v>0</v>
      </c>
      <c r="AD83" s="88">
        <f t="shared" si="6"/>
        <v>400</v>
      </c>
      <c r="AE83" s="89">
        <f t="shared" si="7"/>
        <v>179600</v>
      </c>
      <c r="AF83" s="87">
        <v>0</v>
      </c>
      <c r="AG83" s="90" t="s">
        <v>121</v>
      </c>
      <c r="AH83" s="91">
        <v>214812010001373</v>
      </c>
      <c r="AI83" s="90" t="s">
        <v>122</v>
      </c>
    </row>
    <row r="84" spans="2:35" ht="16.5">
      <c r="B84" s="83">
        <v>72</v>
      </c>
      <c r="C84" s="84" t="s">
        <v>905</v>
      </c>
      <c r="D84" s="82" t="s">
        <v>906</v>
      </c>
      <c r="E84" s="85">
        <v>364368063621</v>
      </c>
      <c r="F84" s="86">
        <v>35174</v>
      </c>
      <c r="G84" s="84" t="s">
        <v>3</v>
      </c>
      <c r="H84" s="87" t="s">
        <v>111</v>
      </c>
      <c r="I84" s="84" t="s">
        <v>796</v>
      </c>
      <c r="J84" s="84" t="s">
        <v>723</v>
      </c>
      <c r="K84" s="86">
        <v>43831</v>
      </c>
      <c r="L84" s="87" t="s">
        <v>96</v>
      </c>
      <c r="M84" s="87">
        <v>0</v>
      </c>
      <c r="N84" s="88">
        <v>50000</v>
      </c>
      <c r="O84" s="88">
        <v>0</v>
      </c>
      <c r="P84" s="88">
        <v>0</v>
      </c>
      <c r="Q84" s="88">
        <v>0</v>
      </c>
      <c r="R84" s="88">
        <v>130000</v>
      </c>
      <c r="S84" s="88">
        <f t="shared" si="4"/>
        <v>180000</v>
      </c>
      <c r="T84" s="87">
        <v>0</v>
      </c>
      <c r="U84" s="89">
        <f t="shared" si="5"/>
        <v>180000</v>
      </c>
      <c r="V84" s="87">
        <v>0</v>
      </c>
      <c r="W84" s="88">
        <v>0</v>
      </c>
      <c r="X84" s="88">
        <v>0</v>
      </c>
      <c r="Y84" s="88">
        <v>0</v>
      </c>
      <c r="Z84" s="88">
        <v>0</v>
      </c>
      <c r="AA84" s="88">
        <v>400</v>
      </c>
      <c r="AB84" s="88">
        <v>0</v>
      </c>
      <c r="AC84" s="88">
        <v>0</v>
      </c>
      <c r="AD84" s="88">
        <f t="shared" si="6"/>
        <v>400</v>
      </c>
      <c r="AE84" s="89">
        <f t="shared" si="7"/>
        <v>179600</v>
      </c>
      <c r="AF84" s="87">
        <v>0</v>
      </c>
      <c r="AG84" s="90" t="s">
        <v>121</v>
      </c>
      <c r="AH84" s="91">
        <v>75710100107805</v>
      </c>
      <c r="AI84" s="90">
        <v>0</v>
      </c>
    </row>
    <row r="85" spans="2:35" ht="16.5">
      <c r="B85" s="83">
        <v>73</v>
      </c>
      <c r="C85" s="84" t="s">
        <v>907</v>
      </c>
      <c r="D85" s="82" t="s">
        <v>908</v>
      </c>
      <c r="E85" s="85">
        <v>610119611907</v>
      </c>
      <c r="F85" s="86">
        <v>35978</v>
      </c>
      <c r="G85" s="84" t="s">
        <v>3</v>
      </c>
      <c r="H85" s="87" t="s">
        <v>111</v>
      </c>
      <c r="I85" s="84" t="s">
        <v>786</v>
      </c>
      <c r="J85" s="84" t="s">
        <v>723</v>
      </c>
      <c r="K85" s="86">
        <v>45323</v>
      </c>
      <c r="L85" s="87" t="s">
        <v>96</v>
      </c>
      <c r="M85" s="87">
        <v>0</v>
      </c>
      <c r="N85" s="88">
        <v>50000</v>
      </c>
      <c r="O85" s="88">
        <v>0</v>
      </c>
      <c r="P85" s="88">
        <v>0</v>
      </c>
      <c r="Q85" s="88">
        <v>0</v>
      </c>
      <c r="R85" s="88">
        <v>130000</v>
      </c>
      <c r="S85" s="88">
        <f t="shared" si="4"/>
        <v>180000</v>
      </c>
      <c r="T85" s="87">
        <v>0</v>
      </c>
      <c r="U85" s="89">
        <f t="shared" si="5"/>
        <v>180000</v>
      </c>
      <c r="V85" s="87">
        <v>0</v>
      </c>
      <c r="W85" s="88">
        <v>0</v>
      </c>
      <c r="X85" s="88">
        <v>0</v>
      </c>
      <c r="Y85" s="88">
        <v>0</v>
      </c>
      <c r="Z85" s="88">
        <v>0</v>
      </c>
      <c r="AA85" s="88">
        <v>400</v>
      </c>
      <c r="AB85" s="88">
        <v>0</v>
      </c>
      <c r="AC85" s="88">
        <v>0</v>
      </c>
      <c r="AD85" s="88">
        <f t="shared" si="6"/>
        <v>400</v>
      </c>
      <c r="AE85" s="89">
        <f t="shared" si="7"/>
        <v>179600</v>
      </c>
      <c r="AF85" s="87">
        <v>0</v>
      </c>
      <c r="AG85" s="90" t="s">
        <v>121</v>
      </c>
      <c r="AH85" s="91">
        <v>199110100060054</v>
      </c>
      <c r="AI85" s="90">
        <v>0</v>
      </c>
    </row>
    <row r="86" spans="2:35" ht="16.5">
      <c r="B86" s="113">
        <v>74</v>
      </c>
      <c r="C86" s="84" t="s">
        <v>909</v>
      </c>
      <c r="D86" s="82" t="s">
        <v>910</v>
      </c>
      <c r="E86" s="85">
        <v>494975619181</v>
      </c>
      <c r="F86" s="86">
        <v>36292</v>
      </c>
      <c r="G86" s="84" t="s">
        <v>3</v>
      </c>
      <c r="H86" s="87" t="s">
        <v>111</v>
      </c>
      <c r="I86" s="128" t="s">
        <v>774</v>
      </c>
      <c r="J86" s="84" t="s">
        <v>723</v>
      </c>
      <c r="K86" s="86">
        <v>45292</v>
      </c>
      <c r="L86" s="87" t="s">
        <v>96</v>
      </c>
      <c r="M86" s="87">
        <v>0</v>
      </c>
      <c r="N86" s="90">
        <v>50000</v>
      </c>
      <c r="O86" s="88">
        <v>0</v>
      </c>
      <c r="P86" s="88">
        <v>0</v>
      </c>
      <c r="Q86" s="88">
        <v>0</v>
      </c>
      <c r="R86" s="90">
        <v>130000</v>
      </c>
      <c r="S86" s="88">
        <f t="shared" si="4"/>
        <v>180000</v>
      </c>
      <c r="T86" s="87">
        <v>0</v>
      </c>
      <c r="U86" s="89">
        <f t="shared" si="5"/>
        <v>180000</v>
      </c>
      <c r="V86" s="87">
        <v>0</v>
      </c>
      <c r="W86" s="88">
        <v>0</v>
      </c>
      <c r="X86" s="88">
        <v>0</v>
      </c>
      <c r="Y86" s="88">
        <v>0</v>
      </c>
      <c r="Z86" s="88">
        <v>0</v>
      </c>
      <c r="AA86" s="88">
        <v>400</v>
      </c>
      <c r="AB86" s="88">
        <v>0</v>
      </c>
      <c r="AC86" s="88">
        <v>0</v>
      </c>
      <c r="AD86" s="88">
        <f t="shared" si="6"/>
        <v>400</v>
      </c>
      <c r="AE86" s="89">
        <f t="shared" si="7"/>
        <v>179600</v>
      </c>
      <c r="AF86" s="87">
        <v>0</v>
      </c>
      <c r="AG86" s="90" t="s">
        <v>121</v>
      </c>
      <c r="AH86" s="91">
        <v>214812010000258</v>
      </c>
      <c r="AI86" s="90" t="s">
        <v>122</v>
      </c>
    </row>
    <row r="87" spans="2:35" ht="12" thickBot="1">
      <c r="B87" s="1129" t="s">
        <v>97</v>
      </c>
      <c r="C87" s="1130"/>
      <c r="D87" s="1130"/>
      <c r="E87" s="1130"/>
      <c r="F87" s="1130"/>
      <c r="G87" s="1130"/>
      <c r="H87" s="1130"/>
      <c r="I87" s="1130"/>
      <c r="J87" s="1130"/>
      <c r="K87" s="1130"/>
      <c r="L87" s="1130"/>
      <c r="M87" s="1131"/>
      <c r="N87" s="119">
        <f t="shared" ref="N87:AF87" si="8">SUM(N13:N86)</f>
        <v>25571619</v>
      </c>
      <c r="O87" s="119">
        <f t="shared" si="8"/>
        <v>0</v>
      </c>
      <c r="P87" s="119">
        <f t="shared" si="8"/>
        <v>0</v>
      </c>
      <c r="Q87" s="119">
        <f t="shared" si="8"/>
        <v>0</v>
      </c>
      <c r="R87" s="119">
        <f t="shared" si="8"/>
        <v>52639356</v>
      </c>
      <c r="S87" s="119">
        <f t="shared" si="8"/>
        <v>78210975</v>
      </c>
      <c r="T87" s="119">
        <f t="shared" si="8"/>
        <v>0</v>
      </c>
      <c r="U87" s="119">
        <f t="shared" si="8"/>
        <v>78210975</v>
      </c>
      <c r="V87" s="119">
        <f t="shared" si="8"/>
        <v>0</v>
      </c>
      <c r="W87" s="119">
        <f t="shared" si="8"/>
        <v>0</v>
      </c>
      <c r="X87" s="119">
        <f t="shared" si="8"/>
        <v>0</v>
      </c>
      <c r="Y87" s="119">
        <f t="shared" si="8"/>
        <v>0</v>
      </c>
      <c r="Z87" s="119">
        <f t="shared" si="8"/>
        <v>0</v>
      </c>
      <c r="AA87" s="119">
        <f t="shared" si="8"/>
        <v>141350</v>
      </c>
      <c r="AB87" s="119">
        <f t="shared" si="8"/>
        <v>7269494.3759999992</v>
      </c>
      <c r="AC87" s="119">
        <f t="shared" si="8"/>
        <v>352390</v>
      </c>
      <c r="AD87" s="119">
        <f t="shared" si="8"/>
        <v>7763234.3759999992</v>
      </c>
      <c r="AE87" s="119">
        <f t="shared" si="8"/>
        <v>70447740.624000013</v>
      </c>
      <c r="AF87" s="119">
        <f t="shared" si="8"/>
        <v>0</v>
      </c>
      <c r="AG87" s="129"/>
      <c r="AH87" s="129"/>
      <c r="AI87" s="130"/>
    </row>
    <row r="88" spans="2:35" ht="12" thickTop="1">
      <c r="B88" s="131"/>
      <c r="C88" s="131"/>
      <c r="D88" s="131"/>
      <c r="E88" s="131"/>
      <c r="F88" s="131"/>
      <c r="G88" s="131"/>
      <c r="H88" s="131"/>
      <c r="I88" s="131"/>
      <c r="J88" s="131"/>
      <c r="K88" s="131"/>
      <c r="L88" s="131"/>
      <c r="M88" s="131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132"/>
      <c r="Z88" s="132"/>
      <c r="AA88" s="132"/>
      <c r="AB88" s="132"/>
      <c r="AC88" s="132"/>
      <c r="AD88" s="132"/>
      <c r="AE88" s="132"/>
      <c r="AF88" s="133"/>
      <c r="AG88" s="134"/>
      <c r="AH88" s="134"/>
      <c r="AI88" s="135"/>
    </row>
    <row r="89" spans="2:35" ht="15">
      <c r="B89" s="1155" t="s">
        <v>911</v>
      </c>
      <c r="C89" s="1155"/>
      <c r="D89" s="1155"/>
      <c r="E89" s="1155"/>
      <c r="F89" s="1155"/>
      <c r="G89" s="1155"/>
      <c r="H89" s="1155"/>
      <c r="I89" s="1155"/>
      <c r="J89" s="1155"/>
      <c r="K89" s="1155"/>
      <c r="L89" s="1155"/>
      <c r="M89" s="1155"/>
      <c r="N89" s="1155"/>
      <c r="O89" s="1155"/>
      <c r="P89" s="1155"/>
      <c r="Q89" s="1155"/>
      <c r="R89" s="1155"/>
      <c r="S89" s="1155"/>
      <c r="T89" s="133"/>
      <c r="U89" s="133"/>
      <c r="V89" s="133"/>
      <c r="W89" s="133"/>
      <c r="X89" s="135"/>
      <c r="Y89" s="135"/>
      <c r="Z89" s="135"/>
      <c r="AA89" s="135"/>
      <c r="AB89" s="133"/>
      <c r="AC89" s="133"/>
      <c r="AD89" s="133"/>
      <c r="AE89" s="133"/>
      <c r="AF89" s="133"/>
      <c r="AG89" s="134"/>
      <c r="AH89" s="134"/>
      <c r="AI89" s="135"/>
    </row>
    <row r="90" spans="2:35" ht="15">
      <c r="B90" s="136" t="s">
        <v>49</v>
      </c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3"/>
      <c r="U90" s="133"/>
      <c r="V90" s="133"/>
      <c r="W90" s="133"/>
      <c r="X90" s="135"/>
      <c r="Y90" s="135"/>
      <c r="Z90" s="135"/>
      <c r="AA90" s="135"/>
      <c r="AB90" s="133"/>
      <c r="AC90" s="133"/>
      <c r="AD90" s="133"/>
      <c r="AE90" s="133"/>
      <c r="AF90" s="133"/>
      <c r="AG90" s="134"/>
      <c r="AH90" s="134"/>
      <c r="AI90" s="135"/>
    </row>
    <row r="91" spans="2:35" ht="15.75" thickBot="1">
      <c r="B91" s="136"/>
      <c r="C91" s="136"/>
      <c r="D91" s="136"/>
      <c r="E91" s="136"/>
      <c r="F91" s="136"/>
      <c r="G91" s="136"/>
      <c r="H91" s="136"/>
      <c r="I91" s="136"/>
      <c r="J91" s="136"/>
      <c r="K91" s="136"/>
      <c r="L91" s="136"/>
      <c r="M91" s="136"/>
      <c r="N91" s="136"/>
      <c r="O91" s="136"/>
      <c r="P91" s="136"/>
      <c r="Q91" s="136"/>
      <c r="R91" s="136"/>
      <c r="S91" s="136"/>
      <c r="T91" s="133"/>
      <c r="U91" s="133"/>
      <c r="V91" s="133"/>
      <c r="W91" s="133"/>
      <c r="X91" s="135"/>
      <c r="Y91" s="135"/>
      <c r="Z91" s="135"/>
      <c r="AA91" s="135"/>
      <c r="AB91" s="133"/>
      <c r="AC91" s="133"/>
      <c r="AD91" s="133"/>
      <c r="AE91" s="133"/>
      <c r="AF91" s="133"/>
      <c r="AG91" s="134"/>
      <c r="AH91" s="134"/>
      <c r="AI91" s="135"/>
    </row>
    <row r="92" spans="2:35" ht="12" thickTop="1">
      <c r="B92" s="1142" t="s">
        <v>48</v>
      </c>
      <c r="C92" s="1125" t="s">
        <v>71</v>
      </c>
      <c r="D92" s="1125" t="s">
        <v>72</v>
      </c>
      <c r="E92" s="1125" t="s">
        <v>73</v>
      </c>
      <c r="F92" s="1125" t="s">
        <v>74</v>
      </c>
      <c r="G92" s="1125" t="s">
        <v>75</v>
      </c>
      <c r="H92" s="1125" t="s">
        <v>76</v>
      </c>
      <c r="I92" s="1144" t="s">
        <v>77</v>
      </c>
      <c r="J92" s="1125" t="s">
        <v>78</v>
      </c>
      <c r="K92" s="1125" t="s">
        <v>79</v>
      </c>
      <c r="L92" s="1125" t="s">
        <v>80</v>
      </c>
      <c r="M92" s="1125" t="s">
        <v>81</v>
      </c>
      <c r="N92" s="1137" t="s">
        <v>3439</v>
      </c>
      <c r="O92" s="1138"/>
      <c r="P92" s="1138"/>
      <c r="Q92" s="1138"/>
      <c r="R92" s="1138"/>
      <c r="S92" s="1138"/>
      <c r="T92" s="1138"/>
      <c r="U92" s="1139"/>
      <c r="V92" s="1125" t="s">
        <v>82</v>
      </c>
      <c r="W92" s="1135" t="s">
        <v>83</v>
      </c>
      <c r="X92" s="1135"/>
      <c r="Y92" s="1135" t="s">
        <v>84</v>
      </c>
      <c r="Z92" s="1135"/>
      <c r="AA92" s="1125" t="s">
        <v>85</v>
      </c>
      <c r="AB92" s="1125" t="s">
        <v>86</v>
      </c>
      <c r="AC92" s="1125" t="s">
        <v>87</v>
      </c>
      <c r="AD92" s="1125" t="s">
        <v>88</v>
      </c>
      <c r="AE92" s="1125" t="s">
        <v>89</v>
      </c>
      <c r="AF92" s="1125" t="s">
        <v>90</v>
      </c>
      <c r="AG92" s="1127" t="s">
        <v>91</v>
      </c>
      <c r="AH92" s="1127"/>
      <c r="AI92" s="1128"/>
    </row>
    <row r="93" spans="2:35" ht="45">
      <c r="B93" s="1143"/>
      <c r="C93" s="1126"/>
      <c r="D93" s="1126"/>
      <c r="E93" s="1133"/>
      <c r="F93" s="1126"/>
      <c r="G93" s="1126"/>
      <c r="H93" s="1126"/>
      <c r="I93" s="1145"/>
      <c r="J93" s="1126"/>
      <c r="K93" s="1126"/>
      <c r="L93" s="1126"/>
      <c r="M93" s="1126"/>
      <c r="N93" s="101" t="s">
        <v>92</v>
      </c>
      <c r="O93" s="101" t="s">
        <v>93</v>
      </c>
      <c r="P93" s="101" t="s">
        <v>94</v>
      </c>
      <c r="Q93" s="101" t="s">
        <v>95</v>
      </c>
      <c r="R93" s="102" t="s">
        <v>96</v>
      </c>
      <c r="S93" s="103" t="s">
        <v>97</v>
      </c>
      <c r="T93" s="101" t="s">
        <v>3438</v>
      </c>
      <c r="U93" s="101" t="s">
        <v>98</v>
      </c>
      <c r="V93" s="1133"/>
      <c r="W93" s="104" t="s">
        <v>99</v>
      </c>
      <c r="X93" s="105" t="s">
        <v>100</v>
      </c>
      <c r="Y93" s="104" t="s">
        <v>99</v>
      </c>
      <c r="Z93" s="106" t="s">
        <v>100</v>
      </c>
      <c r="AA93" s="1136"/>
      <c r="AB93" s="1126"/>
      <c r="AC93" s="1133"/>
      <c r="AD93" s="1133"/>
      <c r="AE93" s="1126"/>
      <c r="AF93" s="1126"/>
      <c r="AG93" s="107" t="s">
        <v>101</v>
      </c>
      <c r="AH93" s="107" t="s">
        <v>102</v>
      </c>
      <c r="AI93" s="108" t="s">
        <v>103</v>
      </c>
    </row>
    <row r="94" spans="2:35" ht="33.75">
      <c r="B94" s="853">
        <v>1</v>
      </c>
      <c r="C94" s="101">
        <v>2</v>
      </c>
      <c r="D94" s="101">
        <v>3</v>
      </c>
      <c r="E94" s="101">
        <v>4</v>
      </c>
      <c r="F94" s="101">
        <v>5</v>
      </c>
      <c r="G94" s="101">
        <v>6</v>
      </c>
      <c r="H94" s="101">
        <v>7</v>
      </c>
      <c r="I94" s="103">
        <v>8</v>
      </c>
      <c r="J94" s="101">
        <v>9</v>
      </c>
      <c r="K94" s="101">
        <v>10</v>
      </c>
      <c r="L94" s="101">
        <v>11</v>
      </c>
      <c r="M94" s="101">
        <v>12</v>
      </c>
      <c r="N94" s="101">
        <v>13</v>
      </c>
      <c r="O94" s="101">
        <v>14</v>
      </c>
      <c r="P94" s="101">
        <v>15</v>
      </c>
      <c r="Q94" s="103">
        <v>16</v>
      </c>
      <c r="R94" s="101">
        <v>17</v>
      </c>
      <c r="S94" s="101" t="s">
        <v>104</v>
      </c>
      <c r="T94" s="101">
        <v>19</v>
      </c>
      <c r="U94" s="101" t="s">
        <v>105</v>
      </c>
      <c r="V94" s="101">
        <v>21</v>
      </c>
      <c r="W94" s="101">
        <v>22</v>
      </c>
      <c r="X94" s="103">
        <v>23</v>
      </c>
      <c r="Y94" s="101">
        <v>24</v>
      </c>
      <c r="Z94" s="103">
        <v>25</v>
      </c>
      <c r="AA94" s="103">
        <v>26</v>
      </c>
      <c r="AB94" s="101">
        <v>27</v>
      </c>
      <c r="AC94" s="103">
        <v>28</v>
      </c>
      <c r="AD94" s="101" t="s">
        <v>106</v>
      </c>
      <c r="AE94" s="101" t="s">
        <v>107</v>
      </c>
      <c r="AF94" s="103">
        <v>31</v>
      </c>
      <c r="AG94" s="101">
        <v>32</v>
      </c>
      <c r="AH94" s="103">
        <v>33</v>
      </c>
      <c r="AI94" s="101">
        <v>34</v>
      </c>
    </row>
    <row r="95" spans="2:35" ht="16.5">
      <c r="B95" s="83">
        <v>1</v>
      </c>
      <c r="C95" s="93" t="s">
        <v>829</v>
      </c>
      <c r="D95" s="93" t="s">
        <v>830</v>
      </c>
      <c r="E95" s="114">
        <v>513666026912</v>
      </c>
      <c r="F95" s="115">
        <v>26911</v>
      </c>
      <c r="G95" s="112" t="s">
        <v>110</v>
      </c>
      <c r="H95" s="137" t="s">
        <v>111</v>
      </c>
      <c r="I95" s="93" t="s">
        <v>771</v>
      </c>
      <c r="J95" s="93" t="s">
        <v>346</v>
      </c>
      <c r="K95" s="115">
        <v>37790</v>
      </c>
      <c r="L95" s="87" t="s">
        <v>96</v>
      </c>
      <c r="M95" s="87">
        <v>0</v>
      </c>
      <c r="N95" s="116">
        <v>600000</v>
      </c>
      <c r="O95" s="116">
        <v>0</v>
      </c>
      <c r="P95" s="116">
        <v>0</v>
      </c>
      <c r="Q95" s="116">
        <v>0</v>
      </c>
      <c r="R95" s="116">
        <v>1810500</v>
      </c>
      <c r="S95" s="116">
        <f>SUM(N95:R95)</f>
        <v>2410500</v>
      </c>
      <c r="T95" s="87">
        <v>0</v>
      </c>
      <c r="U95" s="89">
        <f>S95+T95</f>
        <v>2410500</v>
      </c>
      <c r="V95" s="87">
        <v>0</v>
      </c>
      <c r="W95" s="116">
        <v>0</v>
      </c>
      <c r="X95" s="116">
        <v>0</v>
      </c>
      <c r="Y95" s="116">
        <v>0</v>
      </c>
      <c r="Z95" s="116">
        <v>0</v>
      </c>
      <c r="AA95" s="116">
        <v>2400</v>
      </c>
      <c r="AB95" s="116">
        <v>418413</v>
      </c>
      <c r="AC95" s="116">
        <v>16523.3</v>
      </c>
      <c r="AD95" s="116">
        <f>W95+Y95+AA95+AB95+AC95</f>
        <v>437336.3</v>
      </c>
      <c r="AE95" s="89">
        <f>U95-AD95</f>
        <v>1973163.7</v>
      </c>
      <c r="AF95" s="87">
        <v>0</v>
      </c>
      <c r="AG95" s="117" t="s">
        <v>121</v>
      </c>
      <c r="AH95" s="118">
        <v>328002011000640</v>
      </c>
      <c r="AI95" s="117" t="s">
        <v>174</v>
      </c>
    </row>
    <row r="96" spans="2:35" ht="16.5">
      <c r="B96" s="83">
        <f>B95+1</f>
        <v>2</v>
      </c>
      <c r="C96" s="93" t="s">
        <v>848</v>
      </c>
      <c r="D96" s="93" t="s">
        <v>849</v>
      </c>
      <c r="E96" s="114">
        <v>516286749905</v>
      </c>
      <c r="F96" s="115">
        <v>28358</v>
      </c>
      <c r="G96" s="112" t="s">
        <v>110</v>
      </c>
      <c r="H96" s="137" t="s">
        <v>111</v>
      </c>
      <c r="I96" s="93" t="s">
        <v>748</v>
      </c>
      <c r="J96" s="93" t="s">
        <v>380</v>
      </c>
      <c r="K96" s="115">
        <v>38782</v>
      </c>
      <c r="L96" s="87" t="s">
        <v>96</v>
      </c>
      <c r="M96" s="87">
        <v>0</v>
      </c>
      <c r="N96" s="116">
        <v>600000</v>
      </c>
      <c r="O96" s="116">
        <v>0</v>
      </c>
      <c r="P96" s="116">
        <v>0</v>
      </c>
      <c r="Q96" s="116">
        <v>0</v>
      </c>
      <c r="R96" s="116">
        <v>1680000</v>
      </c>
      <c r="S96" s="116">
        <f t="shared" ref="S96:S159" si="9">SUM(N96:R96)</f>
        <v>2280000</v>
      </c>
      <c r="T96" s="87">
        <v>0</v>
      </c>
      <c r="U96" s="89">
        <f t="shared" ref="U96:U159" si="10">S96+T96</f>
        <v>2280000</v>
      </c>
      <c r="V96" s="87">
        <v>0</v>
      </c>
      <c r="W96" s="116">
        <v>0</v>
      </c>
      <c r="X96" s="116">
        <v>0</v>
      </c>
      <c r="Y96" s="116">
        <v>0</v>
      </c>
      <c r="Z96" s="116">
        <v>0</v>
      </c>
      <c r="AA96" s="116">
        <v>2400</v>
      </c>
      <c r="AB96" s="116">
        <v>365560</v>
      </c>
      <c r="AC96" s="116">
        <v>749</v>
      </c>
      <c r="AD96" s="116">
        <f t="shared" ref="AD96:AD159" si="11">W96+Y96+AA96+AB96+AC96</f>
        <v>368709</v>
      </c>
      <c r="AE96" s="89">
        <f t="shared" ref="AE96:AE159" si="12">U96-AD96</f>
        <v>1911291</v>
      </c>
      <c r="AF96" s="87">
        <v>0</v>
      </c>
      <c r="AG96" s="117" t="s">
        <v>121</v>
      </c>
      <c r="AH96" s="118">
        <v>328002011002244</v>
      </c>
      <c r="AI96" s="117" t="s">
        <v>174</v>
      </c>
    </row>
    <row r="97" spans="2:35" ht="16.5">
      <c r="B97" s="83">
        <f t="shared" ref="B97:B160" si="13">B96+1</f>
        <v>3</v>
      </c>
      <c r="C97" s="93" t="s">
        <v>850</v>
      </c>
      <c r="D97" s="93" t="s">
        <v>851</v>
      </c>
      <c r="E97" s="114">
        <v>632337649283</v>
      </c>
      <c r="F97" s="115">
        <v>25427</v>
      </c>
      <c r="G97" s="112" t="s">
        <v>119</v>
      </c>
      <c r="H97" s="137" t="s">
        <v>111</v>
      </c>
      <c r="I97" s="93" t="s">
        <v>771</v>
      </c>
      <c r="J97" s="93" t="s">
        <v>380</v>
      </c>
      <c r="K97" s="115">
        <v>38915</v>
      </c>
      <c r="L97" s="87" t="s">
        <v>96</v>
      </c>
      <c r="M97" s="87">
        <v>0</v>
      </c>
      <c r="N97" s="116">
        <v>598387</v>
      </c>
      <c r="O97" s="116">
        <v>0</v>
      </c>
      <c r="P97" s="116">
        <v>0</v>
      </c>
      <c r="Q97" s="116">
        <v>0</v>
      </c>
      <c r="R97" s="116">
        <v>1556907</v>
      </c>
      <c r="S97" s="116">
        <f t="shared" si="9"/>
        <v>2155294</v>
      </c>
      <c r="T97" s="87">
        <v>0</v>
      </c>
      <c r="U97" s="89">
        <f t="shared" si="10"/>
        <v>2155294</v>
      </c>
      <c r="V97" s="87">
        <v>0</v>
      </c>
      <c r="W97" s="116">
        <v>0</v>
      </c>
      <c r="X97" s="116">
        <v>0</v>
      </c>
      <c r="Y97" s="116">
        <v>0</v>
      </c>
      <c r="Z97" s="116">
        <v>0</v>
      </c>
      <c r="AA97" s="116">
        <v>2400</v>
      </c>
      <c r="AB97" s="116">
        <v>336199</v>
      </c>
      <c r="AC97" s="116">
        <v>32287.1</v>
      </c>
      <c r="AD97" s="116">
        <f t="shared" si="11"/>
        <v>370886.1</v>
      </c>
      <c r="AE97" s="89">
        <f t="shared" si="12"/>
        <v>1784407.9</v>
      </c>
      <c r="AF97" s="87">
        <v>0</v>
      </c>
      <c r="AG97" s="117" t="s">
        <v>121</v>
      </c>
      <c r="AH97" s="118">
        <v>328002011003179</v>
      </c>
      <c r="AI97" s="117" t="s">
        <v>174</v>
      </c>
    </row>
    <row r="98" spans="2:35" ht="16.5">
      <c r="B98" s="83">
        <f t="shared" si="13"/>
        <v>4</v>
      </c>
      <c r="C98" s="93" t="s">
        <v>852</v>
      </c>
      <c r="D98" s="93" t="s">
        <v>853</v>
      </c>
      <c r="E98" s="114">
        <v>236956430020</v>
      </c>
      <c r="F98" s="115">
        <v>27035</v>
      </c>
      <c r="G98" s="112" t="s">
        <v>119</v>
      </c>
      <c r="H98" s="137" t="s">
        <v>111</v>
      </c>
      <c r="I98" s="93" t="s">
        <v>771</v>
      </c>
      <c r="J98" s="93" t="s">
        <v>380</v>
      </c>
      <c r="K98" s="115">
        <v>39000</v>
      </c>
      <c r="L98" s="87" t="s">
        <v>96</v>
      </c>
      <c r="M98" s="87">
        <v>0</v>
      </c>
      <c r="N98" s="116">
        <v>600000</v>
      </c>
      <c r="O98" s="116">
        <v>0</v>
      </c>
      <c r="P98" s="116">
        <v>0</v>
      </c>
      <c r="Q98" s="116">
        <v>0</v>
      </c>
      <c r="R98" s="116">
        <v>1561600</v>
      </c>
      <c r="S98" s="116">
        <f t="shared" si="9"/>
        <v>2161600</v>
      </c>
      <c r="T98" s="87">
        <v>0</v>
      </c>
      <c r="U98" s="89">
        <f t="shared" si="10"/>
        <v>2161600</v>
      </c>
      <c r="V98" s="87">
        <v>0</v>
      </c>
      <c r="W98" s="116">
        <v>0</v>
      </c>
      <c r="X98" s="116">
        <v>0</v>
      </c>
      <c r="Y98" s="116">
        <v>0</v>
      </c>
      <c r="Z98" s="116">
        <v>0</v>
      </c>
      <c r="AA98" s="116">
        <v>2400</v>
      </c>
      <c r="AB98" s="116">
        <v>338166</v>
      </c>
      <c r="AC98" s="116">
        <v>9143</v>
      </c>
      <c r="AD98" s="116">
        <f t="shared" si="11"/>
        <v>349709</v>
      </c>
      <c r="AE98" s="89">
        <f t="shared" si="12"/>
        <v>1811891</v>
      </c>
      <c r="AF98" s="87">
        <v>0</v>
      </c>
      <c r="AG98" s="117" t="s">
        <v>121</v>
      </c>
      <c r="AH98" s="118">
        <v>328002011003875</v>
      </c>
      <c r="AI98" s="117" t="s">
        <v>174</v>
      </c>
    </row>
    <row r="99" spans="2:35" ht="16.5">
      <c r="B99" s="83">
        <f t="shared" si="13"/>
        <v>5</v>
      </c>
      <c r="C99" s="93" t="s">
        <v>854</v>
      </c>
      <c r="D99" s="93" t="s">
        <v>855</v>
      </c>
      <c r="E99" s="114">
        <v>638851940420</v>
      </c>
      <c r="F99" s="115">
        <v>28163</v>
      </c>
      <c r="G99" s="112" t="s">
        <v>785</v>
      </c>
      <c r="H99" s="137" t="s">
        <v>111</v>
      </c>
      <c r="I99" s="93" t="s">
        <v>752</v>
      </c>
      <c r="J99" s="93" t="s">
        <v>380</v>
      </c>
      <c r="K99" s="115">
        <v>39326</v>
      </c>
      <c r="L99" s="87" t="s">
        <v>96</v>
      </c>
      <c r="M99" s="87">
        <v>0</v>
      </c>
      <c r="N99" s="116">
        <v>200000</v>
      </c>
      <c r="O99" s="116">
        <v>0</v>
      </c>
      <c r="P99" s="116">
        <v>0</v>
      </c>
      <c r="Q99" s="116">
        <v>0</v>
      </c>
      <c r="R99" s="116">
        <v>412300</v>
      </c>
      <c r="S99" s="116">
        <f t="shared" si="9"/>
        <v>612300</v>
      </c>
      <c r="T99" s="87">
        <v>0</v>
      </c>
      <c r="U99" s="89">
        <f t="shared" si="10"/>
        <v>612300</v>
      </c>
      <c r="V99" s="87">
        <v>0</v>
      </c>
      <c r="W99" s="116">
        <v>0</v>
      </c>
      <c r="X99" s="116">
        <v>0</v>
      </c>
      <c r="Y99" s="116">
        <v>0</v>
      </c>
      <c r="Z99" s="116">
        <v>0</v>
      </c>
      <c r="AA99" s="116">
        <v>1000</v>
      </c>
      <c r="AB99" s="116">
        <v>56296</v>
      </c>
      <c r="AC99" s="116">
        <v>499.2</v>
      </c>
      <c r="AD99" s="116">
        <f t="shared" si="11"/>
        <v>57795.199999999997</v>
      </c>
      <c r="AE99" s="89">
        <f t="shared" si="12"/>
        <v>554504.80000000005</v>
      </c>
      <c r="AF99" s="87">
        <v>0</v>
      </c>
      <c r="AG99" s="117" t="s">
        <v>121</v>
      </c>
      <c r="AH99" s="118">
        <v>328002011000217</v>
      </c>
      <c r="AI99" s="117" t="s">
        <v>174</v>
      </c>
    </row>
    <row r="100" spans="2:35" ht="16.5">
      <c r="B100" s="83">
        <f t="shared" si="13"/>
        <v>6</v>
      </c>
      <c r="C100" s="93" t="s">
        <v>831</v>
      </c>
      <c r="D100" s="93" t="s">
        <v>832</v>
      </c>
      <c r="E100" s="114">
        <v>955561894384</v>
      </c>
      <c r="F100" s="115">
        <v>28090</v>
      </c>
      <c r="G100" s="112" t="s">
        <v>110</v>
      </c>
      <c r="H100" s="137" t="s">
        <v>111</v>
      </c>
      <c r="I100" s="93" t="s">
        <v>786</v>
      </c>
      <c r="J100" s="93" t="s">
        <v>346</v>
      </c>
      <c r="K100" s="115">
        <v>39326</v>
      </c>
      <c r="L100" s="87" t="s">
        <v>96</v>
      </c>
      <c r="M100" s="87">
        <v>0</v>
      </c>
      <c r="N100" s="116">
        <v>600000</v>
      </c>
      <c r="O100" s="116">
        <v>0</v>
      </c>
      <c r="P100" s="116">
        <v>0</v>
      </c>
      <c r="Q100" s="116">
        <v>0</v>
      </c>
      <c r="R100" s="116">
        <v>1258200</v>
      </c>
      <c r="S100" s="116">
        <f t="shared" si="9"/>
        <v>1858200</v>
      </c>
      <c r="T100" s="87">
        <v>0</v>
      </c>
      <c r="U100" s="89">
        <f t="shared" si="10"/>
        <v>1858200</v>
      </c>
      <c r="V100" s="87">
        <v>0</v>
      </c>
      <c r="W100" s="116">
        <v>0</v>
      </c>
      <c r="X100" s="116">
        <v>0</v>
      </c>
      <c r="Y100" s="116">
        <v>0</v>
      </c>
      <c r="Z100" s="116">
        <v>0</v>
      </c>
      <c r="AA100" s="116">
        <v>2400</v>
      </c>
      <c r="AB100" s="116">
        <v>234146</v>
      </c>
      <c r="AC100" s="116">
        <v>600749</v>
      </c>
      <c r="AD100" s="116">
        <f t="shared" si="11"/>
        <v>837295</v>
      </c>
      <c r="AE100" s="89">
        <f t="shared" si="12"/>
        <v>1020905</v>
      </c>
      <c r="AF100" s="87">
        <v>0</v>
      </c>
      <c r="AG100" s="117" t="s">
        <v>121</v>
      </c>
      <c r="AH100" s="118">
        <v>328002011007337</v>
      </c>
      <c r="AI100" s="117" t="s">
        <v>174</v>
      </c>
    </row>
    <row r="101" spans="2:35" ht="16.5">
      <c r="B101" s="83">
        <f t="shared" si="13"/>
        <v>7</v>
      </c>
      <c r="C101" s="93" t="s">
        <v>833</v>
      </c>
      <c r="D101" s="93" t="s">
        <v>834</v>
      </c>
      <c r="E101" s="114">
        <v>351720578715</v>
      </c>
      <c r="F101" s="115">
        <v>29415</v>
      </c>
      <c r="G101" s="112" t="s">
        <v>110</v>
      </c>
      <c r="H101" s="137" t="s">
        <v>111</v>
      </c>
      <c r="I101" s="93" t="s">
        <v>752</v>
      </c>
      <c r="J101" s="93" t="s">
        <v>346</v>
      </c>
      <c r="K101" s="115">
        <v>40004</v>
      </c>
      <c r="L101" s="87" t="s">
        <v>96</v>
      </c>
      <c r="M101" s="87">
        <v>0</v>
      </c>
      <c r="N101" s="116">
        <v>600000</v>
      </c>
      <c r="O101" s="116">
        <v>0</v>
      </c>
      <c r="P101" s="116">
        <v>0</v>
      </c>
      <c r="Q101" s="116">
        <v>0</v>
      </c>
      <c r="R101" s="116">
        <v>1415150</v>
      </c>
      <c r="S101" s="116">
        <f t="shared" si="9"/>
        <v>2015150</v>
      </c>
      <c r="T101" s="87">
        <v>0</v>
      </c>
      <c r="U101" s="89">
        <f t="shared" si="10"/>
        <v>2015150</v>
      </c>
      <c r="V101" s="87">
        <v>0</v>
      </c>
      <c r="W101" s="116">
        <v>0</v>
      </c>
      <c r="X101" s="116">
        <v>0</v>
      </c>
      <c r="Y101" s="116">
        <v>0</v>
      </c>
      <c r="Z101" s="116">
        <v>0</v>
      </c>
      <c r="AA101" s="116">
        <v>2400</v>
      </c>
      <c r="AB101" s="116">
        <v>296078</v>
      </c>
      <c r="AC101" s="116">
        <v>22768.400000000001</v>
      </c>
      <c r="AD101" s="116">
        <f t="shared" si="11"/>
        <v>321246.40000000002</v>
      </c>
      <c r="AE101" s="89">
        <f t="shared" si="12"/>
        <v>1693903.6</v>
      </c>
      <c r="AF101" s="87">
        <v>0</v>
      </c>
      <c r="AG101" s="117" t="s">
        <v>121</v>
      </c>
      <c r="AH101" s="118">
        <v>328002011012097</v>
      </c>
      <c r="AI101" s="117" t="s">
        <v>174</v>
      </c>
    </row>
    <row r="102" spans="2:35" ht="16.5">
      <c r="B102" s="83">
        <f t="shared" si="13"/>
        <v>8</v>
      </c>
      <c r="C102" s="93" t="s">
        <v>825</v>
      </c>
      <c r="D102" s="93" t="s">
        <v>826</v>
      </c>
      <c r="E102" s="114">
        <v>363125304639</v>
      </c>
      <c r="F102" s="115">
        <v>23092</v>
      </c>
      <c r="G102" s="112" t="s">
        <v>827</v>
      </c>
      <c r="H102" s="137" t="s">
        <v>111</v>
      </c>
      <c r="I102" s="93" t="s">
        <v>766</v>
      </c>
      <c r="J102" s="93" t="s">
        <v>828</v>
      </c>
      <c r="K102" s="115">
        <v>37260</v>
      </c>
      <c r="L102" s="87" t="s">
        <v>96</v>
      </c>
      <c r="M102" s="87">
        <v>0</v>
      </c>
      <c r="N102" s="116">
        <v>360000</v>
      </c>
      <c r="O102" s="116">
        <v>0</v>
      </c>
      <c r="P102" s="116">
        <v>0</v>
      </c>
      <c r="Q102" s="116">
        <v>0</v>
      </c>
      <c r="R102" s="116">
        <v>360000</v>
      </c>
      <c r="S102" s="116">
        <f t="shared" si="9"/>
        <v>720000</v>
      </c>
      <c r="T102" s="87">
        <v>0</v>
      </c>
      <c r="U102" s="89">
        <f t="shared" si="10"/>
        <v>720000</v>
      </c>
      <c r="V102" s="87">
        <v>0</v>
      </c>
      <c r="W102" s="116">
        <v>0</v>
      </c>
      <c r="X102" s="116">
        <v>0</v>
      </c>
      <c r="Y102" s="116">
        <v>0</v>
      </c>
      <c r="Z102" s="116">
        <v>0</v>
      </c>
      <c r="AA102" s="116">
        <v>2400</v>
      </c>
      <c r="AB102" s="116">
        <v>0</v>
      </c>
      <c r="AC102" s="116">
        <v>0</v>
      </c>
      <c r="AD102" s="116">
        <f t="shared" si="11"/>
        <v>2400</v>
      </c>
      <c r="AE102" s="89">
        <f t="shared" si="12"/>
        <v>717600</v>
      </c>
      <c r="AF102" s="87">
        <v>0</v>
      </c>
      <c r="AG102" s="117" t="s">
        <v>121</v>
      </c>
      <c r="AH102" s="118">
        <v>328002011000175</v>
      </c>
      <c r="AI102" s="117" t="s">
        <v>174</v>
      </c>
    </row>
    <row r="103" spans="2:35" ht="16.5">
      <c r="B103" s="83">
        <f t="shared" si="13"/>
        <v>9</v>
      </c>
      <c r="C103" s="93" t="s">
        <v>856</v>
      </c>
      <c r="D103" s="93" t="s">
        <v>857</v>
      </c>
      <c r="E103" s="114">
        <v>782668748956</v>
      </c>
      <c r="F103" s="115">
        <v>30947</v>
      </c>
      <c r="G103" s="112" t="s">
        <v>785</v>
      </c>
      <c r="H103" s="137" t="s">
        <v>111</v>
      </c>
      <c r="I103" s="93" t="s">
        <v>771</v>
      </c>
      <c r="J103" s="93" t="s">
        <v>380</v>
      </c>
      <c r="K103" s="115">
        <v>41290</v>
      </c>
      <c r="L103" s="87" t="s">
        <v>96</v>
      </c>
      <c r="M103" s="87">
        <v>0</v>
      </c>
      <c r="N103" s="116">
        <v>436129</v>
      </c>
      <c r="O103" s="116">
        <v>0</v>
      </c>
      <c r="P103" s="116">
        <v>0</v>
      </c>
      <c r="Q103" s="116">
        <v>0</v>
      </c>
      <c r="R103" s="116">
        <v>960258</v>
      </c>
      <c r="S103" s="116">
        <f t="shared" si="9"/>
        <v>1396387</v>
      </c>
      <c r="T103" s="87">
        <v>0</v>
      </c>
      <c r="U103" s="89">
        <f t="shared" si="10"/>
        <v>1396387</v>
      </c>
      <c r="V103" s="87">
        <v>0</v>
      </c>
      <c r="W103" s="116">
        <v>0</v>
      </c>
      <c r="X103" s="116">
        <v>0</v>
      </c>
      <c r="Y103" s="116">
        <v>0</v>
      </c>
      <c r="Z103" s="116">
        <v>0</v>
      </c>
      <c r="AA103" s="116">
        <v>2400</v>
      </c>
      <c r="AB103" s="116">
        <v>115104</v>
      </c>
      <c r="AC103" s="116">
        <v>33014</v>
      </c>
      <c r="AD103" s="116">
        <f t="shared" si="11"/>
        <v>150518</v>
      </c>
      <c r="AE103" s="89">
        <f t="shared" si="12"/>
        <v>1245869</v>
      </c>
      <c r="AF103" s="87">
        <v>0</v>
      </c>
      <c r="AG103" s="117" t="s">
        <v>121</v>
      </c>
      <c r="AH103" s="118">
        <v>328002011006974</v>
      </c>
      <c r="AI103" s="117" t="s">
        <v>174</v>
      </c>
    </row>
    <row r="104" spans="2:35" ht="16.5">
      <c r="B104" s="83">
        <f t="shared" si="13"/>
        <v>10</v>
      </c>
      <c r="C104" s="112" t="s">
        <v>746</v>
      </c>
      <c r="D104" s="93" t="s">
        <v>747</v>
      </c>
      <c r="E104" s="114">
        <v>427818674756</v>
      </c>
      <c r="F104" s="115">
        <v>26536</v>
      </c>
      <c r="G104" s="112" t="s">
        <v>110</v>
      </c>
      <c r="H104" s="137" t="s">
        <v>111</v>
      </c>
      <c r="I104" s="93" t="s">
        <v>748</v>
      </c>
      <c r="J104" s="112" t="s">
        <v>113</v>
      </c>
      <c r="K104" s="115">
        <v>41244</v>
      </c>
      <c r="L104" s="87" t="s">
        <v>96</v>
      </c>
      <c r="M104" s="87">
        <v>0</v>
      </c>
      <c r="N104" s="116">
        <v>280000</v>
      </c>
      <c r="O104" s="116">
        <v>0</v>
      </c>
      <c r="P104" s="116">
        <v>0</v>
      </c>
      <c r="Q104" s="116">
        <v>0</v>
      </c>
      <c r="R104" s="116">
        <v>350000</v>
      </c>
      <c r="S104" s="116">
        <f t="shared" si="9"/>
        <v>630000</v>
      </c>
      <c r="T104" s="87">
        <v>0</v>
      </c>
      <c r="U104" s="89">
        <f t="shared" si="10"/>
        <v>630000</v>
      </c>
      <c r="V104" s="87">
        <v>0</v>
      </c>
      <c r="W104" s="116">
        <v>0</v>
      </c>
      <c r="X104" s="116">
        <v>0</v>
      </c>
      <c r="Y104" s="116">
        <v>0</v>
      </c>
      <c r="Z104" s="116">
        <v>0</v>
      </c>
      <c r="AA104" s="116">
        <v>1400</v>
      </c>
      <c r="AB104" s="116">
        <v>33768</v>
      </c>
      <c r="AC104" s="116">
        <v>374</v>
      </c>
      <c r="AD104" s="116">
        <f t="shared" si="11"/>
        <v>35542</v>
      </c>
      <c r="AE104" s="89">
        <f t="shared" si="12"/>
        <v>594458</v>
      </c>
      <c r="AF104" s="87">
        <v>0</v>
      </c>
      <c r="AG104" s="117" t="s">
        <v>121</v>
      </c>
      <c r="AH104" s="118">
        <v>214810100068108</v>
      </c>
      <c r="AI104" s="117" t="s">
        <v>122</v>
      </c>
    </row>
    <row r="105" spans="2:35" ht="16.5">
      <c r="B105" s="83">
        <f t="shared" si="13"/>
        <v>11</v>
      </c>
      <c r="C105" s="93" t="s">
        <v>753</v>
      </c>
      <c r="D105" s="93" t="s">
        <v>754</v>
      </c>
      <c r="E105" s="114">
        <v>694354061035</v>
      </c>
      <c r="F105" s="115">
        <v>30538</v>
      </c>
      <c r="G105" s="112" t="s">
        <v>110</v>
      </c>
      <c r="H105" s="137" t="s">
        <v>111</v>
      </c>
      <c r="I105" s="93" t="s">
        <v>748</v>
      </c>
      <c r="J105" s="93" t="s">
        <v>113</v>
      </c>
      <c r="K105" s="115">
        <v>42340</v>
      </c>
      <c r="L105" s="87" t="s">
        <v>96</v>
      </c>
      <c r="M105" s="87">
        <v>0</v>
      </c>
      <c r="N105" s="116">
        <v>480000</v>
      </c>
      <c r="O105" s="116">
        <v>0</v>
      </c>
      <c r="P105" s="116">
        <v>0</v>
      </c>
      <c r="Q105" s="116">
        <v>0</v>
      </c>
      <c r="R105" s="116">
        <v>960000</v>
      </c>
      <c r="S105" s="116">
        <f t="shared" si="9"/>
        <v>1440000</v>
      </c>
      <c r="T105" s="87">
        <v>0</v>
      </c>
      <c r="U105" s="89">
        <f t="shared" si="10"/>
        <v>1440000</v>
      </c>
      <c r="V105" s="87">
        <v>0</v>
      </c>
      <c r="W105" s="116">
        <v>0</v>
      </c>
      <c r="X105" s="116">
        <v>0</v>
      </c>
      <c r="Y105" s="116">
        <v>0</v>
      </c>
      <c r="Z105" s="116">
        <v>0</v>
      </c>
      <c r="AA105" s="116">
        <v>2400</v>
      </c>
      <c r="AB105" s="116">
        <v>117520</v>
      </c>
      <c r="AC105" s="116">
        <v>499</v>
      </c>
      <c r="AD105" s="116">
        <f t="shared" si="11"/>
        <v>120419</v>
      </c>
      <c r="AE105" s="89">
        <f t="shared" si="12"/>
        <v>1319581</v>
      </c>
      <c r="AF105" s="87">
        <v>0</v>
      </c>
      <c r="AG105" s="117" t="s">
        <v>121</v>
      </c>
      <c r="AH105" s="118">
        <v>214810100090286</v>
      </c>
      <c r="AI105" s="117" t="s">
        <v>122</v>
      </c>
    </row>
    <row r="106" spans="2:35" ht="16.5">
      <c r="B106" s="83">
        <f t="shared" si="13"/>
        <v>12</v>
      </c>
      <c r="C106" s="93" t="s">
        <v>755</v>
      </c>
      <c r="D106" s="93" t="s">
        <v>756</v>
      </c>
      <c r="E106" s="114">
        <v>670528853048</v>
      </c>
      <c r="F106" s="115">
        <v>29010</v>
      </c>
      <c r="G106" s="112" t="s">
        <v>502</v>
      </c>
      <c r="H106" s="137" t="s">
        <v>111</v>
      </c>
      <c r="I106" s="93" t="s">
        <v>757</v>
      </c>
      <c r="J106" s="93" t="s">
        <v>113</v>
      </c>
      <c r="K106" s="115">
        <v>42480</v>
      </c>
      <c r="L106" s="87" t="s">
        <v>96</v>
      </c>
      <c r="M106" s="87">
        <v>0</v>
      </c>
      <c r="N106" s="116">
        <v>440000</v>
      </c>
      <c r="O106" s="116">
        <v>0</v>
      </c>
      <c r="P106" s="116">
        <v>0</v>
      </c>
      <c r="Q106" s="116">
        <v>0</v>
      </c>
      <c r="R106" s="116">
        <v>545000</v>
      </c>
      <c r="S106" s="116">
        <f t="shared" si="9"/>
        <v>985000</v>
      </c>
      <c r="T106" s="87">
        <v>0</v>
      </c>
      <c r="U106" s="89">
        <f t="shared" si="10"/>
        <v>985000</v>
      </c>
      <c r="V106" s="87">
        <v>0</v>
      </c>
      <c r="W106" s="116">
        <v>0</v>
      </c>
      <c r="X106" s="116">
        <v>0</v>
      </c>
      <c r="Y106" s="116">
        <v>0</v>
      </c>
      <c r="Z106" s="116">
        <v>0</v>
      </c>
      <c r="AA106" s="116">
        <v>2400</v>
      </c>
      <c r="AB106" s="116">
        <v>42640</v>
      </c>
      <c r="AC106" s="116">
        <v>250</v>
      </c>
      <c r="AD106" s="116">
        <f t="shared" si="11"/>
        <v>45290</v>
      </c>
      <c r="AE106" s="89">
        <f t="shared" si="12"/>
        <v>939710</v>
      </c>
      <c r="AF106" s="87">
        <v>0</v>
      </c>
      <c r="AG106" s="117" t="s">
        <v>121</v>
      </c>
      <c r="AH106" s="118">
        <v>610002010012028</v>
      </c>
      <c r="AI106" s="117" t="s">
        <v>140</v>
      </c>
    </row>
    <row r="107" spans="2:35" ht="16.5">
      <c r="B107" s="83">
        <f t="shared" si="13"/>
        <v>13</v>
      </c>
      <c r="C107" s="93" t="s">
        <v>835</v>
      </c>
      <c r="D107" s="93" t="s">
        <v>836</v>
      </c>
      <c r="E107" s="114">
        <v>289123811143</v>
      </c>
      <c r="F107" s="115">
        <v>28614</v>
      </c>
      <c r="G107" s="112" t="s">
        <v>110</v>
      </c>
      <c r="H107" s="137" t="s">
        <v>111</v>
      </c>
      <c r="I107" s="93" t="s">
        <v>766</v>
      </c>
      <c r="J107" s="93" t="s">
        <v>346</v>
      </c>
      <c r="K107" s="115">
        <v>42795</v>
      </c>
      <c r="L107" s="87" t="s">
        <v>96</v>
      </c>
      <c r="M107" s="87">
        <v>0</v>
      </c>
      <c r="N107" s="116">
        <v>480000</v>
      </c>
      <c r="O107" s="116">
        <v>0</v>
      </c>
      <c r="P107" s="116">
        <v>0</v>
      </c>
      <c r="Q107" s="116">
        <v>0</v>
      </c>
      <c r="R107" s="116">
        <v>1200000</v>
      </c>
      <c r="S107" s="116">
        <f t="shared" si="9"/>
        <v>1680000</v>
      </c>
      <c r="T107" s="87">
        <v>0</v>
      </c>
      <c r="U107" s="89">
        <f t="shared" si="10"/>
        <v>1680000</v>
      </c>
      <c r="V107" s="87">
        <v>0</v>
      </c>
      <c r="W107" s="116">
        <v>0</v>
      </c>
      <c r="X107" s="116">
        <v>0</v>
      </c>
      <c r="Y107" s="116">
        <v>0</v>
      </c>
      <c r="Z107" s="116">
        <v>0</v>
      </c>
      <c r="AA107" s="116">
        <v>2400</v>
      </c>
      <c r="AB107" s="116">
        <v>178360</v>
      </c>
      <c r="AC107" s="116">
        <v>749</v>
      </c>
      <c r="AD107" s="116">
        <f t="shared" si="11"/>
        <v>181509</v>
      </c>
      <c r="AE107" s="89">
        <f t="shared" si="12"/>
        <v>1498491</v>
      </c>
      <c r="AF107" s="87">
        <v>0</v>
      </c>
      <c r="AG107" s="117" t="s">
        <v>121</v>
      </c>
      <c r="AH107" s="118">
        <v>214810100075904</v>
      </c>
      <c r="AI107" s="117" t="s">
        <v>122</v>
      </c>
    </row>
    <row r="108" spans="2:35" ht="16.5">
      <c r="B108" s="83">
        <f t="shared" si="13"/>
        <v>14</v>
      </c>
      <c r="C108" s="93" t="s">
        <v>837</v>
      </c>
      <c r="D108" s="93" t="s">
        <v>838</v>
      </c>
      <c r="E108" s="114">
        <v>260598387523</v>
      </c>
      <c r="F108" s="115">
        <v>28756</v>
      </c>
      <c r="G108" s="112" t="s">
        <v>110</v>
      </c>
      <c r="H108" s="137" t="s">
        <v>111</v>
      </c>
      <c r="I108" s="93" t="s">
        <v>796</v>
      </c>
      <c r="J108" s="93" t="s">
        <v>346</v>
      </c>
      <c r="K108" s="115">
        <v>42917</v>
      </c>
      <c r="L108" s="87" t="s">
        <v>96</v>
      </c>
      <c r="M108" s="87">
        <v>0</v>
      </c>
      <c r="N108" s="116">
        <v>480000</v>
      </c>
      <c r="O108" s="116">
        <v>0</v>
      </c>
      <c r="P108" s="116">
        <v>0</v>
      </c>
      <c r="Q108" s="116">
        <v>0</v>
      </c>
      <c r="R108" s="116">
        <v>1620000</v>
      </c>
      <c r="S108" s="116">
        <f t="shared" si="9"/>
        <v>2100000</v>
      </c>
      <c r="T108" s="87">
        <v>0</v>
      </c>
      <c r="U108" s="89">
        <f t="shared" si="10"/>
        <v>2100000</v>
      </c>
      <c r="V108" s="87">
        <v>0</v>
      </c>
      <c r="W108" s="116">
        <v>0</v>
      </c>
      <c r="X108" s="116">
        <v>0</v>
      </c>
      <c r="Y108" s="116">
        <v>0</v>
      </c>
      <c r="Z108" s="116">
        <v>0</v>
      </c>
      <c r="AA108" s="116">
        <v>2400</v>
      </c>
      <c r="AB108" s="116">
        <v>309400</v>
      </c>
      <c r="AC108" s="116">
        <v>749</v>
      </c>
      <c r="AD108" s="116">
        <f t="shared" si="11"/>
        <v>312549</v>
      </c>
      <c r="AE108" s="89">
        <f t="shared" si="12"/>
        <v>1787451</v>
      </c>
      <c r="AF108" s="87">
        <v>0</v>
      </c>
      <c r="AG108" s="117" t="s">
        <v>121</v>
      </c>
      <c r="AH108" s="118">
        <v>610002010013247</v>
      </c>
      <c r="AI108" s="117" t="s">
        <v>140</v>
      </c>
    </row>
    <row r="109" spans="2:35" ht="16.5">
      <c r="B109" s="83">
        <f t="shared" si="13"/>
        <v>15</v>
      </c>
      <c r="C109" s="93" t="s">
        <v>883</v>
      </c>
      <c r="D109" s="93" t="s">
        <v>884</v>
      </c>
      <c r="E109" s="114">
        <v>376934265569</v>
      </c>
      <c r="F109" s="115">
        <v>31472</v>
      </c>
      <c r="G109" s="112" t="s">
        <v>3</v>
      </c>
      <c r="H109" s="137" t="s">
        <v>111</v>
      </c>
      <c r="I109" s="93" t="s">
        <v>771</v>
      </c>
      <c r="J109" s="93" t="s">
        <v>723</v>
      </c>
      <c r="K109" s="115">
        <v>43070</v>
      </c>
      <c r="L109" s="87" t="s">
        <v>96</v>
      </c>
      <c r="M109" s="87">
        <v>0</v>
      </c>
      <c r="N109" s="116">
        <v>300000</v>
      </c>
      <c r="O109" s="116">
        <v>0</v>
      </c>
      <c r="P109" s="116">
        <v>0</v>
      </c>
      <c r="Q109" s="116">
        <v>0</v>
      </c>
      <c r="R109" s="116">
        <v>420000</v>
      </c>
      <c r="S109" s="116">
        <f t="shared" si="9"/>
        <v>720000</v>
      </c>
      <c r="T109" s="87">
        <v>0</v>
      </c>
      <c r="U109" s="89">
        <f t="shared" si="10"/>
        <v>720000</v>
      </c>
      <c r="V109" s="87">
        <v>0</v>
      </c>
      <c r="W109" s="116">
        <v>0</v>
      </c>
      <c r="X109" s="116">
        <v>0</v>
      </c>
      <c r="Y109" s="116">
        <v>0</v>
      </c>
      <c r="Z109" s="116">
        <v>0</v>
      </c>
      <c r="AA109" s="116">
        <v>2400</v>
      </c>
      <c r="AB109" s="116">
        <v>0</v>
      </c>
      <c r="AC109" s="116">
        <v>0</v>
      </c>
      <c r="AD109" s="116">
        <f t="shared" si="11"/>
        <v>2400</v>
      </c>
      <c r="AE109" s="89">
        <f t="shared" si="12"/>
        <v>717600</v>
      </c>
      <c r="AF109" s="87">
        <v>0</v>
      </c>
      <c r="AG109" s="117" t="s">
        <v>121</v>
      </c>
      <c r="AH109" s="118">
        <v>214810100067224</v>
      </c>
      <c r="AI109" s="117" t="s">
        <v>122</v>
      </c>
    </row>
    <row r="110" spans="2:35" ht="16.5">
      <c r="B110" s="83">
        <f t="shared" si="13"/>
        <v>16</v>
      </c>
      <c r="C110" s="112" t="s">
        <v>885</v>
      </c>
      <c r="D110" s="93" t="s">
        <v>886</v>
      </c>
      <c r="E110" s="114">
        <v>715412175805</v>
      </c>
      <c r="F110" s="115">
        <v>33399</v>
      </c>
      <c r="G110" s="112" t="s">
        <v>3</v>
      </c>
      <c r="H110" s="137" t="s">
        <v>111</v>
      </c>
      <c r="I110" s="93" t="s">
        <v>766</v>
      </c>
      <c r="J110" s="112" t="s">
        <v>723</v>
      </c>
      <c r="K110" s="115">
        <v>43070</v>
      </c>
      <c r="L110" s="87" t="s">
        <v>96</v>
      </c>
      <c r="M110" s="87">
        <v>0</v>
      </c>
      <c r="N110" s="116">
        <v>300000</v>
      </c>
      <c r="O110" s="116">
        <v>0</v>
      </c>
      <c r="P110" s="116">
        <v>0</v>
      </c>
      <c r="Q110" s="116">
        <v>0</v>
      </c>
      <c r="R110" s="116">
        <v>420000</v>
      </c>
      <c r="S110" s="116">
        <f t="shared" si="9"/>
        <v>720000</v>
      </c>
      <c r="T110" s="87">
        <v>0</v>
      </c>
      <c r="U110" s="89">
        <f t="shared" si="10"/>
        <v>720000</v>
      </c>
      <c r="V110" s="87">
        <v>0</v>
      </c>
      <c r="W110" s="116">
        <v>0</v>
      </c>
      <c r="X110" s="116">
        <v>0</v>
      </c>
      <c r="Y110" s="116">
        <v>0</v>
      </c>
      <c r="Z110" s="116">
        <v>0</v>
      </c>
      <c r="AA110" s="116">
        <v>2400</v>
      </c>
      <c r="AB110" s="116">
        <v>0</v>
      </c>
      <c r="AC110" s="116">
        <v>0</v>
      </c>
      <c r="AD110" s="116">
        <f t="shared" si="11"/>
        <v>2400</v>
      </c>
      <c r="AE110" s="89">
        <f t="shared" si="12"/>
        <v>717600</v>
      </c>
      <c r="AF110" s="87">
        <v>0</v>
      </c>
      <c r="AG110" s="117" t="s">
        <v>121</v>
      </c>
      <c r="AH110" s="118">
        <v>214810100067233</v>
      </c>
      <c r="AI110" s="117" t="s">
        <v>122</v>
      </c>
    </row>
    <row r="111" spans="2:35" ht="16.5">
      <c r="B111" s="83">
        <f t="shared" si="13"/>
        <v>17</v>
      </c>
      <c r="C111" s="93" t="s">
        <v>860</v>
      </c>
      <c r="D111" s="93" t="s">
        <v>861</v>
      </c>
      <c r="E111" s="114">
        <v>947866304792</v>
      </c>
      <c r="F111" s="115">
        <v>27596</v>
      </c>
      <c r="G111" s="112" t="s">
        <v>110</v>
      </c>
      <c r="H111" s="137" t="s">
        <v>111</v>
      </c>
      <c r="I111" s="93" t="s">
        <v>796</v>
      </c>
      <c r="J111" s="93" t="s">
        <v>380</v>
      </c>
      <c r="K111" s="115">
        <v>43070</v>
      </c>
      <c r="L111" s="87" t="s">
        <v>96</v>
      </c>
      <c r="M111" s="87">
        <v>0</v>
      </c>
      <c r="N111" s="116">
        <v>600000</v>
      </c>
      <c r="O111" s="116">
        <v>0</v>
      </c>
      <c r="P111" s="116">
        <v>0</v>
      </c>
      <c r="Q111" s="116">
        <v>0</v>
      </c>
      <c r="R111" s="116">
        <v>1200000</v>
      </c>
      <c r="S111" s="116">
        <f t="shared" si="9"/>
        <v>1800000</v>
      </c>
      <c r="T111" s="87">
        <v>0</v>
      </c>
      <c r="U111" s="89">
        <f t="shared" si="10"/>
        <v>1800000</v>
      </c>
      <c r="V111" s="87">
        <v>0</v>
      </c>
      <c r="W111" s="116">
        <v>0</v>
      </c>
      <c r="X111" s="116">
        <v>0</v>
      </c>
      <c r="Y111" s="116">
        <v>0</v>
      </c>
      <c r="Z111" s="116">
        <v>0</v>
      </c>
      <c r="AA111" s="116">
        <v>2400</v>
      </c>
      <c r="AB111" s="116">
        <v>215800</v>
      </c>
      <c r="AC111" s="116">
        <v>749</v>
      </c>
      <c r="AD111" s="116">
        <f t="shared" si="11"/>
        <v>218949</v>
      </c>
      <c r="AE111" s="89">
        <f t="shared" si="12"/>
        <v>1581051</v>
      </c>
      <c r="AF111" s="87">
        <v>0</v>
      </c>
      <c r="AG111" s="117" t="s">
        <v>121</v>
      </c>
      <c r="AH111" s="118">
        <v>214810100067437</v>
      </c>
      <c r="AI111" s="117" t="s">
        <v>122</v>
      </c>
    </row>
    <row r="112" spans="2:35" ht="16.5">
      <c r="B112" s="83">
        <f t="shared" si="13"/>
        <v>18</v>
      </c>
      <c r="C112" s="93" t="s">
        <v>887</v>
      </c>
      <c r="D112" s="93" t="s">
        <v>888</v>
      </c>
      <c r="E112" s="114">
        <v>498175847599</v>
      </c>
      <c r="F112" s="115">
        <v>32725</v>
      </c>
      <c r="G112" s="112" t="s">
        <v>3</v>
      </c>
      <c r="H112" s="137" t="s">
        <v>111</v>
      </c>
      <c r="I112" s="93" t="s">
        <v>796</v>
      </c>
      <c r="J112" s="93" t="s">
        <v>723</v>
      </c>
      <c r="K112" s="115">
        <v>43070</v>
      </c>
      <c r="L112" s="87" t="s">
        <v>96</v>
      </c>
      <c r="M112" s="87">
        <v>0</v>
      </c>
      <c r="N112" s="116">
        <v>300000</v>
      </c>
      <c r="O112" s="116">
        <v>0</v>
      </c>
      <c r="P112" s="116">
        <v>0</v>
      </c>
      <c r="Q112" s="116">
        <v>0</v>
      </c>
      <c r="R112" s="116">
        <v>420000</v>
      </c>
      <c r="S112" s="116">
        <f t="shared" si="9"/>
        <v>720000</v>
      </c>
      <c r="T112" s="87">
        <v>0</v>
      </c>
      <c r="U112" s="89">
        <f t="shared" si="10"/>
        <v>720000</v>
      </c>
      <c r="V112" s="87">
        <v>0</v>
      </c>
      <c r="W112" s="116">
        <v>0</v>
      </c>
      <c r="X112" s="116">
        <v>0</v>
      </c>
      <c r="Y112" s="116">
        <v>0</v>
      </c>
      <c r="Z112" s="116">
        <v>0</v>
      </c>
      <c r="AA112" s="116">
        <v>2400</v>
      </c>
      <c r="AB112" s="116">
        <v>0</v>
      </c>
      <c r="AC112" s="116">
        <v>0</v>
      </c>
      <c r="AD112" s="116">
        <f t="shared" si="11"/>
        <v>2400</v>
      </c>
      <c r="AE112" s="89">
        <f t="shared" si="12"/>
        <v>717600</v>
      </c>
      <c r="AF112" s="87">
        <v>0</v>
      </c>
      <c r="AG112" s="117" t="s">
        <v>121</v>
      </c>
      <c r="AH112" s="118">
        <v>214810100067507</v>
      </c>
      <c r="AI112" s="117" t="s">
        <v>122</v>
      </c>
    </row>
    <row r="113" spans="2:35" ht="16.5">
      <c r="B113" s="83">
        <f t="shared" si="13"/>
        <v>19</v>
      </c>
      <c r="C113" s="112" t="s">
        <v>889</v>
      </c>
      <c r="D113" s="93" t="s">
        <v>890</v>
      </c>
      <c r="E113" s="114">
        <v>507263599074</v>
      </c>
      <c r="F113" s="115">
        <v>33633</v>
      </c>
      <c r="G113" s="112" t="s">
        <v>3</v>
      </c>
      <c r="H113" s="137" t="s">
        <v>111</v>
      </c>
      <c r="I113" s="93" t="s">
        <v>766</v>
      </c>
      <c r="J113" s="112" t="s">
        <v>723</v>
      </c>
      <c r="K113" s="115">
        <v>43070</v>
      </c>
      <c r="L113" s="87" t="s">
        <v>96</v>
      </c>
      <c r="M113" s="87">
        <v>0</v>
      </c>
      <c r="N113" s="116">
        <v>225000</v>
      </c>
      <c r="O113" s="116">
        <v>0</v>
      </c>
      <c r="P113" s="116">
        <v>0</v>
      </c>
      <c r="Q113" s="116">
        <v>0</v>
      </c>
      <c r="R113" s="116">
        <v>315000</v>
      </c>
      <c r="S113" s="116">
        <f t="shared" si="9"/>
        <v>540000</v>
      </c>
      <c r="T113" s="87">
        <v>0</v>
      </c>
      <c r="U113" s="89">
        <f t="shared" si="10"/>
        <v>540000</v>
      </c>
      <c r="V113" s="87">
        <v>0</v>
      </c>
      <c r="W113" s="116">
        <v>0</v>
      </c>
      <c r="X113" s="116">
        <v>0</v>
      </c>
      <c r="Y113" s="116">
        <v>0</v>
      </c>
      <c r="Z113" s="116">
        <v>0</v>
      </c>
      <c r="AA113" s="116">
        <v>1800</v>
      </c>
      <c r="AB113" s="116">
        <v>0</v>
      </c>
      <c r="AC113" s="116">
        <v>0</v>
      </c>
      <c r="AD113" s="116">
        <f t="shared" si="11"/>
        <v>1800</v>
      </c>
      <c r="AE113" s="89">
        <f t="shared" si="12"/>
        <v>538200</v>
      </c>
      <c r="AF113" s="87">
        <v>0</v>
      </c>
      <c r="AG113" s="117" t="s">
        <v>121</v>
      </c>
      <c r="AH113" s="118">
        <v>214810100067765</v>
      </c>
      <c r="AI113" s="117" t="s">
        <v>122</v>
      </c>
    </row>
    <row r="114" spans="2:35" ht="16.5">
      <c r="B114" s="83">
        <f t="shared" si="13"/>
        <v>20</v>
      </c>
      <c r="C114" s="93" t="s">
        <v>862</v>
      </c>
      <c r="D114" s="93" t="s">
        <v>863</v>
      </c>
      <c r="E114" s="114">
        <v>819392440691</v>
      </c>
      <c r="F114" s="115">
        <v>28352</v>
      </c>
      <c r="G114" s="112" t="s">
        <v>110</v>
      </c>
      <c r="H114" s="137" t="s">
        <v>111</v>
      </c>
      <c r="I114" s="93" t="s">
        <v>757</v>
      </c>
      <c r="J114" s="93" t="s">
        <v>380</v>
      </c>
      <c r="K114" s="115">
        <v>43252</v>
      </c>
      <c r="L114" s="87" t="s">
        <v>96</v>
      </c>
      <c r="M114" s="87">
        <v>0</v>
      </c>
      <c r="N114" s="116">
        <v>600000</v>
      </c>
      <c r="O114" s="116">
        <v>0</v>
      </c>
      <c r="P114" s="116">
        <v>0</v>
      </c>
      <c r="Q114" s="116">
        <v>0</v>
      </c>
      <c r="R114" s="116">
        <v>1200000</v>
      </c>
      <c r="S114" s="116">
        <f t="shared" si="9"/>
        <v>1800000</v>
      </c>
      <c r="T114" s="87">
        <v>0</v>
      </c>
      <c r="U114" s="89">
        <f t="shared" si="10"/>
        <v>1800000</v>
      </c>
      <c r="V114" s="87">
        <v>0</v>
      </c>
      <c r="W114" s="116">
        <v>0</v>
      </c>
      <c r="X114" s="116">
        <v>0</v>
      </c>
      <c r="Y114" s="116">
        <v>0</v>
      </c>
      <c r="Z114" s="116">
        <v>0</v>
      </c>
      <c r="AA114" s="116">
        <v>2400</v>
      </c>
      <c r="AB114" s="116">
        <v>215800</v>
      </c>
      <c r="AC114" s="116">
        <v>749</v>
      </c>
      <c r="AD114" s="116">
        <f t="shared" si="11"/>
        <v>218949</v>
      </c>
      <c r="AE114" s="89">
        <f t="shared" si="12"/>
        <v>1581051</v>
      </c>
      <c r="AF114" s="87">
        <v>0</v>
      </c>
      <c r="AG114" s="117" t="s">
        <v>121</v>
      </c>
      <c r="AH114" s="118">
        <v>214810100070024</v>
      </c>
      <c r="AI114" s="117" t="s">
        <v>122</v>
      </c>
    </row>
    <row r="115" spans="2:35" ht="16.5">
      <c r="B115" s="83">
        <f t="shared" si="13"/>
        <v>21</v>
      </c>
      <c r="C115" s="93" t="s">
        <v>891</v>
      </c>
      <c r="D115" s="93" t="s">
        <v>892</v>
      </c>
      <c r="E115" s="114">
        <v>344454831634</v>
      </c>
      <c r="F115" s="115">
        <v>33821</v>
      </c>
      <c r="G115" s="112" t="s">
        <v>3</v>
      </c>
      <c r="H115" s="137" t="s">
        <v>111</v>
      </c>
      <c r="I115" s="93" t="s">
        <v>757</v>
      </c>
      <c r="J115" s="93" t="s">
        <v>723</v>
      </c>
      <c r="K115" s="115">
        <v>43252</v>
      </c>
      <c r="L115" s="87" t="s">
        <v>96</v>
      </c>
      <c r="M115" s="87">
        <v>0</v>
      </c>
      <c r="N115" s="116">
        <v>300000</v>
      </c>
      <c r="O115" s="116">
        <v>0</v>
      </c>
      <c r="P115" s="116">
        <v>0</v>
      </c>
      <c r="Q115" s="116">
        <v>0</v>
      </c>
      <c r="R115" s="116">
        <v>420000</v>
      </c>
      <c r="S115" s="116">
        <f t="shared" si="9"/>
        <v>720000</v>
      </c>
      <c r="T115" s="87">
        <v>0</v>
      </c>
      <c r="U115" s="89">
        <f t="shared" si="10"/>
        <v>720000</v>
      </c>
      <c r="V115" s="87">
        <v>0</v>
      </c>
      <c r="W115" s="116">
        <v>0</v>
      </c>
      <c r="X115" s="116">
        <v>0</v>
      </c>
      <c r="Y115" s="116">
        <v>0</v>
      </c>
      <c r="Z115" s="116">
        <v>0</v>
      </c>
      <c r="AA115" s="116">
        <v>2400</v>
      </c>
      <c r="AB115" s="116">
        <v>0</v>
      </c>
      <c r="AC115" s="116">
        <v>0</v>
      </c>
      <c r="AD115" s="116">
        <f t="shared" si="11"/>
        <v>2400</v>
      </c>
      <c r="AE115" s="89">
        <f t="shared" si="12"/>
        <v>717600</v>
      </c>
      <c r="AF115" s="87">
        <v>0</v>
      </c>
      <c r="AG115" s="117" t="s">
        <v>121</v>
      </c>
      <c r="AH115" s="118">
        <v>214810100070459</v>
      </c>
      <c r="AI115" s="117" t="s">
        <v>122</v>
      </c>
    </row>
    <row r="116" spans="2:35" ht="16.5">
      <c r="B116" s="83">
        <f t="shared" si="13"/>
        <v>22</v>
      </c>
      <c r="C116" s="112" t="s">
        <v>893</v>
      </c>
      <c r="D116" s="93" t="s">
        <v>894</v>
      </c>
      <c r="E116" s="114">
        <v>879997812338</v>
      </c>
      <c r="F116" s="115">
        <v>33381</v>
      </c>
      <c r="G116" s="112" t="s">
        <v>3</v>
      </c>
      <c r="H116" s="137" t="s">
        <v>111</v>
      </c>
      <c r="I116" s="93" t="s">
        <v>752</v>
      </c>
      <c r="J116" s="112" t="s">
        <v>723</v>
      </c>
      <c r="K116" s="115">
        <v>43282</v>
      </c>
      <c r="L116" s="87" t="s">
        <v>96</v>
      </c>
      <c r="M116" s="87">
        <v>0</v>
      </c>
      <c r="N116" s="116">
        <v>200000</v>
      </c>
      <c r="O116" s="116">
        <v>0</v>
      </c>
      <c r="P116" s="116">
        <v>0</v>
      </c>
      <c r="Q116" s="116">
        <v>0</v>
      </c>
      <c r="R116" s="116">
        <v>280000</v>
      </c>
      <c r="S116" s="116">
        <f t="shared" si="9"/>
        <v>480000</v>
      </c>
      <c r="T116" s="87">
        <v>0</v>
      </c>
      <c r="U116" s="89">
        <f t="shared" si="10"/>
        <v>480000</v>
      </c>
      <c r="V116" s="87">
        <v>0</v>
      </c>
      <c r="W116" s="116">
        <v>0</v>
      </c>
      <c r="X116" s="116">
        <v>0</v>
      </c>
      <c r="Y116" s="116">
        <v>0</v>
      </c>
      <c r="Z116" s="116">
        <v>0</v>
      </c>
      <c r="AA116" s="116">
        <v>1600</v>
      </c>
      <c r="AB116" s="116">
        <v>0</v>
      </c>
      <c r="AC116" s="116">
        <v>0</v>
      </c>
      <c r="AD116" s="116">
        <f t="shared" si="11"/>
        <v>1600</v>
      </c>
      <c r="AE116" s="89">
        <f t="shared" si="12"/>
        <v>478400</v>
      </c>
      <c r="AF116" s="87">
        <v>0</v>
      </c>
      <c r="AG116" s="117" t="s">
        <v>121</v>
      </c>
      <c r="AH116" s="118">
        <v>214810100069736</v>
      </c>
      <c r="AI116" s="117" t="s">
        <v>122</v>
      </c>
    </row>
    <row r="117" spans="2:35" ht="16.5">
      <c r="B117" s="83">
        <f t="shared" si="13"/>
        <v>23</v>
      </c>
      <c r="C117" s="93" t="s">
        <v>839</v>
      </c>
      <c r="D117" s="93" t="s">
        <v>840</v>
      </c>
      <c r="E117" s="114">
        <v>368446448621</v>
      </c>
      <c r="F117" s="115">
        <v>20260</v>
      </c>
      <c r="G117" s="112" t="s">
        <v>110</v>
      </c>
      <c r="H117" s="137" t="s">
        <v>111</v>
      </c>
      <c r="I117" s="93" t="s">
        <v>774</v>
      </c>
      <c r="J117" s="93" t="s">
        <v>346</v>
      </c>
      <c r="K117" s="115">
        <v>43585</v>
      </c>
      <c r="L117" s="87" t="s">
        <v>96</v>
      </c>
      <c r="M117" s="87">
        <v>0</v>
      </c>
      <c r="N117" s="116">
        <v>600000</v>
      </c>
      <c r="O117" s="116">
        <v>0</v>
      </c>
      <c r="P117" s="116">
        <v>0</v>
      </c>
      <c r="Q117" s="116">
        <v>0</v>
      </c>
      <c r="R117" s="116">
        <v>1920000</v>
      </c>
      <c r="S117" s="116">
        <f t="shared" si="9"/>
        <v>2520000</v>
      </c>
      <c r="T117" s="87">
        <v>0</v>
      </c>
      <c r="U117" s="89">
        <f t="shared" si="10"/>
        <v>2520000</v>
      </c>
      <c r="V117" s="87">
        <v>0</v>
      </c>
      <c r="W117" s="116">
        <v>0</v>
      </c>
      <c r="X117" s="116">
        <v>0</v>
      </c>
      <c r="Y117" s="116">
        <v>0</v>
      </c>
      <c r="Z117" s="116">
        <v>0</v>
      </c>
      <c r="AA117" s="116">
        <v>2400</v>
      </c>
      <c r="AB117" s="116">
        <v>446805</v>
      </c>
      <c r="AC117" s="116">
        <v>18054.8</v>
      </c>
      <c r="AD117" s="116">
        <f t="shared" si="11"/>
        <v>467259.8</v>
      </c>
      <c r="AE117" s="89">
        <f t="shared" si="12"/>
        <v>2052740.2</v>
      </c>
      <c r="AF117" s="87">
        <v>0</v>
      </c>
      <c r="AG117" s="117" t="s">
        <v>121</v>
      </c>
      <c r="AH117" s="118">
        <v>610002010009020</v>
      </c>
      <c r="AI117" s="117" t="s">
        <v>140</v>
      </c>
    </row>
    <row r="118" spans="2:35" ht="16.5">
      <c r="B118" s="83">
        <f t="shared" si="13"/>
        <v>24</v>
      </c>
      <c r="C118" s="112" t="s">
        <v>762</v>
      </c>
      <c r="D118" s="93" t="s">
        <v>763</v>
      </c>
      <c r="E118" s="114">
        <v>546669956369</v>
      </c>
      <c r="F118" s="115">
        <v>31717</v>
      </c>
      <c r="G118" s="112" t="s">
        <v>110</v>
      </c>
      <c r="H118" s="137" t="s">
        <v>111</v>
      </c>
      <c r="I118" s="93" t="s">
        <v>757</v>
      </c>
      <c r="J118" s="112" t="s">
        <v>113</v>
      </c>
      <c r="K118" s="115">
        <v>43647</v>
      </c>
      <c r="L118" s="87" t="s">
        <v>96</v>
      </c>
      <c r="M118" s="87">
        <v>0</v>
      </c>
      <c r="N118" s="116">
        <v>289512</v>
      </c>
      <c r="O118" s="116">
        <v>0</v>
      </c>
      <c r="P118" s="116">
        <v>0</v>
      </c>
      <c r="Q118" s="116">
        <v>0</v>
      </c>
      <c r="R118" s="116">
        <v>1161546</v>
      </c>
      <c r="S118" s="116">
        <f t="shared" si="9"/>
        <v>1451058</v>
      </c>
      <c r="T118" s="87">
        <v>0</v>
      </c>
      <c r="U118" s="89">
        <f t="shared" si="10"/>
        <v>1451058</v>
      </c>
      <c r="V118" s="87">
        <v>0</v>
      </c>
      <c r="W118" s="116">
        <v>0</v>
      </c>
      <c r="X118" s="116">
        <v>0</v>
      </c>
      <c r="Y118" s="116">
        <v>0</v>
      </c>
      <c r="Z118" s="116">
        <v>0</v>
      </c>
      <c r="AA118" s="116">
        <v>2200</v>
      </c>
      <c r="AB118" s="116">
        <v>182853</v>
      </c>
      <c r="AC118" s="116">
        <v>7131.9</v>
      </c>
      <c r="AD118" s="116">
        <f t="shared" si="11"/>
        <v>192184.9</v>
      </c>
      <c r="AE118" s="89">
        <f t="shared" si="12"/>
        <v>1258873.1000000001</v>
      </c>
      <c r="AF118" s="87">
        <v>0</v>
      </c>
      <c r="AG118" s="117" t="s">
        <v>121</v>
      </c>
      <c r="AH118" s="118">
        <v>610002010014273</v>
      </c>
      <c r="AI118" s="117" t="s">
        <v>140</v>
      </c>
    </row>
    <row r="119" spans="2:35" ht="16.5">
      <c r="B119" s="83">
        <f t="shared" si="13"/>
        <v>25</v>
      </c>
      <c r="C119" s="93" t="s">
        <v>764</v>
      </c>
      <c r="D119" s="93" t="s">
        <v>765</v>
      </c>
      <c r="E119" s="114">
        <v>306853031481</v>
      </c>
      <c r="F119" s="115">
        <v>22072</v>
      </c>
      <c r="G119" s="112" t="s">
        <v>110</v>
      </c>
      <c r="H119" s="137" t="s">
        <v>111</v>
      </c>
      <c r="I119" s="93" t="s">
        <v>766</v>
      </c>
      <c r="J119" s="93" t="s">
        <v>113</v>
      </c>
      <c r="K119" s="115">
        <v>44016</v>
      </c>
      <c r="L119" s="87" t="s">
        <v>96</v>
      </c>
      <c r="M119" s="87">
        <v>0</v>
      </c>
      <c r="N119" s="116">
        <v>469593</v>
      </c>
      <c r="O119" s="116">
        <v>0</v>
      </c>
      <c r="P119" s="116">
        <v>0</v>
      </c>
      <c r="Q119" s="116">
        <v>0</v>
      </c>
      <c r="R119" s="116">
        <v>997880</v>
      </c>
      <c r="S119" s="116">
        <f t="shared" si="9"/>
        <v>1467473</v>
      </c>
      <c r="T119" s="87">
        <v>0</v>
      </c>
      <c r="U119" s="89">
        <f t="shared" si="10"/>
        <v>1467473</v>
      </c>
      <c r="V119" s="87">
        <v>0</v>
      </c>
      <c r="W119" s="116">
        <v>0</v>
      </c>
      <c r="X119" s="116">
        <v>0</v>
      </c>
      <c r="Y119" s="116">
        <v>0</v>
      </c>
      <c r="Z119" s="116">
        <v>0</v>
      </c>
      <c r="AA119" s="116">
        <v>2400</v>
      </c>
      <c r="AB119" s="116">
        <v>123234</v>
      </c>
      <c r="AC119" s="116">
        <v>1396</v>
      </c>
      <c r="AD119" s="116">
        <f t="shared" si="11"/>
        <v>127030</v>
      </c>
      <c r="AE119" s="89">
        <f t="shared" si="12"/>
        <v>1340443</v>
      </c>
      <c r="AF119" s="87">
        <v>0</v>
      </c>
      <c r="AG119" s="117" t="s">
        <v>121</v>
      </c>
      <c r="AH119" s="118">
        <v>610002010015028</v>
      </c>
      <c r="AI119" s="117" t="s">
        <v>140</v>
      </c>
    </row>
    <row r="120" spans="2:35" ht="16.5">
      <c r="B120" s="83">
        <f t="shared" si="13"/>
        <v>26</v>
      </c>
      <c r="C120" s="93" t="s">
        <v>767</v>
      </c>
      <c r="D120" s="93" t="s">
        <v>768</v>
      </c>
      <c r="E120" s="114">
        <v>661889817034</v>
      </c>
      <c r="F120" s="115">
        <v>32785</v>
      </c>
      <c r="G120" s="112" t="s">
        <v>110</v>
      </c>
      <c r="H120" s="137" t="s">
        <v>111</v>
      </c>
      <c r="I120" s="93" t="s">
        <v>748</v>
      </c>
      <c r="J120" s="93" t="s">
        <v>113</v>
      </c>
      <c r="K120" s="115">
        <v>44075</v>
      </c>
      <c r="L120" s="87" t="s">
        <v>96</v>
      </c>
      <c r="M120" s="87">
        <v>0</v>
      </c>
      <c r="N120" s="116">
        <v>359032</v>
      </c>
      <c r="O120" s="116">
        <v>0</v>
      </c>
      <c r="P120" s="116">
        <v>0</v>
      </c>
      <c r="Q120" s="116">
        <v>0</v>
      </c>
      <c r="R120" s="116">
        <v>837742</v>
      </c>
      <c r="S120" s="116">
        <f t="shared" si="9"/>
        <v>1196774</v>
      </c>
      <c r="T120" s="87">
        <v>0</v>
      </c>
      <c r="U120" s="89">
        <f t="shared" si="10"/>
        <v>1196774</v>
      </c>
      <c r="V120" s="87">
        <v>0</v>
      </c>
      <c r="W120" s="116">
        <v>0</v>
      </c>
      <c r="X120" s="116">
        <v>0</v>
      </c>
      <c r="Y120" s="116">
        <v>0</v>
      </c>
      <c r="Z120" s="116">
        <v>0</v>
      </c>
      <c r="AA120" s="116">
        <v>2400</v>
      </c>
      <c r="AB120" s="116">
        <v>70997</v>
      </c>
      <c r="AC120" s="116">
        <v>374</v>
      </c>
      <c r="AD120" s="116">
        <f t="shared" si="11"/>
        <v>73771</v>
      </c>
      <c r="AE120" s="89">
        <f t="shared" si="12"/>
        <v>1123003</v>
      </c>
      <c r="AF120" s="87">
        <v>0</v>
      </c>
      <c r="AG120" s="117" t="s">
        <v>121</v>
      </c>
      <c r="AH120" s="118">
        <v>328002011015408</v>
      </c>
      <c r="AI120" s="117" t="s">
        <v>174</v>
      </c>
    </row>
    <row r="121" spans="2:35" ht="16.5">
      <c r="B121" s="83">
        <f t="shared" si="13"/>
        <v>27</v>
      </c>
      <c r="C121" s="112" t="s">
        <v>841</v>
      </c>
      <c r="D121" s="93" t="s">
        <v>842</v>
      </c>
      <c r="E121" s="114">
        <v>359103700993</v>
      </c>
      <c r="F121" s="115">
        <v>30474</v>
      </c>
      <c r="G121" s="112" t="s">
        <v>110</v>
      </c>
      <c r="H121" s="137" t="s">
        <v>111</v>
      </c>
      <c r="I121" s="93" t="s">
        <v>766</v>
      </c>
      <c r="J121" s="112" t="s">
        <v>346</v>
      </c>
      <c r="K121" s="115">
        <v>44144</v>
      </c>
      <c r="L121" s="87" t="s">
        <v>96</v>
      </c>
      <c r="M121" s="87">
        <v>0</v>
      </c>
      <c r="N121" s="116">
        <v>540323</v>
      </c>
      <c r="O121" s="116">
        <v>0</v>
      </c>
      <c r="P121" s="116">
        <v>0</v>
      </c>
      <c r="Q121" s="116">
        <v>0</v>
      </c>
      <c r="R121" s="116">
        <v>1681127</v>
      </c>
      <c r="S121" s="116">
        <f t="shared" si="9"/>
        <v>2221450</v>
      </c>
      <c r="T121" s="87">
        <v>0</v>
      </c>
      <c r="U121" s="89">
        <f t="shared" si="10"/>
        <v>2221450</v>
      </c>
      <c r="V121" s="87">
        <v>0</v>
      </c>
      <c r="W121" s="116">
        <v>0</v>
      </c>
      <c r="X121" s="116">
        <v>0</v>
      </c>
      <c r="Y121" s="116">
        <v>0</v>
      </c>
      <c r="Z121" s="116">
        <v>0</v>
      </c>
      <c r="AA121" s="116">
        <v>2200</v>
      </c>
      <c r="AB121" s="116">
        <v>395855</v>
      </c>
      <c r="AC121" s="116">
        <v>12646.4</v>
      </c>
      <c r="AD121" s="116">
        <f t="shared" si="11"/>
        <v>410701.4</v>
      </c>
      <c r="AE121" s="89">
        <f t="shared" si="12"/>
        <v>1810748.6</v>
      </c>
      <c r="AF121" s="87">
        <v>0</v>
      </c>
      <c r="AG121" s="117" t="s">
        <v>121</v>
      </c>
      <c r="AH121" s="118">
        <v>610002010015135</v>
      </c>
      <c r="AI121" s="117" t="s">
        <v>140</v>
      </c>
    </row>
    <row r="122" spans="2:35" ht="16.5">
      <c r="B122" s="83">
        <f t="shared" si="13"/>
        <v>28</v>
      </c>
      <c r="C122" s="93" t="s">
        <v>864</v>
      </c>
      <c r="D122" s="93" t="s">
        <v>865</v>
      </c>
      <c r="E122" s="114">
        <v>799828119472</v>
      </c>
      <c r="F122" s="115">
        <v>21985</v>
      </c>
      <c r="G122" s="112" t="s">
        <v>110</v>
      </c>
      <c r="H122" s="137" t="s">
        <v>111</v>
      </c>
      <c r="I122" s="93" t="s">
        <v>752</v>
      </c>
      <c r="J122" s="93" t="s">
        <v>380</v>
      </c>
      <c r="K122" s="115">
        <v>44200</v>
      </c>
      <c r="L122" s="87" t="s">
        <v>96</v>
      </c>
      <c r="M122" s="87">
        <v>0</v>
      </c>
      <c r="N122" s="116">
        <v>600000</v>
      </c>
      <c r="O122" s="116">
        <v>0</v>
      </c>
      <c r="P122" s="116">
        <v>0</v>
      </c>
      <c r="Q122" s="116">
        <v>0</v>
      </c>
      <c r="R122" s="116">
        <v>1225650</v>
      </c>
      <c r="S122" s="116">
        <f t="shared" si="9"/>
        <v>1825650</v>
      </c>
      <c r="T122" s="87">
        <v>0</v>
      </c>
      <c r="U122" s="89">
        <f t="shared" si="10"/>
        <v>1825650</v>
      </c>
      <c r="V122" s="87">
        <v>0</v>
      </c>
      <c r="W122" s="116">
        <v>0</v>
      </c>
      <c r="X122" s="116">
        <v>0</v>
      </c>
      <c r="Y122" s="116">
        <v>0</v>
      </c>
      <c r="Z122" s="116">
        <v>0</v>
      </c>
      <c r="AA122" s="116">
        <v>2400</v>
      </c>
      <c r="AB122" s="116">
        <v>237546</v>
      </c>
      <c r="AC122" s="116">
        <v>12357.3</v>
      </c>
      <c r="AD122" s="116">
        <f t="shared" si="11"/>
        <v>252303.3</v>
      </c>
      <c r="AE122" s="89">
        <f t="shared" si="12"/>
        <v>1573346.7</v>
      </c>
      <c r="AF122" s="87">
        <v>0</v>
      </c>
      <c r="AG122" s="117" t="s">
        <v>121</v>
      </c>
      <c r="AH122" s="118">
        <v>151510100050376</v>
      </c>
      <c r="AI122" s="117" t="s">
        <v>174</v>
      </c>
    </row>
    <row r="123" spans="2:35" ht="16.5">
      <c r="B123" s="83">
        <f t="shared" si="13"/>
        <v>29</v>
      </c>
      <c r="C123" s="93" t="s">
        <v>769</v>
      </c>
      <c r="D123" s="93" t="s">
        <v>770</v>
      </c>
      <c r="E123" s="114">
        <v>605693122087</v>
      </c>
      <c r="F123" s="115">
        <v>30160</v>
      </c>
      <c r="G123" s="112" t="s">
        <v>110</v>
      </c>
      <c r="H123" s="137" t="s">
        <v>111</v>
      </c>
      <c r="I123" s="93" t="s">
        <v>771</v>
      </c>
      <c r="J123" s="93" t="s">
        <v>113</v>
      </c>
      <c r="K123" s="115">
        <v>44166</v>
      </c>
      <c r="L123" s="87" t="s">
        <v>96</v>
      </c>
      <c r="M123" s="87">
        <v>0</v>
      </c>
      <c r="N123" s="116">
        <v>452903</v>
      </c>
      <c r="O123" s="116">
        <v>0</v>
      </c>
      <c r="P123" s="116">
        <v>0</v>
      </c>
      <c r="Q123" s="116">
        <v>0</v>
      </c>
      <c r="R123" s="116">
        <v>905807</v>
      </c>
      <c r="S123" s="116">
        <f t="shared" si="9"/>
        <v>1358710</v>
      </c>
      <c r="T123" s="87">
        <v>0</v>
      </c>
      <c r="U123" s="89">
        <f t="shared" si="10"/>
        <v>1358710</v>
      </c>
      <c r="V123" s="87">
        <v>0</v>
      </c>
      <c r="W123" s="116">
        <v>0</v>
      </c>
      <c r="X123" s="116">
        <v>0</v>
      </c>
      <c r="Y123" s="116">
        <v>0</v>
      </c>
      <c r="Z123" s="116">
        <v>0</v>
      </c>
      <c r="AA123" s="116">
        <v>2400</v>
      </c>
      <c r="AB123" s="116">
        <v>117520</v>
      </c>
      <c r="AC123" s="116">
        <v>499</v>
      </c>
      <c r="AD123" s="116">
        <f t="shared" si="11"/>
        <v>120419</v>
      </c>
      <c r="AE123" s="89">
        <f t="shared" si="12"/>
        <v>1238291</v>
      </c>
      <c r="AF123" s="87">
        <v>0</v>
      </c>
      <c r="AG123" s="117" t="s">
        <v>121</v>
      </c>
      <c r="AH123" s="118">
        <v>214812010000014</v>
      </c>
      <c r="AI123" s="117" t="s">
        <v>122</v>
      </c>
    </row>
    <row r="124" spans="2:35" ht="16.5">
      <c r="B124" s="83">
        <f t="shared" si="13"/>
        <v>30</v>
      </c>
      <c r="C124" s="93" t="s">
        <v>866</v>
      </c>
      <c r="D124" s="93" t="s">
        <v>867</v>
      </c>
      <c r="E124" s="114">
        <v>400077342337</v>
      </c>
      <c r="F124" s="115">
        <v>30189</v>
      </c>
      <c r="G124" s="112" t="s">
        <v>110</v>
      </c>
      <c r="H124" s="137" t="s">
        <v>111</v>
      </c>
      <c r="I124" s="93" t="s">
        <v>771</v>
      </c>
      <c r="J124" s="93" t="s">
        <v>380</v>
      </c>
      <c r="K124" s="115">
        <v>44166</v>
      </c>
      <c r="L124" s="87" t="s">
        <v>96</v>
      </c>
      <c r="M124" s="87">
        <v>0</v>
      </c>
      <c r="N124" s="116">
        <v>480000</v>
      </c>
      <c r="O124" s="116">
        <v>0</v>
      </c>
      <c r="P124" s="116">
        <v>0</v>
      </c>
      <c r="Q124" s="116">
        <v>0</v>
      </c>
      <c r="R124" s="116">
        <v>960000</v>
      </c>
      <c r="S124" s="116">
        <f t="shared" si="9"/>
        <v>1440000</v>
      </c>
      <c r="T124" s="87">
        <v>0</v>
      </c>
      <c r="U124" s="89">
        <f t="shared" si="10"/>
        <v>1440000</v>
      </c>
      <c r="V124" s="87">
        <v>0</v>
      </c>
      <c r="W124" s="116">
        <v>0</v>
      </c>
      <c r="X124" s="116">
        <v>0</v>
      </c>
      <c r="Y124" s="116">
        <v>0</v>
      </c>
      <c r="Z124" s="116">
        <v>0</v>
      </c>
      <c r="AA124" s="116">
        <v>2400</v>
      </c>
      <c r="AB124" s="116">
        <v>117520</v>
      </c>
      <c r="AC124" s="116">
        <v>499</v>
      </c>
      <c r="AD124" s="116">
        <f t="shared" si="11"/>
        <v>120419</v>
      </c>
      <c r="AE124" s="89">
        <f t="shared" si="12"/>
        <v>1319581</v>
      </c>
      <c r="AF124" s="87">
        <v>0</v>
      </c>
      <c r="AG124" s="117" t="s">
        <v>121</v>
      </c>
      <c r="AH124" s="118">
        <v>214812010000012</v>
      </c>
      <c r="AI124" s="117" t="s">
        <v>122</v>
      </c>
    </row>
    <row r="125" spans="2:35" ht="16.5">
      <c r="B125" s="83">
        <f t="shared" si="13"/>
        <v>31</v>
      </c>
      <c r="C125" s="93" t="s">
        <v>772</v>
      </c>
      <c r="D125" s="93" t="s">
        <v>773</v>
      </c>
      <c r="E125" s="114">
        <v>995696231686</v>
      </c>
      <c r="F125" s="115">
        <v>29834</v>
      </c>
      <c r="G125" s="112" t="s">
        <v>110</v>
      </c>
      <c r="H125" s="137" t="s">
        <v>111</v>
      </c>
      <c r="I125" s="93" t="s">
        <v>774</v>
      </c>
      <c r="J125" s="93" t="s">
        <v>113</v>
      </c>
      <c r="K125" s="115">
        <v>44166</v>
      </c>
      <c r="L125" s="87" t="s">
        <v>96</v>
      </c>
      <c r="M125" s="87">
        <v>0</v>
      </c>
      <c r="N125" s="116">
        <v>452903</v>
      </c>
      <c r="O125" s="116">
        <v>0</v>
      </c>
      <c r="P125" s="116">
        <v>0</v>
      </c>
      <c r="Q125" s="116">
        <v>0</v>
      </c>
      <c r="R125" s="116">
        <v>905807</v>
      </c>
      <c r="S125" s="116">
        <f t="shared" si="9"/>
        <v>1358710</v>
      </c>
      <c r="T125" s="87">
        <v>0</v>
      </c>
      <c r="U125" s="89">
        <f t="shared" si="10"/>
        <v>1358710</v>
      </c>
      <c r="V125" s="87">
        <v>0</v>
      </c>
      <c r="W125" s="116">
        <v>0</v>
      </c>
      <c r="X125" s="116">
        <v>0</v>
      </c>
      <c r="Y125" s="116">
        <v>0</v>
      </c>
      <c r="Z125" s="116">
        <v>0</v>
      </c>
      <c r="AA125" s="116">
        <v>2400</v>
      </c>
      <c r="AB125" s="116">
        <v>117520</v>
      </c>
      <c r="AC125" s="116">
        <v>499</v>
      </c>
      <c r="AD125" s="116">
        <f t="shared" si="11"/>
        <v>120419</v>
      </c>
      <c r="AE125" s="89">
        <f t="shared" si="12"/>
        <v>1238291</v>
      </c>
      <c r="AF125" s="87">
        <v>0</v>
      </c>
      <c r="AG125" s="117" t="s">
        <v>121</v>
      </c>
      <c r="AH125" s="118">
        <v>214812010000013</v>
      </c>
      <c r="AI125" s="117" t="s">
        <v>122</v>
      </c>
    </row>
    <row r="126" spans="2:35" ht="16.5">
      <c r="B126" s="83">
        <f t="shared" si="13"/>
        <v>32</v>
      </c>
      <c r="C126" s="93" t="s">
        <v>775</v>
      </c>
      <c r="D126" s="93" t="s">
        <v>776</v>
      </c>
      <c r="E126" s="114">
        <v>600686102042</v>
      </c>
      <c r="F126" s="115">
        <v>32375</v>
      </c>
      <c r="G126" s="112" t="s">
        <v>110</v>
      </c>
      <c r="H126" s="137" t="s">
        <v>111</v>
      </c>
      <c r="I126" s="93" t="s">
        <v>766</v>
      </c>
      <c r="J126" s="93" t="s">
        <v>113</v>
      </c>
      <c r="K126" s="115">
        <v>44166</v>
      </c>
      <c r="L126" s="87" t="s">
        <v>96</v>
      </c>
      <c r="M126" s="87">
        <v>0</v>
      </c>
      <c r="N126" s="116">
        <v>360000</v>
      </c>
      <c r="O126" s="116">
        <v>0</v>
      </c>
      <c r="P126" s="116">
        <v>0</v>
      </c>
      <c r="Q126" s="116">
        <v>0</v>
      </c>
      <c r="R126" s="116">
        <v>840000</v>
      </c>
      <c r="S126" s="116">
        <f t="shared" si="9"/>
        <v>1200000</v>
      </c>
      <c r="T126" s="87">
        <v>0</v>
      </c>
      <c r="U126" s="89">
        <f t="shared" si="10"/>
        <v>1200000</v>
      </c>
      <c r="V126" s="87">
        <v>0</v>
      </c>
      <c r="W126" s="116">
        <v>0</v>
      </c>
      <c r="X126" s="116">
        <v>0</v>
      </c>
      <c r="Y126" s="116">
        <v>0</v>
      </c>
      <c r="Z126" s="116">
        <v>0</v>
      </c>
      <c r="AA126" s="116">
        <v>2400</v>
      </c>
      <c r="AB126" s="116">
        <v>71500</v>
      </c>
      <c r="AC126" s="116">
        <v>374</v>
      </c>
      <c r="AD126" s="116">
        <f t="shared" si="11"/>
        <v>74274</v>
      </c>
      <c r="AE126" s="89">
        <f t="shared" si="12"/>
        <v>1125726</v>
      </c>
      <c r="AF126" s="87">
        <v>0</v>
      </c>
      <c r="AG126" s="117" t="s">
        <v>121</v>
      </c>
      <c r="AH126" s="118">
        <v>214810100096156</v>
      </c>
      <c r="AI126" s="117" t="s">
        <v>122</v>
      </c>
    </row>
    <row r="127" spans="2:35" ht="16.5">
      <c r="B127" s="83">
        <f t="shared" si="13"/>
        <v>33</v>
      </c>
      <c r="C127" s="112" t="s">
        <v>895</v>
      </c>
      <c r="D127" s="93" t="s">
        <v>896</v>
      </c>
      <c r="E127" s="114">
        <v>233047053312</v>
      </c>
      <c r="F127" s="115">
        <v>34693</v>
      </c>
      <c r="G127" s="112" t="s">
        <v>3</v>
      </c>
      <c r="H127" s="137" t="s">
        <v>111</v>
      </c>
      <c r="I127" s="93" t="s">
        <v>766</v>
      </c>
      <c r="J127" s="112" t="s">
        <v>723</v>
      </c>
      <c r="K127" s="115">
        <v>44287</v>
      </c>
      <c r="L127" s="87" t="s">
        <v>96</v>
      </c>
      <c r="M127" s="87">
        <v>0</v>
      </c>
      <c r="N127" s="116">
        <v>275000</v>
      </c>
      <c r="O127" s="116">
        <v>0</v>
      </c>
      <c r="P127" s="116">
        <v>0</v>
      </c>
      <c r="Q127" s="116">
        <v>0</v>
      </c>
      <c r="R127" s="116">
        <v>385000</v>
      </c>
      <c r="S127" s="116">
        <f t="shared" si="9"/>
        <v>660000</v>
      </c>
      <c r="T127" s="87">
        <v>0</v>
      </c>
      <c r="U127" s="89">
        <f t="shared" si="10"/>
        <v>660000</v>
      </c>
      <c r="V127" s="87">
        <v>0</v>
      </c>
      <c r="W127" s="116">
        <v>0</v>
      </c>
      <c r="X127" s="116">
        <v>0</v>
      </c>
      <c r="Y127" s="116">
        <v>0</v>
      </c>
      <c r="Z127" s="116">
        <v>0</v>
      </c>
      <c r="AA127" s="116">
        <v>2200</v>
      </c>
      <c r="AB127" s="116">
        <v>0</v>
      </c>
      <c r="AC127" s="116">
        <v>0</v>
      </c>
      <c r="AD127" s="116">
        <f t="shared" si="11"/>
        <v>2200</v>
      </c>
      <c r="AE127" s="89">
        <f t="shared" si="12"/>
        <v>657800</v>
      </c>
      <c r="AF127" s="87">
        <v>0</v>
      </c>
      <c r="AG127" s="117" t="s">
        <v>121</v>
      </c>
      <c r="AH127" s="118">
        <v>214810100038860</v>
      </c>
      <c r="AI127" s="117" t="s">
        <v>122</v>
      </c>
    </row>
    <row r="128" spans="2:35" ht="16.5">
      <c r="B128" s="83">
        <f t="shared" si="13"/>
        <v>34</v>
      </c>
      <c r="C128" s="93" t="s">
        <v>868</v>
      </c>
      <c r="D128" s="93" t="s">
        <v>869</v>
      </c>
      <c r="E128" s="114">
        <v>208103009194</v>
      </c>
      <c r="F128" s="115">
        <v>30848</v>
      </c>
      <c r="G128" s="112" t="s">
        <v>110</v>
      </c>
      <c r="H128" s="137" t="s">
        <v>111</v>
      </c>
      <c r="I128" s="93" t="s">
        <v>786</v>
      </c>
      <c r="J128" s="93" t="s">
        <v>380</v>
      </c>
      <c r="K128" s="115">
        <v>44459</v>
      </c>
      <c r="L128" s="87" t="s">
        <v>96</v>
      </c>
      <c r="M128" s="87">
        <v>0</v>
      </c>
      <c r="N128" s="116">
        <v>600000</v>
      </c>
      <c r="O128" s="116">
        <v>0</v>
      </c>
      <c r="P128" s="116">
        <v>0</v>
      </c>
      <c r="Q128" s="116">
        <v>0</v>
      </c>
      <c r="R128" s="116">
        <v>900000</v>
      </c>
      <c r="S128" s="116">
        <f t="shared" si="9"/>
        <v>1500000</v>
      </c>
      <c r="T128" s="87">
        <v>0</v>
      </c>
      <c r="U128" s="89">
        <f t="shared" si="10"/>
        <v>1500000</v>
      </c>
      <c r="V128" s="87">
        <v>0</v>
      </c>
      <c r="W128" s="116">
        <v>0</v>
      </c>
      <c r="X128" s="116">
        <v>0</v>
      </c>
      <c r="Y128" s="116">
        <v>0</v>
      </c>
      <c r="Z128" s="116">
        <v>0</v>
      </c>
      <c r="AA128" s="116">
        <v>2400</v>
      </c>
      <c r="AB128" s="116">
        <v>130000</v>
      </c>
      <c r="AC128" s="116">
        <v>499</v>
      </c>
      <c r="AD128" s="116">
        <f t="shared" si="11"/>
        <v>132899</v>
      </c>
      <c r="AE128" s="89">
        <f t="shared" si="12"/>
        <v>1367101</v>
      </c>
      <c r="AF128" s="87">
        <v>0</v>
      </c>
      <c r="AG128" s="117" t="s">
        <v>121</v>
      </c>
      <c r="AH128" s="118">
        <v>610502010005183</v>
      </c>
      <c r="AI128" s="117" t="s">
        <v>174</v>
      </c>
    </row>
    <row r="129" spans="2:35" ht="16.5">
      <c r="B129" s="83">
        <f t="shared" si="13"/>
        <v>35</v>
      </c>
      <c r="C129" s="93" t="s">
        <v>870</v>
      </c>
      <c r="D129" s="93" t="s">
        <v>871</v>
      </c>
      <c r="E129" s="114">
        <v>706456943108</v>
      </c>
      <c r="F129" s="115">
        <v>31048</v>
      </c>
      <c r="G129" s="112" t="s">
        <v>110</v>
      </c>
      <c r="H129" s="137" t="s">
        <v>111</v>
      </c>
      <c r="I129" s="93" t="s">
        <v>786</v>
      </c>
      <c r="J129" s="93" t="s">
        <v>380</v>
      </c>
      <c r="K129" s="115">
        <v>44447</v>
      </c>
      <c r="L129" s="87" t="s">
        <v>96</v>
      </c>
      <c r="M129" s="87">
        <v>0</v>
      </c>
      <c r="N129" s="116">
        <v>510000</v>
      </c>
      <c r="O129" s="116">
        <v>0</v>
      </c>
      <c r="P129" s="116">
        <v>0</v>
      </c>
      <c r="Q129" s="116">
        <v>0</v>
      </c>
      <c r="R129" s="116">
        <v>1351800</v>
      </c>
      <c r="S129" s="116">
        <f t="shared" si="9"/>
        <v>1861800</v>
      </c>
      <c r="T129" s="87">
        <v>0</v>
      </c>
      <c r="U129" s="89">
        <f t="shared" si="10"/>
        <v>1861800</v>
      </c>
      <c r="V129" s="87">
        <v>0</v>
      </c>
      <c r="W129" s="116">
        <v>0</v>
      </c>
      <c r="X129" s="116">
        <v>0</v>
      </c>
      <c r="Y129" s="116">
        <v>0</v>
      </c>
      <c r="Z129" s="116">
        <v>0</v>
      </c>
      <c r="AA129" s="116">
        <v>2400</v>
      </c>
      <c r="AB129" s="116">
        <v>245190</v>
      </c>
      <c r="AC129" s="116">
        <v>21237.3</v>
      </c>
      <c r="AD129" s="116">
        <f t="shared" si="11"/>
        <v>268827.3</v>
      </c>
      <c r="AE129" s="89">
        <f t="shared" si="12"/>
        <v>1592972.7</v>
      </c>
      <c r="AF129" s="87">
        <v>0</v>
      </c>
      <c r="AG129" s="117" t="s">
        <v>121</v>
      </c>
      <c r="AH129" s="118">
        <v>82610100022975</v>
      </c>
      <c r="AI129" s="117" t="s">
        <v>252</v>
      </c>
    </row>
    <row r="130" spans="2:35" ht="16.5">
      <c r="B130" s="83">
        <f t="shared" si="13"/>
        <v>36</v>
      </c>
      <c r="C130" s="93" t="s">
        <v>872</v>
      </c>
      <c r="D130" s="93" t="s">
        <v>873</v>
      </c>
      <c r="E130" s="114">
        <v>410979592828</v>
      </c>
      <c r="F130" s="115">
        <v>20655</v>
      </c>
      <c r="G130" s="112" t="s">
        <v>110</v>
      </c>
      <c r="H130" s="137" t="s">
        <v>111</v>
      </c>
      <c r="I130" s="93" t="s">
        <v>766</v>
      </c>
      <c r="J130" s="93" t="s">
        <v>380</v>
      </c>
      <c r="K130" s="115">
        <v>44409</v>
      </c>
      <c r="L130" s="87" t="s">
        <v>96</v>
      </c>
      <c r="M130" s="87">
        <v>0</v>
      </c>
      <c r="N130" s="116">
        <v>600000</v>
      </c>
      <c r="O130" s="116">
        <v>0</v>
      </c>
      <c r="P130" s="116">
        <v>0</v>
      </c>
      <c r="Q130" s="116">
        <v>0</v>
      </c>
      <c r="R130" s="116">
        <v>1200000</v>
      </c>
      <c r="S130" s="116">
        <f t="shared" si="9"/>
        <v>1800000</v>
      </c>
      <c r="T130" s="87">
        <v>0</v>
      </c>
      <c r="U130" s="89">
        <f t="shared" si="10"/>
        <v>1800000</v>
      </c>
      <c r="V130" s="87">
        <v>0</v>
      </c>
      <c r="W130" s="116">
        <v>0</v>
      </c>
      <c r="X130" s="116">
        <v>0</v>
      </c>
      <c r="Y130" s="116">
        <v>0</v>
      </c>
      <c r="Z130" s="116">
        <v>0</v>
      </c>
      <c r="AA130" s="116">
        <v>2400</v>
      </c>
      <c r="AB130" s="116">
        <v>215800</v>
      </c>
      <c r="AC130" s="116">
        <v>749</v>
      </c>
      <c r="AD130" s="116">
        <f t="shared" si="11"/>
        <v>218949</v>
      </c>
      <c r="AE130" s="89">
        <f t="shared" si="12"/>
        <v>1581051</v>
      </c>
      <c r="AF130" s="87">
        <v>0</v>
      </c>
      <c r="AG130" s="117" t="s">
        <v>121</v>
      </c>
      <c r="AH130" s="118">
        <v>214812010000445</v>
      </c>
      <c r="AI130" s="117" t="s">
        <v>122</v>
      </c>
    </row>
    <row r="131" spans="2:35" ht="16.5">
      <c r="B131" s="83">
        <f t="shared" si="13"/>
        <v>37</v>
      </c>
      <c r="C131" s="93" t="s">
        <v>803</v>
      </c>
      <c r="D131" s="93" t="s">
        <v>804</v>
      </c>
      <c r="E131" s="114">
        <v>699324772824</v>
      </c>
      <c r="F131" s="115">
        <v>25355</v>
      </c>
      <c r="G131" s="112" t="s">
        <v>110</v>
      </c>
      <c r="H131" s="137" t="s">
        <v>111</v>
      </c>
      <c r="I131" s="93" t="s">
        <v>752</v>
      </c>
      <c r="J131" s="93" t="s">
        <v>216</v>
      </c>
      <c r="K131" s="115">
        <v>44256</v>
      </c>
      <c r="L131" s="87" t="s">
        <v>96</v>
      </c>
      <c r="M131" s="87">
        <v>0</v>
      </c>
      <c r="N131" s="116">
        <v>360000</v>
      </c>
      <c r="O131" s="116">
        <v>0</v>
      </c>
      <c r="P131" s="116">
        <v>0</v>
      </c>
      <c r="Q131" s="116">
        <v>0</v>
      </c>
      <c r="R131" s="116">
        <v>843000</v>
      </c>
      <c r="S131" s="116">
        <f t="shared" si="9"/>
        <v>1203000</v>
      </c>
      <c r="T131" s="87">
        <v>0</v>
      </c>
      <c r="U131" s="89">
        <f t="shared" si="10"/>
        <v>1203000</v>
      </c>
      <c r="V131" s="87">
        <v>0</v>
      </c>
      <c r="W131" s="116">
        <v>0</v>
      </c>
      <c r="X131" s="116">
        <v>0</v>
      </c>
      <c r="Y131" s="116">
        <v>0</v>
      </c>
      <c r="Z131" s="116">
        <v>0</v>
      </c>
      <c r="AA131" s="116">
        <v>2400</v>
      </c>
      <c r="AB131" s="116">
        <v>71968</v>
      </c>
      <c r="AC131" s="116">
        <v>374</v>
      </c>
      <c r="AD131" s="116">
        <f t="shared" si="11"/>
        <v>74742</v>
      </c>
      <c r="AE131" s="89">
        <f t="shared" si="12"/>
        <v>1128258</v>
      </c>
      <c r="AF131" s="87">
        <v>0</v>
      </c>
      <c r="AG131" s="117" t="s">
        <v>121</v>
      </c>
      <c r="AH131" s="118">
        <v>520101080113652</v>
      </c>
      <c r="AI131" s="117" t="s">
        <v>174</v>
      </c>
    </row>
    <row r="132" spans="2:35" ht="16.5">
      <c r="B132" s="83">
        <f t="shared" si="13"/>
        <v>38</v>
      </c>
      <c r="C132" s="112" t="s">
        <v>779</v>
      </c>
      <c r="D132" s="93" t="s">
        <v>780</v>
      </c>
      <c r="E132" s="114">
        <v>567263185608</v>
      </c>
      <c r="F132" s="115">
        <v>33011</v>
      </c>
      <c r="G132" s="112" t="s">
        <v>110</v>
      </c>
      <c r="H132" s="137" t="s">
        <v>111</v>
      </c>
      <c r="I132" s="93" t="s">
        <v>748</v>
      </c>
      <c r="J132" s="112" t="s">
        <v>113</v>
      </c>
      <c r="K132" s="115">
        <v>44629</v>
      </c>
      <c r="L132" s="87" t="s">
        <v>96</v>
      </c>
      <c r="M132" s="87">
        <v>0</v>
      </c>
      <c r="N132" s="116">
        <v>277742</v>
      </c>
      <c r="O132" s="116">
        <v>0</v>
      </c>
      <c r="P132" s="116">
        <v>0</v>
      </c>
      <c r="Q132" s="116">
        <v>0</v>
      </c>
      <c r="R132" s="116">
        <v>555484</v>
      </c>
      <c r="S132" s="116">
        <f t="shared" si="9"/>
        <v>833226</v>
      </c>
      <c r="T132" s="87">
        <v>0</v>
      </c>
      <c r="U132" s="89">
        <f t="shared" si="10"/>
        <v>833226</v>
      </c>
      <c r="V132" s="87">
        <v>0</v>
      </c>
      <c r="W132" s="116">
        <v>0</v>
      </c>
      <c r="X132" s="116">
        <v>0</v>
      </c>
      <c r="Y132" s="116">
        <v>0</v>
      </c>
      <c r="Z132" s="116">
        <v>0</v>
      </c>
      <c r="AA132" s="116">
        <v>2000</v>
      </c>
      <c r="AB132" s="116">
        <v>28977</v>
      </c>
      <c r="AC132" s="116">
        <v>9764</v>
      </c>
      <c r="AD132" s="116">
        <f t="shared" si="11"/>
        <v>40741</v>
      </c>
      <c r="AE132" s="89">
        <f t="shared" si="12"/>
        <v>792485</v>
      </c>
      <c r="AF132" s="87">
        <v>0</v>
      </c>
      <c r="AG132" s="117" t="s">
        <v>121</v>
      </c>
      <c r="AH132" s="118">
        <v>107910100057175</v>
      </c>
      <c r="AI132" s="117" t="s">
        <v>252</v>
      </c>
    </row>
    <row r="133" spans="2:35" ht="16.5">
      <c r="B133" s="83">
        <f t="shared" si="13"/>
        <v>39</v>
      </c>
      <c r="C133" s="112" t="s">
        <v>781</v>
      </c>
      <c r="D133" s="93" t="s">
        <v>782</v>
      </c>
      <c r="E133" s="114">
        <v>486599533118</v>
      </c>
      <c r="F133" s="115">
        <v>25939</v>
      </c>
      <c r="G133" s="112" t="s">
        <v>110</v>
      </c>
      <c r="H133" s="137" t="s">
        <v>111</v>
      </c>
      <c r="I133" s="93" t="s">
        <v>771</v>
      </c>
      <c r="J133" s="112" t="s">
        <v>113</v>
      </c>
      <c r="K133" s="115">
        <v>44652</v>
      </c>
      <c r="L133" s="87" t="s">
        <v>96</v>
      </c>
      <c r="M133" s="87">
        <v>0</v>
      </c>
      <c r="N133" s="116">
        <v>480000</v>
      </c>
      <c r="O133" s="116">
        <v>0</v>
      </c>
      <c r="P133" s="116">
        <v>0</v>
      </c>
      <c r="Q133" s="116">
        <v>0</v>
      </c>
      <c r="R133" s="116">
        <v>960000</v>
      </c>
      <c r="S133" s="116">
        <f t="shared" si="9"/>
        <v>1440000</v>
      </c>
      <c r="T133" s="87">
        <v>0</v>
      </c>
      <c r="U133" s="89">
        <f t="shared" si="10"/>
        <v>1440000</v>
      </c>
      <c r="V133" s="87">
        <v>0</v>
      </c>
      <c r="W133" s="116">
        <v>0</v>
      </c>
      <c r="X133" s="116">
        <v>0</v>
      </c>
      <c r="Y133" s="116">
        <v>0</v>
      </c>
      <c r="Z133" s="116">
        <v>0</v>
      </c>
      <c r="AA133" s="116">
        <v>2400</v>
      </c>
      <c r="AB133" s="116">
        <v>117520</v>
      </c>
      <c r="AC133" s="116">
        <v>499</v>
      </c>
      <c r="AD133" s="116">
        <f t="shared" si="11"/>
        <v>120419</v>
      </c>
      <c r="AE133" s="89">
        <f t="shared" si="12"/>
        <v>1319581</v>
      </c>
      <c r="AF133" s="87">
        <v>0</v>
      </c>
      <c r="AG133" s="117" t="s">
        <v>121</v>
      </c>
      <c r="AH133" s="118">
        <v>214812010000718</v>
      </c>
      <c r="AI133" s="117" t="s">
        <v>122</v>
      </c>
    </row>
    <row r="134" spans="2:35" ht="16.5">
      <c r="B134" s="83">
        <f t="shared" si="13"/>
        <v>40</v>
      </c>
      <c r="C134" s="112" t="s">
        <v>897</v>
      </c>
      <c r="D134" s="93" t="s">
        <v>898</v>
      </c>
      <c r="E134" s="114">
        <v>816014426614</v>
      </c>
      <c r="F134" s="115">
        <v>32610</v>
      </c>
      <c r="G134" s="112" t="s">
        <v>3</v>
      </c>
      <c r="H134" s="137" t="s">
        <v>111</v>
      </c>
      <c r="I134" s="93" t="s">
        <v>796</v>
      </c>
      <c r="J134" s="112" t="s">
        <v>723</v>
      </c>
      <c r="K134" s="115">
        <v>44652</v>
      </c>
      <c r="L134" s="87" t="s">
        <v>96</v>
      </c>
      <c r="M134" s="87">
        <v>0</v>
      </c>
      <c r="N134" s="116">
        <v>175000</v>
      </c>
      <c r="O134" s="116">
        <v>0</v>
      </c>
      <c r="P134" s="116">
        <v>0</v>
      </c>
      <c r="Q134" s="116">
        <v>0</v>
      </c>
      <c r="R134" s="116">
        <v>245000</v>
      </c>
      <c r="S134" s="116">
        <f t="shared" si="9"/>
        <v>420000</v>
      </c>
      <c r="T134" s="87">
        <v>0</v>
      </c>
      <c r="U134" s="89">
        <f t="shared" si="10"/>
        <v>420000</v>
      </c>
      <c r="V134" s="87">
        <v>0</v>
      </c>
      <c r="W134" s="116">
        <v>0</v>
      </c>
      <c r="X134" s="116">
        <v>0</v>
      </c>
      <c r="Y134" s="116">
        <v>0</v>
      </c>
      <c r="Z134" s="116">
        <v>0</v>
      </c>
      <c r="AA134" s="116">
        <v>1400</v>
      </c>
      <c r="AB134" s="116">
        <v>0</v>
      </c>
      <c r="AC134" s="116">
        <v>0</v>
      </c>
      <c r="AD134" s="116">
        <f t="shared" si="11"/>
        <v>1400</v>
      </c>
      <c r="AE134" s="89">
        <f t="shared" si="12"/>
        <v>418600</v>
      </c>
      <c r="AF134" s="87">
        <v>0</v>
      </c>
      <c r="AG134" s="117" t="s">
        <v>121</v>
      </c>
      <c r="AH134" s="118">
        <v>214810100090480</v>
      </c>
      <c r="AI134" s="117" t="s">
        <v>122</v>
      </c>
    </row>
    <row r="135" spans="2:35" ht="16.5">
      <c r="B135" s="83">
        <f t="shared" si="13"/>
        <v>41</v>
      </c>
      <c r="C135" s="93" t="s">
        <v>899</v>
      </c>
      <c r="D135" s="93" t="s">
        <v>900</v>
      </c>
      <c r="E135" s="114">
        <v>217493048698</v>
      </c>
      <c r="F135" s="115">
        <v>28806</v>
      </c>
      <c r="G135" s="112" t="s">
        <v>3</v>
      </c>
      <c r="H135" s="137" t="s">
        <v>111</v>
      </c>
      <c r="I135" s="93" t="s">
        <v>771</v>
      </c>
      <c r="J135" s="93" t="s">
        <v>723</v>
      </c>
      <c r="K135" s="115">
        <v>44652</v>
      </c>
      <c r="L135" s="87" t="s">
        <v>96</v>
      </c>
      <c r="M135" s="87">
        <v>0</v>
      </c>
      <c r="N135" s="116">
        <v>300000</v>
      </c>
      <c r="O135" s="116">
        <v>0</v>
      </c>
      <c r="P135" s="116">
        <v>0</v>
      </c>
      <c r="Q135" s="116">
        <v>0</v>
      </c>
      <c r="R135" s="116">
        <v>420000</v>
      </c>
      <c r="S135" s="116">
        <f t="shared" si="9"/>
        <v>720000</v>
      </c>
      <c r="T135" s="87">
        <v>0</v>
      </c>
      <c r="U135" s="89">
        <f t="shared" si="10"/>
        <v>720000</v>
      </c>
      <c r="V135" s="87">
        <v>0</v>
      </c>
      <c r="W135" s="116">
        <v>0</v>
      </c>
      <c r="X135" s="116">
        <v>0</v>
      </c>
      <c r="Y135" s="116">
        <v>0</v>
      </c>
      <c r="Z135" s="116">
        <v>0</v>
      </c>
      <c r="AA135" s="116">
        <v>2400</v>
      </c>
      <c r="AB135" s="116">
        <v>0</v>
      </c>
      <c r="AC135" s="116">
        <v>0</v>
      </c>
      <c r="AD135" s="116">
        <f t="shared" si="11"/>
        <v>2400</v>
      </c>
      <c r="AE135" s="89">
        <f t="shared" si="12"/>
        <v>717600</v>
      </c>
      <c r="AF135" s="87">
        <v>0</v>
      </c>
      <c r="AG135" s="117" t="s">
        <v>121</v>
      </c>
      <c r="AH135" s="118">
        <v>610002010013859</v>
      </c>
      <c r="AI135" s="117" t="s">
        <v>140</v>
      </c>
    </row>
    <row r="136" spans="2:35" ht="16.5">
      <c r="B136" s="83">
        <f t="shared" si="13"/>
        <v>42</v>
      </c>
      <c r="C136" s="93" t="s">
        <v>783</v>
      </c>
      <c r="D136" s="93" t="s">
        <v>784</v>
      </c>
      <c r="E136" s="114">
        <v>838614840521</v>
      </c>
      <c r="F136" s="115">
        <v>31052</v>
      </c>
      <c r="G136" s="112" t="s">
        <v>785</v>
      </c>
      <c r="H136" s="137" t="s">
        <v>111</v>
      </c>
      <c r="I136" s="93" t="s">
        <v>786</v>
      </c>
      <c r="J136" s="93" t="s">
        <v>113</v>
      </c>
      <c r="K136" s="115">
        <v>43839</v>
      </c>
      <c r="L136" s="87" t="s">
        <v>96</v>
      </c>
      <c r="M136" s="87">
        <v>0</v>
      </c>
      <c r="N136" s="116">
        <v>480000</v>
      </c>
      <c r="O136" s="116">
        <v>0</v>
      </c>
      <c r="P136" s="116">
        <v>0</v>
      </c>
      <c r="Q136" s="116">
        <v>0</v>
      </c>
      <c r="R136" s="116">
        <v>482700</v>
      </c>
      <c r="S136" s="116">
        <f t="shared" si="9"/>
        <v>962700</v>
      </c>
      <c r="T136" s="87">
        <v>0</v>
      </c>
      <c r="U136" s="89">
        <f t="shared" si="10"/>
        <v>962700</v>
      </c>
      <c r="V136" s="87">
        <v>0</v>
      </c>
      <c r="W136" s="116">
        <v>0</v>
      </c>
      <c r="X136" s="116">
        <v>0</v>
      </c>
      <c r="Y136" s="116">
        <v>0</v>
      </c>
      <c r="Z136" s="116">
        <v>0</v>
      </c>
      <c r="AA136" s="116">
        <v>2400</v>
      </c>
      <c r="AB136" s="116">
        <v>43503</v>
      </c>
      <c r="AC136" s="116">
        <v>7064</v>
      </c>
      <c r="AD136" s="116">
        <f t="shared" si="11"/>
        <v>52967</v>
      </c>
      <c r="AE136" s="89">
        <f t="shared" si="12"/>
        <v>909733</v>
      </c>
      <c r="AF136" s="87">
        <v>0</v>
      </c>
      <c r="AG136" s="117" t="s">
        <v>121</v>
      </c>
      <c r="AH136" s="118">
        <v>750102010002007</v>
      </c>
      <c r="AI136" s="117">
        <v>0</v>
      </c>
    </row>
    <row r="137" spans="2:35" ht="16.5">
      <c r="B137" s="83">
        <f t="shared" si="13"/>
        <v>43</v>
      </c>
      <c r="C137" s="93" t="s">
        <v>874</v>
      </c>
      <c r="D137" s="93" t="s">
        <v>875</v>
      </c>
      <c r="E137" s="114">
        <v>881299157915</v>
      </c>
      <c r="F137" s="115">
        <v>29022</v>
      </c>
      <c r="G137" s="112" t="s">
        <v>110</v>
      </c>
      <c r="H137" s="137" t="s">
        <v>111</v>
      </c>
      <c r="I137" s="93" t="s">
        <v>771</v>
      </c>
      <c r="J137" s="93" t="s">
        <v>380</v>
      </c>
      <c r="K137" s="115">
        <v>45113</v>
      </c>
      <c r="L137" s="87" t="s">
        <v>96</v>
      </c>
      <c r="M137" s="87">
        <v>0</v>
      </c>
      <c r="N137" s="116">
        <v>600000</v>
      </c>
      <c r="O137" s="116">
        <v>0</v>
      </c>
      <c r="P137" s="116">
        <v>0</v>
      </c>
      <c r="Q137" s="116">
        <v>0</v>
      </c>
      <c r="R137" s="116">
        <v>1576850</v>
      </c>
      <c r="S137" s="116">
        <f t="shared" si="9"/>
        <v>2176850</v>
      </c>
      <c r="T137" s="87">
        <v>0</v>
      </c>
      <c r="U137" s="89">
        <f t="shared" si="10"/>
        <v>2176850</v>
      </c>
      <c r="V137" s="87">
        <v>0</v>
      </c>
      <c r="W137" s="116">
        <v>0</v>
      </c>
      <c r="X137" s="116">
        <v>0</v>
      </c>
      <c r="Y137" s="116">
        <v>0</v>
      </c>
      <c r="Z137" s="116">
        <v>0</v>
      </c>
      <c r="AA137" s="116">
        <v>2400</v>
      </c>
      <c r="AB137" s="116">
        <v>337230</v>
      </c>
      <c r="AC137" s="116">
        <v>561.48800000000006</v>
      </c>
      <c r="AD137" s="116">
        <f t="shared" si="11"/>
        <v>340191.48800000001</v>
      </c>
      <c r="AE137" s="89">
        <f t="shared" si="12"/>
        <v>1836658.5120000001</v>
      </c>
      <c r="AF137" s="87">
        <v>0</v>
      </c>
      <c r="AG137" s="117" t="s">
        <v>121</v>
      </c>
      <c r="AH137" s="118">
        <v>104810100047965</v>
      </c>
      <c r="AI137" s="117" t="s">
        <v>193</v>
      </c>
    </row>
    <row r="138" spans="2:35" ht="16.5">
      <c r="B138" s="83">
        <f t="shared" si="13"/>
        <v>44</v>
      </c>
      <c r="C138" s="93" t="s">
        <v>787</v>
      </c>
      <c r="D138" s="93" t="s">
        <v>788</v>
      </c>
      <c r="E138" s="114">
        <v>427902993801</v>
      </c>
      <c r="F138" s="115">
        <v>28945</v>
      </c>
      <c r="G138" s="112" t="s">
        <v>110</v>
      </c>
      <c r="H138" s="137" t="s">
        <v>111</v>
      </c>
      <c r="I138" s="93" t="s">
        <v>748</v>
      </c>
      <c r="J138" s="93" t="s">
        <v>113</v>
      </c>
      <c r="K138" s="115">
        <v>45119</v>
      </c>
      <c r="L138" s="87" t="s">
        <v>96</v>
      </c>
      <c r="M138" s="87">
        <v>0</v>
      </c>
      <c r="N138" s="116">
        <v>480000</v>
      </c>
      <c r="O138" s="116">
        <v>0</v>
      </c>
      <c r="P138" s="116">
        <v>0</v>
      </c>
      <c r="Q138" s="116">
        <v>0</v>
      </c>
      <c r="R138" s="116">
        <v>600000</v>
      </c>
      <c r="S138" s="116">
        <f t="shared" si="9"/>
        <v>1080000</v>
      </c>
      <c r="T138" s="87">
        <v>0</v>
      </c>
      <c r="U138" s="89">
        <f t="shared" si="10"/>
        <v>1080000</v>
      </c>
      <c r="V138" s="87">
        <v>0</v>
      </c>
      <c r="W138" s="116">
        <v>0</v>
      </c>
      <c r="X138" s="116">
        <v>0</v>
      </c>
      <c r="Y138" s="116">
        <v>0</v>
      </c>
      <c r="Z138" s="116">
        <v>0</v>
      </c>
      <c r="AA138" s="116">
        <v>2400</v>
      </c>
      <c r="AB138" s="116">
        <v>52780</v>
      </c>
      <c r="AC138" s="116">
        <v>186.76</v>
      </c>
      <c r="AD138" s="116">
        <f t="shared" si="11"/>
        <v>55366.76</v>
      </c>
      <c r="AE138" s="89">
        <f t="shared" si="12"/>
        <v>1024633.24</v>
      </c>
      <c r="AF138" s="87">
        <v>0</v>
      </c>
      <c r="AG138" s="117" t="s">
        <v>121</v>
      </c>
      <c r="AH138" s="118">
        <v>610002010014108</v>
      </c>
      <c r="AI138" s="117" t="s">
        <v>140</v>
      </c>
    </row>
    <row r="139" spans="2:35" ht="16.5">
      <c r="B139" s="83">
        <f t="shared" si="13"/>
        <v>45</v>
      </c>
      <c r="C139" s="93" t="s">
        <v>843</v>
      </c>
      <c r="D139" s="93" t="s">
        <v>844</v>
      </c>
      <c r="E139" s="114">
        <v>563018296379</v>
      </c>
      <c r="F139" s="115">
        <v>21169</v>
      </c>
      <c r="G139" s="112" t="s">
        <v>110</v>
      </c>
      <c r="H139" s="137" t="s">
        <v>111</v>
      </c>
      <c r="I139" s="93" t="s">
        <v>757</v>
      </c>
      <c r="J139" s="93" t="s">
        <v>346</v>
      </c>
      <c r="K139" s="115">
        <v>45166</v>
      </c>
      <c r="L139" s="87" t="s">
        <v>96</v>
      </c>
      <c r="M139" s="87">
        <v>0</v>
      </c>
      <c r="N139" s="116">
        <v>591828</v>
      </c>
      <c r="O139" s="116">
        <v>0</v>
      </c>
      <c r="P139" s="116">
        <v>0</v>
      </c>
      <c r="Q139" s="116">
        <v>0</v>
      </c>
      <c r="R139" s="116">
        <v>2014214</v>
      </c>
      <c r="S139" s="116">
        <f t="shared" si="9"/>
        <v>2606042</v>
      </c>
      <c r="T139" s="87">
        <v>0</v>
      </c>
      <c r="U139" s="89">
        <f t="shared" si="10"/>
        <v>2606042</v>
      </c>
      <c r="V139" s="87">
        <v>0</v>
      </c>
      <c r="W139" s="116">
        <v>0</v>
      </c>
      <c r="X139" s="116">
        <v>0</v>
      </c>
      <c r="Y139" s="116">
        <v>0</v>
      </c>
      <c r="Z139" s="116">
        <v>0</v>
      </c>
      <c r="AA139" s="116">
        <v>2400</v>
      </c>
      <c r="AB139" s="116">
        <v>474773</v>
      </c>
      <c r="AC139" s="116">
        <v>9863</v>
      </c>
      <c r="AD139" s="116">
        <f t="shared" si="11"/>
        <v>487036</v>
      </c>
      <c r="AE139" s="89">
        <f t="shared" si="12"/>
        <v>2119006</v>
      </c>
      <c r="AF139" s="87">
        <v>0</v>
      </c>
      <c r="AG139" s="117" t="s">
        <v>121</v>
      </c>
      <c r="AH139" s="118">
        <v>65410100038356</v>
      </c>
      <c r="AI139" s="117" t="s">
        <v>845</v>
      </c>
    </row>
    <row r="140" spans="2:35" ht="16.5">
      <c r="B140" s="83">
        <f t="shared" si="13"/>
        <v>46</v>
      </c>
      <c r="C140" s="112" t="s">
        <v>821</v>
      </c>
      <c r="D140" s="93" t="s">
        <v>822</v>
      </c>
      <c r="E140" s="114">
        <v>719945843018</v>
      </c>
      <c r="F140" s="115">
        <v>33674</v>
      </c>
      <c r="G140" s="112" t="s">
        <v>110</v>
      </c>
      <c r="H140" s="137" t="s">
        <v>111</v>
      </c>
      <c r="I140" s="93" t="s">
        <v>748</v>
      </c>
      <c r="J140" s="112" t="s">
        <v>216</v>
      </c>
      <c r="K140" s="115">
        <v>45198</v>
      </c>
      <c r="L140" s="87" t="s">
        <v>96</v>
      </c>
      <c r="M140" s="87">
        <v>0</v>
      </c>
      <c r="N140" s="116">
        <v>354032</v>
      </c>
      <c r="O140" s="116">
        <v>0</v>
      </c>
      <c r="P140" s="116">
        <v>0</v>
      </c>
      <c r="Q140" s="116">
        <v>0</v>
      </c>
      <c r="R140" s="116">
        <v>590053</v>
      </c>
      <c r="S140" s="116">
        <f t="shared" si="9"/>
        <v>944085</v>
      </c>
      <c r="T140" s="87">
        <v>0</v>
      </c>
      <c r="U140" s="89">
        <f t="shared" si="10"/>
        <v>944085</v>
      </c>
      <c r="V140" s="87">
        <v>0</v>
      </c>
      <c r="W140" s="116">
        <v>0</v>
      </c>
      <c r="X140" s="116">
        <v>0</v>
      </c>
      <c r="Y140" s="116">
        <v>0</v>
      </c>
      <c r="Z140" s="116">
        <v>0</v>
      </c>
      <c r="AA140" s="116">
        <v>2400</v>
      </c>
      <c r="AB140" s="116">
        <v>38385</v>
      </c>
      <c r="AC140" s="116">
        <v>0</v>
      </c>
      <c r="AD140" s="116">
        <f t="shared" si="11"/>
        <v>40785</v>
      </c>
      <c r="AE140" s="89">
        <f t="shared" si="12"/>
        <v>903300</v>
      </c>
      <c r="AF140" s="87">
        <v>0</v>
      </c>
      <c r="AG140" s="117" t="s">
        <v>121</v>
      </c>
      <c r="AH140" s="118">
        <v>610002010012076</v>
      </c>
      <c r="AI140" s="117" t="s">
        <v>140</v>
      </c>
    </row>
    <row r="141" spans="2:35" ht="16.5">
      <c r="B141" s="83">
        <f t="shared" si="13"/>
        <v>47</v>
      </c>
      <c r="C141" s="93" t="s">
        <v>846</v>
      </c>
      <c r="D141" s="93" t="s">
        <v>847</v>
      </c>
      <c r="E141" s="114">
        <v>539639879311</v>
      </c>
      <c r="F141" s="115">
        <v>19602</v>
      </c>
      <c r="G141" s="112" t="s">
        <v>110</v>
      </c>
      <c r="H141" s="137" t="s">
        <v>111</v>
      </c>
      <c r="I141" s="93" t="s">
        <v>774</v>
      </c>
      <c r="J141" s="93" t="s">
        <v>912</v>
      </c>
      <c r="K141" s="115">
        <v>45200</v>
      </c>
      <c r="L141" s="87" t="s">
        <v>96</v>
      </c>
      <c r="M141" s="87">
        <v>0</v>
      </c>
      <c r="N141" s="116">
        <v>278979</v>
      </c>
      <c r="O141" s="116">
        <v>0</v>
      </c>
      <c r="P141" s="116">
        <v>0</v>
      </c>
      <c r="Q141" s="116">
        <v>0</v>
      </c>
      <c r="R141" s="116">
        <v>613602</v>
      </c>
      <c r="S141" s="116">
        <f t="shared" si="9"/>
        <v>892581</v>
      </c>
      <c r="T141" s="87">
        <v>0</v>
      </c>
      <c r="U141" s="89">
        <f t="shared" si="10"/>
        <v>892581</v>
      </c>
      <c r="V141" s="87">
        <v>0</v>
      </c>
      <c r="W141" s="116">
        <v>0</v>
      </c>
      <c r="X141" s="116">
        <v>0</v>
      </c>
      <c r="Y141" s="116">
        <v>0</v>
      </c>
      <c r="Z141" s="116">
        <v>0</v>
      </c>
      <c r="AA141" s="116">
        <v>2350</v>
      </c>
      <c r="AB141" s="116">
        <v>33028</v>
      </c>
      <c r="AC141" s="116">
        <v>0</v>
      </c>
      <c r="AD141" s="116">
        <f t="shared" si="11"/>
        <v>35378</v>
      </c>
      <c r="AE141" s="89">
        <f t="shared" si="12"/>
        <v>857203</v>
      </c>
      <c r="AF141" s="87">
        <v>0</v>
      </c>
      <c r="AG141" s="117" t="s">
        <v>121</v>
      </c>
      <c r="AH141" s="118">
        <v>328002011000244</v>
      </c>
      <c r="AI141" s="117" t="s">
        <v>174</v>
      </c>
    </row>
    <row r="142" spans="2:35" ht="16.5">
      <c r="B142" s="83">
        <f t="shared" si="13"/>
        <v>48</v>
      </c>
      <c r="C142" s="112" t="s">
        <v>880</v>
      </c>
      <c r="D142" s="93"/>
      <c r="E142" s="114">
        <v>629047253443</v>
      </c>
      <c r="F142" s="115">
        <v>33255</v>
      </c>
      <c r="G142" s="112" t="s">
        <v>110</v>
      </c>
      <c r="H142" s="137" t="s">
        <v>111</v>
      </c>
      <c r="I142" s="93" t="s">
        <v>748</v>
      </c>
      <c r="J142" s="112" t="s">
        <v>499</v>
      </c>
      <c r="K142" s="115">
        <v>45170</v>
      </c>
      <c r="L142" s="87" t="s">
        <v>96</v>
      </c>
      <c r="M142" s="87">
        <v>0</v>
      </c>
      <c r="N142" s="116">
        <v>125000</v>
      </c>
      <c r="O142" s="116">
        <v>0</v>
      </c>
      <c r="P142" s="116">
        <v>0</v>
      </c>
      <c r="Q142" s="116">
        <v>0</v>
      </c>
      <c r="R142" s="116">
        <v>175000</v>
      </c>
      <c r="S142" s="116">
        <f t="shared" si="9"/>
        <v>300000</v>
      </c>
      <c r="T142" s="87">
        <v>0</v>
      </c>
      <c r="U142" s="89">
        <f t="shared" si="10"/>
        <v>300000</v>
      </c>
      <c r="V142" s="87">
        <v>0</v>
      </c>
      <c r="W142" s="116">
        <v>0</v>
      </c>
      <c r="X142" s="116">
        <v>0</v>
      </c>
      <c r="Y142" s="116">
        <v>0</v>
      </c>
      <c r="Z142" s="116">
        <v>0</v>
      </c>
      <c r="AA142" s="116">
        <v>1000</v>
      </c>
      <c r="AB142" s="116">
        <v>0</v>
      </c>
      <c r="AC142" s="116">
        <v>0</v>
      </c>
      <c r="AD142" s="116">
        <f t="shared" si="11"/>
        <v>1000</v>
      </c>
      <c r="AE142" s="89">
        <f t="shared" si="12"/>
        <v>299000</v>
      </c>
      <c r="AF142" s="87">
        <v>0</v>
      </c>
      <c r="AG142" s="117" t="s">
        <v>121</v>
      </c>
      <c r="AH142" s="118">
        <v>214810100096280</v>
      </c>
      <c r="AI142" s="117" t="s">
        <v>122</v>
      </c>
    </row>
    <row r="143" spans="2:35" ht="16.5">
      <c r="B143" s="83">
        <f t="shared" si="13"/>
        <v>49</v>
      </c>
      <c r="C143" s="112" t="s">
        <v>881</v>
      </c>
      <c r="D143" s="93" t="s">
        <v>882</v>
      </c>
      <c r="E143" s="114">
        <v>589378146961</v>
      </c>
      <c r="F143" s="115">
        <v>33606</v>
      </c>
      <c r="G143" s="112" t="s">
        <v>110</v>
      </c>
      <c r="H143" s="137" t="s">
        <v>111</v>
      </c>
      <c r="I143" s="93" t="s">
        <v>748</v>
      </c>
      <c r="J143" s="112" t="s">
        <v>499</v>
      </c>
      <c r="K143" s="115">
        <v>45170</v>
      </c>
      <c r="L143" s="87" t="s">
        <v>96</v>
      </c>
      <c r="M143" s="87">
        <v>0</v>
      </c>
      <c r="N143" s="116">
        <v>125000</v>
      </c>
      <c r="O143" s="116">
        <v>0</v>
      </c>
      <c r="P143" s="116">
        <v>0</v>
      </c>
      <c r="Q143" s="116">
        <v>0</v>
      </c>
      <c r="R143" s="116">
        <v>175000</v>
      </c>
      <c r="S143" s="116">
        <f t="shared" si="9"/>
        <v>300000</v>
      </c>
      <c r="T143" s="87">
        <v>0</v>
      </c>
      <c r="U143" s="89">
        <f t="shared" si="10"/>
        <v>300000</v>
      </c>
      <c r="V143" s="87">
        <v>0</v>
      </c>
      <c r="W143" s="116">
        <v>0</v>
      </c>
      <c r="X143" s="116">
        <v>0</v>
      </c>
      <c r="Y143" s="116">
        <v>0</v>
      </c>
      <c r="Z143" s="116">
        <v>0</v>
      </c>
      <c r="AA143" s="116">
        <v>1000</v>
      </c>
      <c r="AB143" s="116">
        <v>0</v>
      </c>
      <c r="AC143" s="116">
        <v>0</v>
      </c>
      <c r="AD143" s="116">
        <f t="shared" si="11"/>
        <v>1000</v>
      </c>
      <c r="AE143" s="89">
        <f t="shared" si="12"/>
        <v>299000</v>
      </c>
      <c r="AF143" s="87">
        <v>0</v>
      </c>
      <c r="AG143" s="117" t="s">
        <v>121</v>
      </c>
      <c r="AH143" s="118">
        <v>214810100095467</v>
      </c>
      <c r="AI143" s="117" t="s">
        <v>122</v>
      </c>
    </row>
    <row r="144" spans="2:35" ht="16.5">
      <c r="B144" s="83">
        <f t="shared" si="13"/>
        <v>50</v>
      </c>
      <c r="C144" s="93" t="s">
        <v>789</v>
      </c>
      <c r="D144" s="93" t="s">
        <v>790</v>
      </c>
      <c r="E144" s="114">
        <v>700907870841</v>
      </c>
      <c r="F144" s="115">
        <v>31967</v>
      </c>
      <c r="G144" s="112" t="s">
        <v>110</v>
      </c>
      <c r="H144" s="137" t="s">
        <v>111</v>
      </c>
      <c r="I144" s="93" t="s">
        <v>786</v>
      </c>
      <c r="J144" s="93" t="s">
        <v>113</v>
      </c>
      <c r="K144" s="115">
        <v>45299</v>
      </c>
      <c r="L144" s="87" t="s">
        <v>96</v>
      </c>
      <c r="M144" s="87">
        <v>0</v>
      </c>
      <c r="N144" s="116">
        <v>300000</v>
      </c>
      <c r="O144" s="116">
        <v>0</v>
      </c>
      <c r="P144" s="116">
        <v>0</v>
      </c>
      <c r="Q144" s="116">
        <v>0</v>
      </c>
      <c r="R144" s="116">
        <v>1003600</v>
      </c>
      <c r="S144" s="116">
        <f t="shared" si="9"/>
        <v>1303600</v>
      </c>
      <c r="T144" s="87">
        <v>0</v>
      </c>
      <c r="U144" s="89">
        <f t="shared" si="10"/>
        <v>1303600</v>
      </c>
      <c r="V144" s="87">
        <v>0</v>
      </c>
      <c r="W144" s="116">
        <v>0</v>
      </c>
      <c r="X144" s="116">
        <v>0</v>
      </c>
      <c r="Y144" s="116">
        <v>0</v>
      </c>
      <c r="Z144" s="116">
        <v>0</v>
      </c>
      <c r="AA144" s="116">
        <v>2000</v>
      </c>
      <c r="AB144" s="116">
        <v>121995</v>
      </c>
      <c r="AC144" s="116">
        <v>13668</v>
      </c>
      <c r="AD144" s="116">
        <f t="shared" si="11"/>
        <v>137663</v>
      </c>
      <c r="AE144" s="89">
        <f t="shared" si="12"/>
        <v>1165937</v>
      </c>
      <c r="AF144" s="87">
        <v>0</v>
      </c>
      <c r="AG144" s="117" t="s">
        <v>121</v>
      </c>
      <c r="AH144" s="118">
        <v>197112010000912</v>
      </c>
      <c r="AI144" s="117">
        <v>0</v>
      </c>
    </row>
    <row r="145" spans="2:35" ht="16.5">
      <c r="B145" s="83">
        <f t="shared" si="13"/>
        <v>51</v>
      </c>
      <c r="C145" s="93" t="s">
        <v>876</v>
      </c>
      <c r="D145" s="93" t="s">
        <v>877</v>
      </c>
      <c r="E145" s="114">
        <v>283650498976</v>
      </c>
      <c r="F145" s="115">
        <v>29369</v>
      </c>
      <c r="G145" s="112" t="s">
        <v>110</v>
      </c>
      <c r="H145" s="137" t="s">
        <v>111</v>
      </c>
      <c r="I145" s="93" t="s">
        <v>796</v>
      </c>
      <c r="J145" s="93" t="s">
        <v>380</v>
      </c>
      <c r="K145" s="115">
        <v>45292</v>
      </c>
      <c r="L145" s="87" t="s">
        <v>96</v>
      </c>
      <c r="M145" s="87">
        <v>0</v>
      </c>
      <c r="N145" s="116">
        <v>600000</v>
      </c>
      <c r="O145" s="116">
        <v>0</v>
      </c>
      <c r="P145" s="116">
        <v>0</v>
      </c>
      <c r="Q145" s="116">
        <v>0</v>
      </c>
      <c r="R145" s="116">
        <v>1200000</v>
      </c>
      <c r="S145" s="116">
        <f t="shared" si="9"/>
        <v>1800000</v>
      </c>
      <c r="T145" s="87">
        <v>0</v>
      </c>
      <c r="U145" s="89">
        <f t="shared" si="10"/>
        <v>1800000</v>
      </c>
      <c r="V145" s="87">
        <v>0</v>
      </c>
      <c r="W145" s="116">
        <v>0</v>
      </c>
      <c r="X145" s="116">
        <v>0</v>
      </c>
      <c r="Y145" s="116">
        <v>0</v>
      </c>
      <c r="Z145" s="116">
        <v>0</v>
      </c>
      <c r="AA145" s="116">
        <v>2400</v>
      </c>
      <c r="AB145" s="116">
        <v>215800</v>
      </c>
      <c r="AC145" s="116">
        <v>0</v>
      </c>
      <c r="AD145" s="116">
        <f t="shared" si="11"/>
        <v>218200</v>
      </c>
      <c r="AE145" s="89">
        <f t="shared" si="12"/>
        <v>1581800</v>
      </c>
      <c r="AF145" s="87">
        <v>0</v>
      </c>
      <c r="AG145" s="117" t="s">
        <v>121</v>
      </c>
      <c r="AH145" s="118">
        <v>214812010001833</v>
      </c>
      <c r="AI145" s="117" t="s">
        <v>122</v>
      </c>
    </row>
    <row r="146" spans="2:35" ht="16.5">
      <c r="B146" s="83">
        <f t="shared" si="13"/>
        <v>52</v>
      </c>
      <c r="C146" s="93" t="s">
        <v>791</v>
      </c>
      <c r="D146" s="93" t="s">
        <v>792</v>
      </c>
      <c r="E146" s="114">
        <v>551418946023</v>
      </c>
      <c r="F146" s="115">
        <v>31349</v>
      </c>
      <c r="G146" s="112" t="s">
        <v>110</v>
      </c>
      <c r="H146" s="137" t="s">
        <v>111</v>
      </c>
      <c r="I146" s="93" t="s">
        <v>757</v>
      </c>
      <c r="J146" s="93" t="s">
        <v>113</v>
      </c>
      <c r="K146" s="115">
        <v>45292</v>
      </c>
      <c r="L146" s="87" t="s">
        <v>96</v>
      </c>
      <c r="M146" s="87">
        <v>0</v>
      </c>
      <c r="N146" s="116">
        <v>480000</v>
      </c>
      <c r="O146" s="116">
        <v>0</v>
      </c>
      <c r="P146" s="116">
        <v>0</v>
      </c>
      <c r="Q146" s="116">
        <v>0</v>
      </c>
      <c r="R146" s="116">
        <v>1320000</v>
      </c>
      <c r="S146" s="116">
        <f t="shared" si="9"/>
        <v>1800000</v>
      </c>
      <c r="T146" s="87">
        <v>0</v>
      </c>
      <c r="U146" s="89">
        <f t="shared" si="10"/>
        <v>1800000</v>
      </c>
      <c r="V146" s="87">
        <v>0</v>
      </c>
      <c r="W146" s="116">
        <v>0</v>
      </c>
      <c r="X146" s="116">
        <v>0</v>
      </c>
      <c r="Y146" s="116">
        <v>0</v>
      </c>
      <c r="Z146" s="116">
        <v>0</v>
      </c>
      <c r="AA146" s="116">
        <v>2400</v>
      </c>
      <c r="AB146" s="116">
        <v>215800</v>
      </c>
      <c r="AC146" s="116">
        <v>0</v>
      </c>
      <c r="AD146" s="116">
        <f t="shared" si="11"/>
        <v>218200</v>
      </c>
      <c r="AE146" s="89">
        <f t="shared" si="12"/>
        <v>1581800</v>
      </c>
      <c r="AF146" s="87">
        <v>0</v>
      </c>
      <c r="AG146" s="117" t="s">
        <v>121</v>
      </c>
      <c r="AH146" s="118">
        <v>107510100059289</v>
      </c>
      <c r="AI146" s="117">
        <v>0</v>
      </c>
    </row>
    <row r="147" spans="2:35" ht="16.5">
      <c r="B147" s="83">
        <f t="shared" si="13"/>
        <v>53</v>
      </c>
      <c r="C147" s="112" t="s">
        <v>823</v>
      </c>
      <c r="D147" s="93" t="s">
        <v>824</v>
      </c>
      <c r="E147" s="114">
        <v>471308035475</v>
      </c>
      <c r="F147" s="115">
        <v>32373</v>
      </c>
      <c r="G147" s="112" t="s">
        <v>110</v>
      </c>
      <c r="H147" s="137" t="s">
        <v>111</v>
      </c>
      <c r="I147" s="93" t="s">
        <v>766</v>
      </c>
      <c r="J147" s="112" t="s">
        <v>216</v>
      </c>
      <c r="K147" s="115">
        <v>45323</v>
      </c>
      <c r="L147" s="87" t="s">
        <v>96</v>
      </c>
      <c r="M147" s="87">
        <v>0</v>
      </c>
      <c r="N147" s="116">
        <v>360000</v>
      </c>
      <c r="O147" s="116">
        <v>0</v>
      </c>
      <c r="P147" s="116">
        <v>0</v>
      </c>
      <c r="Q147" s="116">
        <v>0</v>
      </c>
      <c r="R147" s="116">
        <v>1440000</v>
      </c>
      <c r="S147" s="116">
        <f t="shared" si="9"/>
        <v>1800000</v>
      </c>
      <c r="T147" s="87">
        <v>0</v>
      </c>
      <c r="U147" s="89">
        <f t="shared" si="10"/>
        <v>1800000</v>
      </c>
      <c r="V147" s="87">
        <v>0</v>
      </c>
      <c r="W147" s="116">
        <v>0</v>
      </c>
      <c r="X147" s="116">
        <v>0</v>
      </c>
      <c r="Y147" s="116">
        <v>0</v>
      </c>
      <c r="Z147" s="116">
        <v>0</v>
      </c>
      <c r="AA147" s="116">
        <v>2400</v>
      </c>
      <c r="AB147" s="116">
        <v>215800</v>
      </c>
      <c r="AC147" s="116">
        <v>0</v>
      </c>
      <c r="AD147" s="116">
        <f t="shared" si="11"/>
        <v>218200</v>
      </c>
      <c r="AE147" s="89">
        <f t="shared" si="12"/>
        <v>1581800</v>
      </c>
      <c r="AF147" s="87">
        <v>0</v>
      </c>
      <c r="AG147" s="117" t="s">
        <v>121</v>
      </c>
      <c r="AH147" s="118">
        <v>214812120000529</v>
      </c>
      <c r="AI147" s="117" t="s">
        <v>122</v>
      </c>
    </row>
    <row r="148" spans="2:35" ht="16.5">
      <c r="B148" s="83">
        <f t="shared" si="13"/>
        <v>54</v>
      </c>
      <c r="C148" s="112" t="s">
        <v>913</v>
      </c>
      <c r="D148" s="93" t="s">
        <v>904</v>
      </c>
      <c r="E148" s="114">
        <v>686734738317</v>
      </c>
      <c r="F148" s="115">
        <v>34994</v>
      </c>
      <c r="G148" s="112" t="s">
        <v>3</v>
      </c>
      <c r="H148" s="137" t="s">
        <v>111</v>
      </c>
      <c r="I148" s="93" t="s">
        <v>757</v>
      </c>
      <c r="J148" s="112" t="s">
        <v>723</v>
      </c>
      <c r="K148" s="115">
        <v>45292</v>
      </c>
      <c r="L148" s="87" t="s">
        <v>96</v>
      </c>
      <c r="M148" s="87">
        <v>0</v>
      </c>
      <c r="N148" s="116">
        <v>75000</v>
      </c>
      <c r="O148" s="116">
        <v>0</v>
      </c>
      <c r="P148" s="116">
        <v>0</v>
      </c>
      <c r="Q148" s="116">
        <v>0</v>
      </c>
      <c r="R148" s="116">
        <v>105000</v>
      </c>
      <c r="S148" s="116">
        <f t="shared" si="9"/>
        <v>180000</v>
      </c>
      <c r="T148" s="87">
        <v>0</v>
      </c>
      <c r="U148" s="89">
        <f t="shared" si="10"/>
        <v>180000</v>
      </c>
      <c r="V148" s="87">
        <v>0</v>
      </c>
      <c r="W148" s="116">
        <v>0</v>
      </c>
      <c r="X148" s="116">
        <v>0</v>
      </c>
      <c r="Y148" s="116">
        <v>0</v>
      </c>
      <c r="Z148" s="116">
        <v>0</v>
      </c>
      <c r="AA148" s="116">
        <v>600</v>
      </c>
      <c r="AB148" s="116">
        <v>0</v>
      </c>
      <c r="AC148" s="116">
        <v>0</v>
      </c>
      <c r="AD148" s="116">
        <f t="shared" si="11"/>
        <v>600</v>
      </c>
      <c r="AE148" s="89">
        <f t="shared" si="12"/>
        <v>179400</v>
      </c>
      <c r="AF148" s="87">
        <v>0</v>
      </c>
      <c r="AG148" s="117" t="s">
        <v>121</v>
      </c>
      <c r="AH148" s="118">
        <v>214812010001373</v>
      </c>
      <c r="AI148" s="117" t="s">
        <v>122</v>
      </c>
    </row>
    <row r="149" spans="2:35" ht="16.5">
      <c r="B149" s="83">
        <f t="shared" si="13"/>
        <v>55</v>
      </c>
      <c r="C149" s="112" t="s">
        <v>914</v>
      </c>
      <c r="D149" s="93" t="s">
        <v>906</v>
      </c>
      <c r="E149" s="114">
        <v>364368063621</v>
      </c>
      <c r="F149" s="115">
        <v>35174</v>
      </c>
      <c r="G149" s="112" t="s">
        <v>3</v>
      </c>
      <c r="H149" s="137" t="s">
        <v>111</v>
      </c>
      <c r="I149" s="93" t="s">
        <v>796</v>
      </c>
      <c r="J149" s="112" t="s">
        <v>723</v>
      </c>
      <c r="K149" s="115">
        <v>43831</v>
      </c>
      <c r="L149" s="87" t="s">
        <v>96</v>
      </c>
      <c r="M149" s="87">
        <v>0</v>
      </c>
      <c r="N149" s="116">
        <v>300000</v>
      </c>
      <c r="O149" s="116">
        <v>0</v>
      </c>
      <c r="P149" s="116">
        <v>0</v>
      </c>
      <c r="Q149" s="116">
        <v>0</v>
      </c>
      <c r="R149" s="116">
        <v>420000</v>
      </c>
      <c r="S149" s="116">
        <f t="shared" si="9"/>
        <v>720000</v>
      </c>
      <c r="T149" s="87">
        <v>0</v>
      </c>
      <c r="U149" s="89">
        <f t="shared" si="10"/>
        <v>720000</v>
      </c>
      <c r="V149" s="87">
        <v>0</v>
      </c>
      <c r="W149" s="116">
        <v>0</v>
      </c>
      <c r="X149" s="116">
        <v>0</v>
      </c>
      <c r="Y149" s="116">
        <v>0</v>
      </c>
      <c r="Z149" s="116">
        <v>0</v>
      </c>
      <c r="AA149" s="116">
        <v>2400</v>
      </c>
      <c r="AB149" s="116">
        <v>0</v>
      </c>
      <c r="AC149" s="116">
        <v>0</v>
      </c>
      <c r="AD149" s="116">
        <f t="shared" si="11"/>
        <v>2400</v>
      </c>
      <c r="AE149" s="89">
        <f t="shared" si="12"/>
        <v>717600</v>
      </c>
      <c r="AF149" s="87">
        <v>0</v>
      </c>
      <c r="AG149" s="117" t="s">
        <v>121</v>
      </c>
      <c r="AH149" s="118">
        <v>75710100107805</v>
      </c>
      <c r="AI149" s="117">
        <v>0</v>
      </c>
    </row>
    <row r="150" spans="2:35" ht="16.5">
      <c r="B150" s="83">
        <f t="shared" si="13"/>
        <v>56</v>
      </c>
      <c r="C150" s="112" t="s">
        <v>915</v>
      </c>
      <c r="D150" s="93" t="s">
        <v>908</v>
      </c>
      <c r="E150" s="114">
        <v>610119611907</v>
      </c>
      <c r="F150" s="115">
        <v>35978</v>
      </c>
      <c r="G150" s="112" t="s">
        <v>3</v>
      </c>
      <c r="H150" s="137" t="s">
        <v>111</v>
      </c>
      <c r="I150" s="93" t="s">
        <v>786</v>
      </c>
      <c r="J150" s="112" t="s">
        <v>723</v>
      </c>
      <c r="K150" s="115">
        <v>45323</v>
      </c>
      <c r="L150" s="87" t="s">
        <v>96</v>
      </c>
      <c r="M150" s="87">
        <v>0</v>
      </c>
      <c r="N150" s="116">
        <v>125000</v>
      </c>
      <c r="O150" s="116">
        <v>0</v>
      </c>
      <c r="P150" s="116">
        <v>0</v>
      </c>
      <c r="Q150" s="116">
        <v>0</v>
      </c>
      <c r="R150" s="116">
        <v>175000</v>
      </c>
      <c r="S150" s="116">
        <f t="shared" si="9"/>
        <v>300000</v>
      </c>
      <c r="T150" s="87">
        <v>0</v>
      </c>
      <c r="U150" s="89">
        <f t="shared" si="10"/>
        <v>300000</v>
      </c>
      <c r="V150" s="87">
        <v>0</v>
      </c>
      <c r="W150" s="116">
        <v>0</v>
      </c>
      <c r="X150" s="116">
        <v>0</v>
      </c>
      <c r="Y150" s="116">
        <v>0</v>
      </c>
      <c r="Z150" s="116">
        <v>0</v>
      </c>
      <c r="AA150" s="116">
        <v>1000</v>
      </c>
      <c r="AB150" s="116">
        <v>0</v>
      </c>
      <c r="AC150" s="116">
        <v>0</v>
      </c>
      <c r="AD150" s="116">
        <f t="shared" si="11"/>
        <v>1000</v>
      </c>
      <c r="AE150" s="89">
        <f t="shared" si="12"/>
        <v>299000</v>
      </c>
      <c r="AF150" s="87">
        <v>0</v>
      </c>
      <c r="AG150" s="117" t="s">
        <v>121</v>
      </c>
      <c r="AH150" s="118">
        <v>199110100060054</v>
      </c>
      <c r="AI150" s="117">
        <v>0</v>
      </c>
    </row>
    <row r="151" spans="2:35" ht="16.5">
      <c r="B151" s="83">
        <f t="shared" si="13"/>
        <v>57</v>
      </c>
      <c r="C151" s="112" t="s">
        <v>916</v>
      </c>
      <c r="D151" s="93" t="s">
        <v>910</v>
      </c>
      <c r="E151" s="114">
        <v>494975619181</v>
      </c>
      <c r="F151" s="115">
        <v>36292</v>
      </c>
      <c r="G151" s="112" t="s">
        <v>3</v>
      </c>
      <c r="H151" s="137" t="s">
        <v>111</v>
      </c>
      <c r="I151" s="93" t="s">
        <v>774</v>
      </c>
      <c r="J151" s="112" t="s">
        <v>723</v>
      </c>
      <c r="K151" s="115">
        <v>45292</v>
      </c>
      <c r="L151" s="87" t="s">
        <v>96</v>
      </c>
      <c r="M151" s="87">
        <v>0</v>
      </c>
      <c r="N151" s="116">
        <v>300000</v>
      </c>
      <c r="O151" s="116">
        <v>0</v>
      </c>
      <c r="P151" s="116">
        <v>0</v>
      </c>
      <c r="Q151" s="116">
        <v>0</v>
      </c>
      <c r="R151" s="116">
        <v>420000</v>
      </c>
      <c r="S151" s="116">
        <f t="shared" si="9"/>
        <v>720000</v>
      </c>
      <c r="T151" s="87">
        <v>0</v>
      </c>
      <c r="U151" s="89">
        <f t="shared" si="10"/>
        <v>720000</v>
      </c>
      <c r="V151" s="87">
        <v>0</v>
      </c>
      <c r="W151" s="116">
        <v>0</v>
      </c>
      <c r="X151" s="116">
        <v>0</v>
      </c>
      <c r="Y151" s="116">
        <v>0</v>
      </c>
      <c r="Z151" s="116">
        <v>0</v>
      </c>
      <c r="AA151" s="116">
        <v>2400</v>
      </c>
      <c r="AB151" s="116">
        <v>0</v>
      </c>
      <c r="AC151" s="116">
        <v>0</v>
      </c>
      <c r="AD151" s="116">
        <f t="shared" si="11"/>
        <v>2400</v>
      </c>
      <c r="AE151" s="89">
        <f t="shared" si="12"/>
        <v>717600</v>
      </c>
      <c r="AF151" s="87">
        <v>0</v>
      </c>
      <c r="AG151" s="117" t="s">
        <v>121</v>
      </c>
      <c r="AH151" s="118">
        <v>214812010000258</v>
      </c>
      <c r="AI151" s="117" t="s">
        <v>122</v>
      </c>
    </row>
    <row r="152" spans="2:35" ht="16.5">
      <c r="B152" s="83">
        <f t="shared" si="13"/>
        <v>58</v>
      </c>
      <c r="C152" s="112" t="s">
        <v>917</v>
      </c>
      <c r="D152" s="93" t="s">
        <v>918</v>
      </c>
      <c r="E152" s="114">
        <v>718281059718</v>
      </c>
      <c r="F152" s="115">
        <v>32300</v>
      </c>
      <c r="G152" s="112" t="s">
        <v>3</v>
      </c>
      <c r="H152" s="137" t="s">
        <v>111</v>
      </c>
      <c r="I152" s="93" t="s">
        <v>752</v>
      </c>
      <c r="J152" s="112" t="s">
        <v>723</v>
      </c>
      <c r="K152" s="115">
        <v>45383</v>
      </c>
      <c r="L152" s="87" t="s">
        <v>96</v>
      </c>
      <c r="M152" s="87">
        <v>0</v>
      </c>
      <c r="N152" s="116">
        <v>275000</v>
      </c>
      <c r="O152" s="116">
        <v>0</v>
      </c>
      <c r="P152" s="116">
        <v>0</v>
      </c>
      <c r="Q152" s="116">
        <v>0</v>
      </c>
      <c r="R152" s="116">
        <v>385000</v>
      </c>
      <c r="S152" s="116">
        <f t="shared" si="9"/>
        <v>660000</v>
      </c>
      <c r="T152" s="87">
        <v>0</v>
      </c>
      <c r="U152" s="89">
        <f t="shared" si="10"/>
        <v>660000</v>
      </c>
      <c r="V152" s="87">
        <v>0</v>
      </c>
      <c r="W152" s="116">
        <v>0</v>
      </c>
      <c r="X152" s="116">
        <v>0</v>
      </c>
      <c r="Y152" s="116">
        <v>0</v>
      </c>
      <c r="Z152" s="116">
        <v>0</v>
      </c>
      <c r="AA152" s="116">
        <v>2200</v>
      </c>
      <c r="AB152" s="116">
        <v>0</v>
      </c>
      <c r="AC152" s="116">
        <v>0</v>
      </c>
      <c r="AD152" s="116">
        <f t="shared" si="11"/>
        <v>2200</v>
      </c>
      <c r="AE152" s="89">
        <f t="shared" si="12"/>
        <v>657800</v>
      </c>
      <c r="AF152" s="87">
        <v>0</v>
      </c>
      <c r="AG152" s="117" t="s">
        <v>121</v>
      </c>
      <c r="AH152" s="118">
        <v>104810011004055</v>
      </c>
      <c r="AI152" s="117" t="s">
        <v>193</v>
      </c>
    </row>
    <row r="153" spans="2:35" ht="16.5">
      <c r="B153" s="83">
        <f t="shared" si="13"/>
        <v>59</v>
      </c>
      <c r="C153" s="112" t="s">
        <v>919</v>
      </c>
      <c r="D153" s="93" t="s">
        <v>920</v>
      </c>
      <c r="E153" s="114">
        <v>708935919843</v>
      </c>
      <c r="F153" s="115">
        <v>35983</v>
      </c>
      <c r="G153" s="112" t="s">
        <v>3</v>
      </c>
      <c r="H153" s="137" t="s">
        <v>111</v>
      </c>
      <c r="I153" s="93" t="s">
        <v>752</v>
      </c>
      <c r="J153" s="112" t="s">
        <v>723</v>
      </c>
      <c r="K153" s="115">
        <v>45383</v>
      </c>
      <c r="L153" s="87" t="s">
        <v>96</v>
      </c>
      <c r="M153" s="87">
        <v>0</v>
      </c>
      <c r="N153" s="116">
        <v>275000</v>
      </c>
      <c r="O153" s="116">
        <v>0</v>
      </c>
      <c r="P153" s="116">
        <v>0</v>
      </c>
      <c r="Q153" s="116">
        <v>0</v>
      </c>
      <c r="R153" s="116">
        <v>385000</v>
      </c>
      <c r="S153" s="116">
        <f t="shared" si="9"/>
        <v>660000</v>
      </c>
      <c r="T153" s="87">
        <v>0</v>
      </c>
      <c r="U153" s="89">
        <f t="shared" si="10"/>
        <v>660000</v>
      </c>
      <c r="V153" s="87">
        <v>0</v>
      </c>
      <c r="W153" s="116">
        <v>0</v>
      </c>
      <c r="X153" s="116">
        <v>0</v>
      </c>
      <c r="Y153" s="116">
        <v>0</v>
      </c>
      <c r="Z153" s="116">
        <v>0</v>
      </c>
      <c r="AA153" s="116">
        <v>2200</v>
      </c>
      <c r="AB153" s="116">
        <v>0</v>
      </c>
      <c r="AC153" s="116">
        <v>0</v>
      </c>
      <c r="AD153" s="116">
        <f t="shared" si="11"/>
        <v>2200</v>
      </c>
      <c r="AE153" s="89">
        <f t="shared" si="12"/>
        <v>657800</v>
      </c>
      <c r="AF153" s="87">
        <v>0</v>
      </c>
      <c r="AG153" s="117" t="s">
        <v>121</v>
      </c>
      <c r="AH153" s="118">
        <v>147810100108372</v>
      </c>
      <c r="AI153" s="117">
        <v>0</v>
      </c>
    </row>
    <row r="154" spans="2:35" ht="16.5">
      <c r="B154" s="83">
        <f t="shared" si="13"/>
        <v>60</v>
      </c>
      <c r="C154" s="93" t="s">
        <v>921</v>
      </c>
      <c r="D154" s="93" t="s">
        <v>922</v>
      </c>
      <c r="E154" s="114">
        <v>897769715297</v>
      </c>
      <c r="F154" s="115">
        <v>35659</v>
      </c>
      <c r="G154" s="112" t="s">
        <v>3</v>
      </c>
      <c r="H154" s="137" t="s">
        <v>111</v>
      </c>
      <c r="I154" s="93" t="s">
        <v>752</v>
      </c>
      <c r="J154" s="93" t="s">
        <v>723</v>
      </c>
      <c r="K154" s="115">
        <v>45383</v>
      </c>
      <c r="L154" s="87" t="s">
        <v>96</v>
      </c>
      <c r="M154" s="87">
        <v>0</v>
      </c>
      <c r="N154" s="116">
        <v>300000</v>
      </c>
      <c r="O154" s="116">
        <v>0</v>
      </c>
      <c r="P154" s="116">
        <v>0</v>
      </c>
      <c r="Q154" s="116">
        <v>0</v>
      </c>
      <c r="R154" s="116">
        <v>420000</v>
      </c>
      <c r="S154" s="116">
        <f t="shared" si="9"/>
        <v>720000</v>
      </c>
      <c r="T154" s="87">
        <v>0</v>
      </c>
      <c r="U154" s="89">
        <f t="shared" si="10"/>
        <v>720000</v>
      </c>
      <c r="V154" s="87">
        <v>0</v>
      </c>
      <c r="W154" s="116">
        <v>0</v>
      </c>
      <c r="X154" s="116">
        <v>0</v>
      </c>
      <c r="Y154" s="116">
        <v>0</v>
      </c>
      <c r="Z154" s="116">
        <v>0</v>
      </c>
      <c r="AA154" s="116">
        <v>2400</v>
      </c>
      <c r="AB154" s="116">
        <v>0</v>
      </c>
      <c r="AC154" s="116">
        <v>0</v>
      </c>
      <c r="AD154" s="116">
        <f t="shared" si="11"/>
        <v>2400</v>
      </c>
      <c r="AE154" s="89">
        <f t="shared" si="12"/>
        <v>717600</v>
      </c>
      <c r="AF154" s="87">
        <v>0</v>
      </c>
      <c r="AG154" s="117" t="s">
        <v>121</v>
      </c>
      <c r="AH154" s="118">
        <v>122712010002025</v>
      </c>
      <c r="AI154" s="117" t="s">
        <v>923</v>
      </c>
    </row>
    <row r="155" spans="2:35" ht="16.5">
      <c r="B155" s="83">
        <f t="shared" si="13"/>
        <v>61</v>
      </c>
      <c r="C155" s="93" t="s">
        <v>924</v>
      </c>
      <c r="D155" s="93" t="s">
        <v>925</v>
      </c>
      <c r="E155" s="114">
        <v>816312868691</v>
      </c>
      <c r="F155" s="115">
        <v>35184</v>
      </c>
      <c r="G155" s="112" t="s">
        <v>3</v>
      </c>
      <c r="H155" s="137" t="s">
        <v>111</v>
      </c>
      <c r="I155" s="93" t="s">
        <v>771</v>
      </c>
      <c r="J155" s="93" t="s">
        <v>723</v>
      </c>
      <c r="K155" s="115">
        <v>45383</v>
      </c>
      <c r="L155" s="87" t="s">
        <v>96</v>
      </c>
      <c r="M155" s="87">
        <v>0</v>
      </c>
      <c r="N155" s="116">
        <v>300000</v>
      </c>
      <c r="O155" s="116">
        <v>0</v>
      </c>
      <c r="P155" s="116">
        <v>0</v>
      </c>
      <c r="Q155" s="116">
        <v>0</v>
      </c>
      <c r="R155" s="116">
        <v>420000</v>
      </c>
      <c r="S155" s="116">
        <f t="shared" si="9"/>
        <v>720000</v>
      </c>
      <c r="T155" s="87">
        <v>0</v>
      </c>
      <c r="U155" s="89">
        <f t="shared" si="10"/>
        <v>720000</v>
      </c>
      <c r="V155" s="87">
        <v>0</v>
      </c>
      <c r="W155" s="116">
        <v>0</v>
      </c>
      <c r="X155" s="116">
        <v>0</v>
      </c>
      <c r="Y155" s="116">
        <v>0</v>
      </c>
      <c r="Z155" s="116">
        <v>0</v>
      </c>
      <c r="AA155" s="116">
        <v>2400</v>
      </c>
      <c r="AB155" s="116">
        <v>0</v>
      </c>
      <c r="AC155" s="116">
        <v>0</v>
      </c>
      <c r="AD155" s="116">
        <f t="shared" si="11"/>
        <v>2400</v>
      </c>
      <c r="AE155" s="89">
        <f t="shared" si="12"/>
        <v>717600</v>
      </c>
      <c r="AF155" s="87">
        <v>0</v>
      </c>
      <c r="AG155" s="117" t="s">
        <v>121</v>
      </c>
      <c r="AH155" s="118">
        <v>214810100093964</v>
      </c>
      <c r="AI155" s="117" t="s">
        <v>122</v>
      </c>
    </row>
    <row r="156" spans="2:35" ht="16.5">
      <c r="B156" s="83">
        <f t="shared" si="13"/>
        <v>62</v>
      </c>
      <c r="C156" s="112" t="s">
        <v>926</v>
      </c>
      <c r="D156" s="93" t="s">
        <v>927</v>
      </c>
      <c r="E156" s="114">
        <v>335876783463</v>
      </c>
      <c r="F156" s="115">
        <v>36062</v>
      </c>
      <c r="G156" s="112" t="s">
        <v>3</v>
      </c>
      <c r="H156" s="137" t="s">
        <v>111</v>
      </c>
      <c r="I156" s="93" t="s">
        <v>786</v>
      </c>
      <c r="J156" s="112" t="s">
        <v>723</v>
      </c>
      <c r="K156" s="115">
        <v>45383</v>
      </c>
      <c r="L156" s="87" t="s">
        <v>96</v>
      </c>
      <c r="M156" s="87">
        <v>0</v>
      </c>
      <c r="N156" s="116">
        <v>275000</v>
      </c>
      <c r="O156" s="116">
        <v>0</v>
      </c>
      <c r="P156" s="116">
        <v>0</v>
      </c>
      <c r="Q156" s="116">
        <v>0</v>
      </c>
      <c r="R156" s="116">
        <v>385000</v>
      </c>
      <c r="S156" s="116">
        <f t="shared" si="9"/>
        <v>660000</v>
      </c>
      <c r="T156" s="87">
        <v>0</v>
      </c>
      <c r="U156" s="89">
        <f t="shared" si="10"/>
        <v>660000</v>
      </c>
      <c r="V156" s="87">
        <v>0</v>
      </c>
      <c r="W156" s="116">
        <v>0</v>
      </c>
      <c r="X156" s="116">
        <v>0</v>
      </c>
      <c r="Y156" s="116">
        <v>0</v>
      </c>
      <c r="Z156" s="116">
        <v>0</v>
      </c>
      <c r="AA156" s="116">
        <v>2200</v>
      </c>
      <c r="AB156" s="116">
        <v>0</v>
      </c>
      <c r="AC156" s="116">
        <v>0</v>
      </c>
      <c r="AD156" s="116">
        <f t="shared" si="11"/>
        <v>2200</v>
      </c>
      <c r="AE156" s="89">
        <f t="shared" si="12"/>
        <v>657800</v>
      </c>
      <c r="AF156" s="87">
        <v>0</v>
      </c>
      <c r="AG156" s="117" t="s">
        <v>121</v>
      </c>
      <c r="AH156" s="118">
        <v>231712010000170</v>
      </c>
      <c r="AI156" s="117" t="s">
        <v>928</v>
      </c>
    </row>
    <row r="157" spans="2:35" ht="16.5">
      <c r="B157" s="83">
        <f t="shared" si="13"/>
        <v>63</v>
      </c>
      <c r="C157" s="112" t="s">
        <v>929</v>
      </c>
      <c r="D157" s="93" t="s">
        <v>930</v>
      </c>
      <c r="E157" s="114">
        <v>673811450980</v>
      </c>
      <c r="F157" s="115">
        <v>36207</v>
      </c>
      <c r="G157" s="112" t="s">
        <v>3</v>
      </c>
      <c r="H157" s="137" t="s">
        <v>111</v>
      </c>
      <c r="I157" s="93" t="s">
        <v>757</v>
      </c>
      <c r="J157" s="112" t="s">
        <v>723</v>
      </c>
      <c r="K157" s="115">
        <v>45383</v>
      </c>
      <c r="L157" s="87" t="s">
        <v>96</v>
      </c>
      <c r="M157" s="87">
        <v>0</v>
      </c>
      <c r="N157" s="116">
        <v>275000</v>
      </c>
      <c r="O157" s="116">
        <v>0</v>
      </c>
      <c r="P157" s="116">
        <v>0</v>
      </c>
      <c r="Q157" s="116">
        <v>0</v>
      </c>
      <c r="R157" s="116">
        <v>385000</v>
      </c>
      <c r="S157" s="116">
        <f t="shared" si="9"/>
        <v>660000</v>
      </c>
      <c r="T157" s="87">
        <v>0</v>
      </c>
      <c r="U157" s="89">
        <f t="shared" si="10"/>
        <v>660000</v>
      </c>
      <c r="V157" s="87">
        <v>0</v>
      </c>
      <c r="W157" s="116">
        <v>0</v>
      </c>
      <c r="X157" s="116">
        <v>0</v>
      </c>
      <c r="Y157" s="116">
        <v>0</v>
      </c>
      <c r="Z157" s="116">
        <v>0</v>
      </c>
      <c r="AA157" s="116">
        <v>2200</v>
      </c>
      <c r="AB157" s="116">
        <v>0</v>
      </c>
      <c r="AC157" s="116">
        <v>0</v>
      </c>
      <c r="AD157" s="116">
        <f t="shared" si="11"/>
        <v>2200</v>
      </c>
      <c r="AE157" s="89">
        <f t="shared" si="12"/>
        <v>657800</v>
      </c>
      <c r="AF157" s="87">
        <v>0</v>
      </c>
      <c r="AG157" s="117" t="s">
        <v>121</v>
      </c>
      <c r="AH157" s="118">
        <v>214812010000228</v>
      </c>
      <c r="AI157" s="117" t="s">
        <v>122</v>
      </c>
    </row>
    <row r="158" spans="2:35" ht="16.5">
      <c r="B158" s="83">
        <f t="shared" si="13"/>
        <v>64</v>
      </c>
      <c r="C158" s="112" t="s">
        <v>931</v>
      </c>
      <c r="D158" s="93" t="s">
        <v>932</v>
      </c>
      <c r="E158" s="114">
        <v>924034815618</v>
      </c>
      <c r="F158" s="115">
        <v>35790</v>
      </c>
      <c r="G158" s="112" t="s">
        <v>3</v>
      </c>
      <c r="H158" s="137" t="s">
        <v>111</v>
      </c>
      <c r="I158" s="93" t="s">
        <v>766</v>
      </c>
      <c r="J158" s="112" t="s">
        <v>723</v>
      </c>
      <c r="K158" s="115">
        <v>45383</v>
      </c>
      <c r="L158" s="87" t="s">
        <v>96</v>
      </c>
      <c r="M158" s="87">
        <v>0</v>
      </c>
      <c r="N158" s="116">
        <v>300000</v>
      </c>
      <c r="O158" s="116">
        <v>0</v>
      </c>
      <c r="P158" s="116">
        <v>0</v>
      </c>
      <c r="Q158" s="116">
        <v>0</v>
      </c>
      <c r="R158" s="116">
        <v>420000</v>
      </c>
      <c r="S158" s="116">
        <f t="shared" si="9"/>
        <v>720000</v>
      </c>
      <c r="T158" s="87">
        <v>0</v>
      </c>
      <c r="U158" s="89">
        <f t="shared" si="10"/>
        <v>720000</v>
      </c>
      <c r="V158" s="87">
        <v>0</v>
      </c>
      <c r="W158" s="116">
        <v>0</v>
      </c>
      <c r="X158" s="116">
        <v>0</v>
      </c>
      <c r="Y158" s="116">
        <v>0</v>
      </c>
      <c r="Z158" s="116">
        <v>0</v>
      </c>
      <c r="AA158" s="116">
        <v>2400</v>
      </c>
      <c r="AB158" s="116">
        <v>0</v>
      </c>
      <c r="AC158" s="116">
        <v>0</v>
      </c>
      <c r="AD158" s="116">
        <f t="shared" si="11"/>
        <v>2400</v>
      </c>
      <c r="AE158" s="89">
        <f t="shared" si="12"/>
        <v>717600</v>
      </c>
      <c r="AF158" s="87">
        <v>0</v>
      </c>
      <c r="AG158" s="117" t="s">
        <v>121</v>
      </c>
      <c r="AH158" s="118">
        <v>280910100028456</v>
      </c>
      <c r="AI158" s="117">
        <v>0</v>
      </c>
    </row>
    <row r="159" spans="2:35" ht="16.5">
      <c r="B159" s="83">
        <f t="shared" si="13"/>
        <v>65</v>
      </c>
      <c r="C159" s="112" t="s">
        <v>933</v>
      </c>
      <c r="D159" s="93" t="s">
        <v>934</v>
      </c>
      <c r="E159" s="114">
        <v>255163253697</v>
      </c>
      <c r="F159" s="115">
        <v>36020</v>
      </c>
      <c r="G159" s="112" t="s">
        <v>3</v>
      </c>
      <c r="H159" s="137" t="s">
        <v>111</v>
      </c>
      <c r="I159" s="93" t="s">
        <v>774</v>
      </c>
      <c r="J159" s="112" t="s">
        <v>723</v>
      </c>
      <c r="K159" s="115">
        <v>45383</v>
      </c>
      <c r="L159" s="87" t="s">
        <v>96</v>
      </c>
      <c r="M159" s="87">
        <v>0</v>
      </c>
      <c r="N159" s="116">
        <v>225000</v>
      </c>
      <c r="O159" s="116">
        <v>0</v>
      </c>
      <c r="P159" s="116">
        <v>0</v>
      </c>
      <c r="Q159" s="116">
        <v>0</v>
      </c>
      <c r="R159" s="116">
        <v>315000</v>
      </c>
      <c r="S159" s="116">
        <f t="shared" si="9"/>
        <v>540000</v>
      </c>
      <c r="T159" s="87">
        <v>0</v>
      </c>
      <c r="U159" s="89">
        <f t="shared" si="10"/>
        <v>540000</v>
      </c>
      <c r="V159" s="87">
        <v>0</v>
      </c>
      <c r="W159" s="116">
        <v>0</v>
      </c>
      <c r="X159" s="116">
        <v>0</v>
      </c>
      <c r="Y159" s="116">
        <v>0</v>
      </c>
      <c r="Z159" s="116">
        <v>0</v>
      </c>
      <c r="AA159" s="116">
        <v>1800</v>
      </c>
      <c r="AB159" s="116">
        <v>0</v>
      </c>
      <c r="AC159" s="116">
        <v>0</v>
      </c>
      <c r="AD159" s="116">
        <f t="shared" si="11"/>
        <v>1800</v>
      </c>
      <c r="AE159" s="89">
        <f t="shared" si="12"/>
        <v>538200</v>
      </c>
      <c r="AF159" s="87">
        <v>0</v>
      </c>
      <c r="AG159" s="117" t="s">
        <v>121</v>
      </c>
      <c r="AH159" s="118">
        <v>328002011022290</v>
      </c>
      <c r="AI159" s="117" t="s">
        <v>174</v>
      </c>
    </row>
    <row r="160" spans="2:35" ht="16.5">
      <c r="B160" s="83">
        <f t="shared" si="13"/>
        <v>66</v>
      </c>
      <c r="C160" s="112" t="s">
        <v>935</v>
      </c>
      <c r="D160" s="93" t="s">
        <v>936</v>
      </c>
      <c r="E160" s="114">
        <v>755976618629</v>
      </c>
      <c r="F160" s="115">
        <v>36281</v>
      </c>
      <c r="G160" s="112" t="s">
        <v>3</v>
      </c>
      <c r="H160" s="137" t="s">
        <v>111</v>
      </c>
      <c r="I160" s="93" t="s">
        <v>774</v>
      </c>
      <c r="J160" s="112" t="s">
        <v>723</v>
      </c>
      <c r="K160" s="115">
        <v>45383</v>
      </c>
      <c r="L160" s="87" t="s">
        <v>96</v>
      </c>
      <c r="M160" s="87">
        <v>0</v>
      </c>
      <c r="N160" s="116">
        <v>175000</v>
      </c>
      <c r="O160" s="116">
        <v>0</v>
      </c>
      <c r="P160" s="116">
        <v>0</v>
      </c>
      <c r="Q160" s="116">
        <v>0</v>
      </c>
      <c r="R160" s="116">
        <v>245000</v>
      </c>
      <c r="S160" s="116">
        <f t="shared" ref="S160:S186" si="14">SUM(N160:R160)</f>
        <v>420000</v>
      </c>
      <c r="T160" s="87">
        <v>0</v>
      </c>
      <c r="U160" s="89">
        <f t="shared" ref="U160:U186" si="15">S160+T160</f>
        <v>420000</v>
      </c>
      <c r="V160" s="87">
        <v>0</v>
      </c>
      <c r="W160" s="116">
        <v>0</v>
      </c>
      <c r="X160" s="116">
        <v>0</v>
      </c>
      <c r="Y160" s="116">
        <v>0</v>
      </c>
      <c r="Z160" s="116">
        <v>0</v>
      </c>
      <c r="AA160" s="116">
        <v>1400</v>
      </c>
      <c r="AB160" s="116">
        <v>0</v>
      </c>
      <c r="AC160" s="116">
        <v>0</v>
      </c>
      <c r="AD160" s="116">
        <f t="shared" ref="AD160:AD186" si="16">W160+Y160+AA160+AB160+AC160</f>
        <v>1400</v>
      </c>
      <c r="AE160" s="89">
        <f t="shared" ref="AE160:AE186" si="17">U160-AD160</f>
        <v>418600</v>
      </c>
      <c r="AF160" s="87">
        <v>0</v>
      </c>
      <c r="AG160" s="117" t="s">
        <v>121</v>
      </c>
      <c r="AH160" s="118">
        <v>214812010000207</v>
      </c>
      <c r="AI160" s="117" t="s">
        <v>122</v>
      </c>
    </row>
    <row r="161" spans="2:35" ht="16.5">
      <c r="B161" s="83">
        <f t="shared" ref="B161:B186" si="18">B160+1</f>
        <v>67</v>
      </c>
      <c r="C161" s="93" t="s">
        <v>937</v>
      </c>
      <c r="D161" s="93" t="s">
        <v>938</v>
      </c>
      <c r="E161" s="114">
        <v>928550782949</v>
      </c>
      <c r="F161" s="115">
        <v>35277</v>
      </c>
      <c r="G161" s="112" t="s">
        <v>3</v>
      </c>
      <c r="H161" s="137" t="s">
        <v>111</v>
      </c>
      <c r="I161" s="93" t="s">
        <v>771</v>
      </c>
      <c r="J161" s="93" t="s">
        <v>723</v>
      </c>
      <c r="K161" s="115">
        <v>45383</v>
      </c>
      <c r="L161" s="87" t="s">
        <v>96</v>
      </c>
      <c r="M161" s="87">
        <v>0</v>
      </c>
      <c r="N161" s="116">
        <v>300000</v>
      </c>
      <c r="O161" s="116">
        <v>0</v>
      </c>
      <c r="P161" s="116">
        <v>0</v>
      </c>
      <c r="Q161" s="116">
        <v>0</v>
      </c>
      <c r="R161" s="116">
        <v>420000</v>
      </c>
      <c r="S161" s="116">
        <f t="shared" si="14"/>
        <v>720000</v>
      </c>
      <c r="T161" s="87">
        <v>0</v>
      </c>
      <c r="U161" s="89">
        <f t="shared" si="15"/>
        <v>720000</v>
      </c>
      <c r="V161" s="87">
        <v>0</v>
      </c>
      <c r="W161" s="116">
        <v>0</v>
      </c>
      <c r="X161" s="116">
        <v>0</v>
      </c>
      <c r="Y161" s="116">
        <v>0</v>
      </c>
      <c r="Z161" s="116">
        <v>0</v>
      </c>
      <c r="AA161" s="116">
        <v>2400</v>
      </c>
      <c r="AB161" s="116">
        <v>0</v>
      </c>
      <c r="AC161" s="116">
        <v>0</v>
      </c>
      <c r="AD161" s="116">
        <f t="shared" si="16"/>
        <v>2400</v>
      </c>
      <c r="AE161" s="89">
        <f t="shared" si="17"/>
        <v>717600</v>
      </c>
      <c r="AF161" s="87">
        <v>0</v>
      </c>
      <c r="AG161" s="117" t="s">
        <v>121</v>
      </c>
      <c r="AH161" s="118">
        <v>214812011000126</v>
      </c>
      <c r="AI161" s="117" t="s">
        <v>122</v>
      </c>
    </row>
    <row r="162" spans="2:35" ht="16.5">
      <c r="B162" s="83">
        <f t="shared" si="18"/>
        <v>68</v>
      </c>
      <c r="C162" s="112" t="s">
        <v>939</v>
      </c>
      <c r="D162" s="93" t="s">
        <v>940</v>
      </c>
      <c r="E162" s="114">
        <v>603794656044</v>
      </c>
      <c r="F162" s="115">
        <v>36000</v>
      </c>
      <c r="G162" s="112" t="s">
        <v>3</v>
      </c>
      <c r="H162" s="137" t="s">
        <v>111</v>
      </c>
      <c r="I162" s="93" t="s">
        <v>796</v>
      </c>
      <c r="J162" s="112" t="s">
        <v>723</v>
      </c>
      <c r="K162" s="115">
        <v>45383</v>
      </c>
      <c r="L162" s="87" t="s">
        <v>96</v>
      </c>
      <c r="M162" s="87">
        <v>0</v>
      </c>
      <c r="N162" s="116">
        <v>300000</v>
      </c>
      <c r="O162" s="116">
        <v>0</v>
      </c>
      <c r="P162" s="116">
        <v>0</v>
      </c>
      <c r="Q162" s="116">
        <v>0</v>
      </c>
      <c r="R162" s="116">
        <v>420000</v>
      </c>
      <c r="S162" s="116">
        <f t="shared" si="14"/>
        <v>720000</v>
      </c>
      <c r="T162" s="87">
        <v>0</v>
      </c>
      <c r="U162" s="89">
        <f t="shared" si="15"/>
        <v>720000</v>
      </c>
      <c r="V162" s="87">
        <v>0</v>
      </c>
      <c r="W162" s="116">
        <v>0</v>
      </c>
      <c r="X162" s="116">
        <v>0</v>
      </c>
      <c r="Y162" s="116">
        <v>0</v>
      </c>
      <c r="Z162" s="116">
        <v>0</v>
      </c>
      <c r="AA162" s="116">
        <v>2400</v>
      </c>
      <c r="AB162" s="116">
        <v>0</v>
      </c>
      <c r="AC162" s="116">
        <v>0</v>
      </c>
      <c r="AD162" s="116">
        <f t="shared" si="16"/>
        <v>2400</v>
      </c>
      <c r="AE162" s="89">
        <f t="shared" si="17"/>
        <v>717600</v>
      </c>
      <c r="AF162" s="87">
        <v>0</v>
      </c>
      <c r="AG162" s="117" t="s">
        <v>121</v>
      </c>
      <c r="AH162" s="118">
        <v>214812010001096</v>
      </c>
      <c r="AI162" s="117" t="s">
        <v>122</v>
      </c>
    </row>
    <row r="163" spans="2:35" ht="16.5">
      <c r="B163" s="83">
        <f t="shared" si="18"/>
        <v>69</v>
      </c>
      <c r="C163" s="93" t="s">
        <v>941</v>
      </c>
      <c r="D163" s="93" t="s">
        <v>942</v>
      </c>
      <c r="E163" s="114">
        <v>847983271892</v>
      </c>
      <c r="F163" s="115">
        <v>33198</v>
      </c>
      <c r="G163" s="112" t="s">
        <v>3</v>
      </c>
      <c r="H163" s="137" t="s">
        <v>111</v>
      </c>
      <c r="I163" s="93" t="s">
        <v>786</v>
      </c>
      <c r="J163" s="93" t="s">
        <v>723</v>
      </c>
      <c r="K163" s="115">
        <v>45383</v>
      </c>
      <c r="L163" s="87" t="s">
        <v>96</v>
      </c>
      <c r="M163" s="87">
        <v>0</v>
      </c>
      <c r="N163" s="116">
        <v>300000</v>
      </c>
      <c r="O163" s="116">
        <v>0</v>
      </c>
      <c r="P163" s="116">
        <v>0</v>
      </c>
      <c r="Q163" s="116">
        <v>0</v>
      </c>
      <c r="R163" s="116">
        <v>420000</v>
      </c>
      <c r="S163" s="116">
        <f t="shared" si="14"/>
        <v>720000</v>
      </c>
      <c r="T163" s="87">
        <v>0</v>
      </c>
      <c r="U163" s="89">
        <f t="shared" si="15"/>
        <v>720000</v>
      </c>
      <c r="V163" s="87">
        <v>0</v>
      </c>
      <c r="W163" s="116">
        <v>0</v>
      </c>
      <c r="X163" s="116">
        <v>0</v>
      </c>
      <c r="Y163" s="116">
        <v>0</v>
      </c>
      <c r="Z163" s="116">
        <v>0</v>
      </c>
      <c r="AA163" s="116">
        <v>2400</v>
      </c>
      <c r="AB163" s="116">
        <v>0</v>
      </c>
      <c r="AC163" s="116">
        <v>0</v>
      </c>
      <c r="AD163" s="116">
        <f t="shared" si="16"/>
        <v>2400</v>
      </c>
      <c r="AE163" s="89">
        <f t="shared" si="17"/>
        <v>717600</v>
      </c>
      <c r="AF163" s="87">
        <v>0</v>
      </c>
      <c r="AG163" s="117" t="s">
        <v>121</v>
      </c>
      <c r="AH163" s="118">
        <v>104810100108381</v>
      </c>
      <c r="AI163" s="117" t="s">
        <v>193</v>
      </c>
    </row>
    <row r="164" spans="2:35" ht="16.5">
      <c r="B164" s="83">
        <f t="shared" si="18"/>
        <v>70</v>
      </c>
      <c r="C164" s="93" t="s">
        <v>943</v>
      </c>
      <c r="D164" s="93" t="s">
        <v>944</v>
      </c>
      <c r="E164" s="114">
        <v>664348020654</v>
      </c>
      <c r="F164" s="115">
        <v>29297</v>
      </c>
      <c r="G164" s="112" t="s">
        <v>110</v>
      </c>
      <c r="H164" s="137" t="s">
        <v>111</v>
      </c>
      <c r="I164" s="93" t="s">
        <v>757</v>
      </c>
      <c r="J164" s="93" t="s">
        <v>380</v>
      </c>
      <c r="K164" s="115">
        <v>45413</v>
      </c>
      <c r="L164" s="87" t="s">
        <v>96</v>
      </c>
      <c r="M164" s="87">
        <v>0</v>
      </c>
      <c r="N164" s="116">
        <v>543548</v>
      </c>
      <c r="O164" s="116">
        <v>0</v>
      </c>
      <c r="P164" s="116">
        <v>0</v>
      </c>
      <c r="Q164" s="116">
        <v>0</v>
      </c>
      <c r="R164" s="116">
        <v>1740355</v>
      </c>
      <c r="S164" s="116">
        <f t="shared" si="14"/>
        <v>2283903</v>
      </c>
      <c r="T164" s="87">
        <v>0</v>
      </c>
      <c r="U164" s="89">
        <f t="shared" si="15"/>
        <v>2283903</v>
      </c>
      <c r="V164" s="87">
        <v>0</v>
      </c>
      <c r="W164" s="116">
        <v>0</v>
      </c>
      <c r="X164" s="116">
        <v>0</v>
      </c>
      <c r="Y164" s="116">
        <v>0</v>
      </c>
      <c r="Z164" s="116">
        <v>0</v>
      </c>
      <c r="AA164" s="116">
        <v>2200</v>
      </c>
      <c r="AB164" s="116">
        <v>366778</v>
      </c>
      <c r="AC164" s="116">
        <v>0</v>
      </c>
      <c r="AD164" s="116">
        <f t="shared" si="16"/>
        <v>368978</v>
      </c>
      <c r="AE164" s="89">
        <f t="shared" si="17"/>
        <v>1914925</v>
      </c>
      <c r="AF164" s="87">
        <v>0</v>
      </c>
      <c r="AG164" s="117" t="s">
        <v>121</v>
      </c>
      <c r="AH164" s="118">
        <v>214812010001903</v>
      </c>
      <c r="AI164" s="117" t="s">
        <v>122</v>
      </c>
    </row>
    <row r="165" spans="2:35" ht="16.5">
      <c r="B165" s="83">
        <f t="shared" si="18"/>
        <v>71</v>
      </c>
      <c r="C165" s="93" t="s">
        <v>945</v>
      </c>
      <c r="D165" s="93" t="s">
        <v>946</v>
      </c>
      <c r="E165" s="114">
        <v>292054897323</v>
      </c>
      <c r="F165" s="115">
        <v>32672</v>
      </c>
      <c r="G165" s="112" t="s">
        <v>947</v>
      </c>
      <c r="H165" s="137" t="s">
        <v>111</v>
      </c>
      <c r="I165" s="93" t="s">
        <v>752</v>
      </c>
      <c r="J165" s="93" t="s">
        <v>216</v>
      </c>
      <c r="K165" s="115">
        <v>45505</v>
      </c>
      <c r="L165" s="87" t="s">
        <v>96</v>
      </c>
      <c r="M165" s="87">
        <v>0</v>
      </c>
      <c r="N165" s="116">
        <v>227355</v>
      </c>
      <c r="O165" s="116">
        <v>0</v>
      </c>
      <c r="P165" s="116">
        <v>0</v>
      </c>
      <c r="Q165" s="116">
        <v>0</v>
      </c>
      <c r="R165" s="116">
        <v>345533</v>
      </c>
      <c r="S165" s="116">
        <f t="shared" si="14"/>
        <v>572888</v>
      </c>
      <c r="T165" s="87">
        <v>0</v>
      </c>
      <c r="U165" s="89">
        <f t="shared" si="15"/>
        <v>572888</v>
      </c>
      <c r="V165" s="87">
        <v>0</v>
      </c>
      <c r="W165" s="116">
        <v>0</v>
      </c>
      <c r="X165" s="116">
        <v>0</v>
      </c>
      <c r="Y165" s="116">
        <v>0</v>
      </c>
      <c r="Z165" s="116">
        <v>0</v>
      </c>
      <c r="AA165" s="116">
        <v>1600</v>
      </c>
      <c r="AB165" s="116">
        <v>0</v>
      </c>
      <c r="AC165" s="116">
        <v>11694</v>
      </c>
      <c r="AD165" s="116">
        <f t="shared" si="16"/>
        <v>13294</v>
      </c>
      <c r="AE165" s="89">
        <f t="shared" si="17"/>
        <v>559594</v>
      </c>
      <c r="AF165" s="87">
        <v>0</v>
      </c>
      <c r="AG165" s="117" t="s">
        <v>121</v>
      </c>
      <c r="AH165" s="118">
        <v>104810100149810</v>
      </c>
      <c r="AI165" s="117" t="s">
        <v>193</v>
      </c>
    </row>
    <row r="166" spans="2:35" ht="16.5">
      <c r="B166" s="83">
        <f t="shared" si="18"/>
        <v>72</v>
      </c>
      <c r="C166" s="93" t="s">
        <v>948</v>
      </c>
      <c r="D166" s="93" t="s">
        <v>949</v>
      </c>
      <c r="E166" s="114">
        <v>332448614776</v>
      </c>
      <c r="F166" s="115">
        <v>33877</v>
      </c>
      <c r="G166" s="112" t="s">
        <v>110</v>
      </c>
      <c r="H166" s="137" t="s">
        <v>111</v>
      </c>
      <c r="I166" s="93" t="s">
        <v>766</v>
      </c>
      <c r="J166" s="93" t="s">
        <v>216</v>
      </c>
      <c r="K166" s="115">
        <v>45536</v>
      </c>
      <c r="L166" s="87" t="s">
        <v>96</v>
      </c>
      <c r="M166" s="87">
        <v>0</v>
      </c>
      <c r="N166" s="116">
        <v>210000</v>
      </c>
      <c r="O166" s="116">
        <v>0</v>
      </c>
      <c r="P166" s="116">
        <v>0</v>
      </c>
      <c r="Q166" s="116">
        <v>0</v>
      </c>
      <c r="R166" s="116">
        <v>840000</v>
      </c>
      <c r="S166" s="116">
        <f t="shared" si="14"/>
        <v>1050000</v>
      </c>
      <c r="T166" s="87">
        <v>0</v>
      </c>
      <c r="U166" s="89">
        <f t="shared" si="15"/>
        <v>1050000</v>
      </c>
      <c r="V166" s="87">
        <v>0</v>
      </c>
      <c r="W166" s="116">
        <v>0</v>
      </c>
      <c r="X166" s="116">
        <v>0</v>
      </c>
      <c r="Y166" s="116">
        <v>0</v>
      </c>
      <c r="Z166" s="116">
        <v>0</v>
      </c>
      <c r="AA166" s="116">
        <v>1400</v>
      </c>
      <c r="AB166" s="116">
        <v>49400</v>
      </c>
      <c r="AC166" s="116">
        <v>0</v>
      </c>
      <c r="AD166" s="116">
        <f t="shared" si="16"/>
        <v>50800</v>
      </c>
      <c r="AE166" s="89">
        <f t="shared" si="17"/>
        <v>999200</v>
      </c>
      <c r="AF166" s="87">
        <v>0</v>
      </c>
      <c r="AG166" s="117" t="s">
        <v>121</v>
      </c>
      <c r="AH166" s="118">
        <v>214810100094617</v>
      </c>
      <c r="AI166" s="117" t="s">
        <v>122</v>
      </c>
    </row>
    <row r="167" spans="2:35" ht="16.5">
      <c r="B167" s="83">
        <f t="shared" si="18"/>
        <v>73</v>
      </c>
      <c r="C167" s="93" t="s">
        <v>950</v>
      </c>
      <c r="D167" s="93" t="s">
        <v>951</v>
      </c>
      <c r="E167" s="114">
        <v>951991479233</v>
      </c>
      <c r="F167" s="115">
        <v>34737</v>
      </c>
      <c r="G167" s="112" t="s">
        <v>110</v>
      </c>
      <c r="H167" s="137" t="s">
        <v>111</v>
      </c>
      <c r="I167" s="93" t="s">
        <v>752</v>
      </c>
      <c r="J167" s="93" t="s">
        <v>216</v>
      </c>
      <c r="K167" s="115">
        <v>45536</v>
      </c>
      <c r="L167" s="87" t="s">
        <v>96</v>
      </c>
      <c r="M167" s="87">
        <v>0</v>
      </c>
      <c r="N167" s="116">
        <v>210000</v>
      </c>
      <c r="O167" s="116">
        <v>0</v>
      </c>
      <c r="P167" s="116">
        <v>0</v>
      </c>
      <c r="Q167" s="116">
        <v>0</v>
      </c>
      <c r="R167" s="116">
        <v>840000</v>
      </c>
      <c r="S167" s="116">
        <f t="shared" si="14"/>
        <v>1050000</v>
      </c>
      <c r="T167" s="87">
        <v>0</v>
      </c>
      <c r="U167" s="89">
        <f t="shared" si="15"/>
        <v>1050000</v>
      </c>
      <c r="V167" s="87">
        <v>0</v>
      </c>
      <c r="W167" s="116">
        <v>0</v>
      </c>
      <c r="X167" s="116">
        <v>0</v>
      </c>
      <c r="Y167" s="116">
        <v>0</v>
      </c>
      <c r="Z167" s="116">
        <v>0</v>
      </c>
      <c r="AA167" s="116">
        <v>1400</v>
      </c>
      <c r="AB167" s="116">
        <v>49400</v>
      </c>
      <c r="AC167" s="116">
        <v>0</v>
      </c>
      <c r="AD167" s="116">
        <f t="shared" si="16"/>
        <v>50800</v>
      </c>
      <c r="AE167" s="89">
        <f t="shared" si="17"/>
        <v>999200</v>
      </c>
      <c r="AF167" s="87">
        <v>0</v>
      </c>
      <c r="AG167" s="117" t="s">
        <v>121</v>
      </c>
      <c r="AH167" s="118">
        <v>214812010001996</v>
      </c>
      <c r="AI167" s="117" t="s">
        <v>122</v>
      </c>
    </row>
    <row r="168" spans="2:35" ht="16.5">
      <c r="B168" s="83">
        <f t="shared" si="18"/>
        <v>74</v>
      </c>
      <c r="C168" s="112" t="s">
        <v>952</v>
      </c>
      <c r="D168" s="93" t="s">
        <v>953</v>
      </c>
      <c r="E168" s="114">
        <v>269705604928</v>
      </c>
      <c r="F168" s="115">
        <v>34764</v>
      </c>
      <c r="G168" s="112" t="s">
        <v>110</v>
      </c>
      <c r="H168" s="137" t="s">
        <v>111</v>
      </c>
      <c r="I168" s="93" t="s">
        <v>786</v>
      </c>
      <c r="J168" s="112" t="s">
        <v>216</v>
      </c>
      <c r="K168" s="115">
        <v>45536</v>
      </c>
      <c r="L168" s="87" t="s">
        <v>96</v>
      </c>
      <c r="M168" s="87">
        <v>0</v>
      </c>
      <c r="N168" s="116">
        <v>150000</v>
      </c>
      <c r="O168" s="116">
        <v>0</v>
      </c>
      <c r="P168" s="116">
        <v>0</v>
      </c>
      <c r="Q168" s="116">
        <v>0</v>
      </c>
      <c r="R168" s="116">
        <v>550000</v>
      </c>
      <c r="S168" s="116">
        <f t="shared" si="14"/>
        <v>700000</v>
      </c>
      <c r="T168" s="87">
        <v>0</v>
      </c>
      <c r="U168" s="89">
        <f t="shared" si="15"/>
        <v>700000</v>
      </c>
      <c r="V168" s="87">
        <v>0</v>
      </c>
      <c r="W168" s="116">
        <v>0</v>
      </c>
      <c r="X168" s="116">
        <v>0</v>
      </c>
      <c r="Y168" s="116">
        <v>0</v>
      </c>
      <c r="Z168" s="116">
        <v>0</v>
      </c>
      <c r="AA168" s="116">
        <v>1000</v>
      </c>
      <c r="AB168" s="116">
        <v>0</v>
      </c>
      <c r="AC168" s="116">
        <v>0</v>
      </c>
      <c r="AD168" s="116">
        <f t="shared" si="16"/>
        <v>1000</v>
      </c>
      <c r="AE168" s="89">
        <f t="shared" si="17"/>
        <v>699000</v>
      </c>
      <c r="AF168" s="87">
        <v>0</v>
      </c>
      <c r="AG168" s="117" t="s">
        <v>121</v>
      </c>
      <c r="AH168" s="118">
        <v>214812010002026</v>
      </c>
      <c r="AI168" s="117" t="s">
        <v>122</v>
      </c>
    </row>
    <row r="169" spans="2:35" ht="16.5">
      <c r="B169" s="83">
        <f t="shared" si="18"/>
        <v>75</v>
      </c>
      <c r="C169" s="93" t="s">
        <v>954</v>
      </c>
      <c r="D169" s="93" t="s">
        <v>955</v>
      </c>
      <c r="E169" s="114">
        <v>223451117462</v>
      </c>
      <c r="F169" s="115">
        <v>31092</v>
      </c>
      <c r="G169" s="112" t="s">
        <v>110</v>
      </c>
      <c r="H169" s="137" t="s">
        <v>111</v>
      </c>
      <c r="I169" s="93" t="s">
        <v>786</v>
      </c>
      <c r="J169" s="93" t="s">
        <v>216</v>
      </c>
      <c r="K169" s="115">
        <v>45536</v>
      </c>
      <c r="L169" s="87" t="s">
        <v>96</v>
      </c>
      <c r="M169" s="87">
        <v>0</v>
      </c>
      <c r="N169" s="116">
        <v>150000</v>
      </c>
      <c r="O169" s="116">
        <v>0</v>
      </c>
      <c r="P169" s="116">
        <v>0</v>
      </c>
      <c r="Q169" s="116">
        <v>0</v>
      </c>
      <c r="R169" s="116">
        <v>550000</v>
      </c>
      <c r="S169" s="116">
        <f t="shared" si="14"/>
        <v>700000</v>
      </c>
      <c r="T169" s="87">
        <v>0</v>
      </c>
      <c r="U169" s="89">
        <f t="shared" si="15"/>
        <v>700000</v>
      </c>
      <c r="V169" s="87">
        <v>0</v>
      </c>
      <c r="W169" s="116">
        <v>0</v>
      </c>
      <c r="X169" s="116">
        <v>0</v>
      </c>
      <c r="Y169" s="116">
        <v>0</v>
      </c>
      <c r="Z169" s="116">
        <v>0</v>
      </c>
      <c r="AA169" s="116">
        <v>1000</v>
      </c>
      <c r="AB169" s="116">
        <v>0</v>
      </c>
      <c r="AC169" s="116">
        <v>0</v>
      </c>
      <c r="AD169" s="116">
        <f t="shared" si="16"/>
        <v>1000</v>
      </c>
      <c r="AE169" s="89">
        <f t="shared" si="17"/>
        <v>699000</v>
      </c>
      <c r="AF169" s="87">
        <v>0</v>
      </c>
      <c r="AG169" s="117" t="s">
        <v>121</v>
      </c>
      <c r="AH169" s="118">
        <v>214812010002035</v>
      </c>
      <c r="AI169" s="117" t="s">
        <v>122</v>
      </c>
    </row>
    <row r="170" spans="2:35" ht="16.5">
      <c r="B170" s="83">
        <f t="shared" si="18"/>
        <v>76</v>
      </c>
      <c r="C170" s="93" t="s">
        <v>956</v>
      </c>
      <c r="D170" s="93" t="s">
        <v>957</v>
      </c>
      <c r="E170" s="114">
        <v>871063895491</v>
      </c>
      <c r="F170" s="115">
        <v>35290</v>
      </c>
      <c r="G170" s="112" t="s">
        <v>3</v>
      </c>
      <c r="H170" s="137" t="s">
        <v>111</v>
      </c>
      <c r="I170" s="93" t="s">
        <v>771</v>
      </c>
      <c r="J170" s="93" t="s">
        <v>723</v>
      </c>
      <c r="K170" s="115">
        <v>45689</v>
      </c>
      <c r="L170" s="87" t="s">
        <v>96</v>
      </c>
      <c r="M170" s="87">
        <v>0</v>
      </c>
      <c r="N170" s="116">
        <v>50000</v>
      </c>
      <c r="O170" s="116">
        <v>0</v>
      </c>
      <c r="P170" s="116">
        <v>0</v>
      </c>
      <c r="Q170" s="116">
        <v>0</v>
      </c>
      <c r="R170" s="116">
        <v>70000</v>
      </c>
      <c r="S170" s="116">
        <f t="shared" si="14"/>
        <v>120000</v>
      </c>
      <c r="T170" s="87">
        <v>0</v>
      </c>
      <c r="U170" s="89">
        <f t="shared" si="15"/>
        <v>120000</v>
      </c>
      <c r="V170" s="87">
        <v>0</v>
      </c>
      <c r="W170" s="116">
        <v>0</v>
      </c>
      <c r="X170" s="116">
        <v>0</v>
      </c>
      <c r="Y170" s="116">
        <v>0</v>
      </c>
      <c r="Z170" s="116">
        <v>0</v>
      </c>
      <c r="AA170" s="116">
        <v>400</v>
      </c>
      <c r="AB170" s="116">
        <v>0</v>
      </c>
      <c r="AC170" s="116">
        <v>0</v>
      </c>
      <c r="AD170" s="116">
        <f t="shared" si="16"/>
        <v>400</v>
      </c>
      <c r="AE170" s="89">
        <f t="shared" si="17"/>
        <v>119600</v>
      </c>
      <c r="AF170" s="87">
        <v>0</v>
      </c>
      <c r="AG170" s="117" t="s">
        <v>121</v>
      </c>
      <c r="AH170" s="118">
        <v>214812010000933</v>
      </c>
      <c r="AI170" s="117" t="s">
        <v>122</v>
      </c>
    </row>
    <row r="171" spans="2:35" ht="16.5">
      <c r="B171" s="83">
        <f t="shared" si="18"/>
        <v>77</v>
      </c>
      <c r="C171" s="93" t="s">
        <v>958</v>
      </c>
      <c r="D171" s="93" t="s">
        <v>959</v>
      </c>
      <c r="E171" s="114">
        <v>841475506371</v>
      </c>
      <c r="F171" s="115">
        <v>36730</v>
      </c>
      <c r="G171" s="112" t="s">
        <v>3</v>
      </c>
      <c r="H171" s="137" t="s">
        <v>111</v>
      </c>
      <c r="I171" s="93" t="s">
        <v>774</v>
      </c>
      <c r="J171" s="93" t="s">
        <v>723</v>
      </c>
      <c r="K171" s="115">
        <v>45689</v>
      </c>
      <c r="L171" s="87" t="s">
        <v>96</v>
      </c>
      <c r="M171" s="87">
        <v>0</v>
      </c>
      <c r="N171" s="116">
        <v>50000</v>
      </c>
      <c r="O171" s="116">
        <v>0</v>
      </c>
      <c r="P171" s="116">
        <v>0</v>
      </c>
      <c r="Q171" s="116">
        <v>0</v>
      </c>
      <c r="R171" s="116">
        <v>70000</v>
      </c>
      <c r="S171" s="116">
        <f t="shared" si="14"/>
        <v>120000</v>
      </c>
      <c r="T171" s="87">
        <v>0</v>
      </c>
      <c r="U171" s="89">
        <f t="shared" si="15"/>
        <v>120000</v>
      </c>
      <c r="V171" s="87">
        <v>0</v>
      </c>
      <c r="W171" s="116">
        <v>0</v>
      </c>
      <c r="X171" s="116">
        <v>0</v>
      </c>
      <c r="Y171" s="116">
        <v>0</v>
      </c>
      <c r="Z171" s="116">
        <v>0</v>
      </c>
      <c r="AA171" s="116">
        <v>400</v>
      </c>
      <c r="AB171" s="116">
        <v>0</v>
      </c>
      <c r="AC171" s="116">
        <v>0</v>
      </c>
      <c r="AD171" s="116">
        <f t="shared" si="16"/>
        <v>400</v>
      </c>
      <c r="AE171" s="89">
        <f t="shared" si="17"/>
        <v>119600</v>
      </c>
      <c r="AF171" s="87">
        <v>0</v>
      </c>
      <c r="AG171" s="117" t="s">
        <v>121</v>
      </c>
      <c r="AH171" s="118">
        <v>214812010001729</v>
      </c>
      <c r="AI171" s="117" t="s">
        <v>122</v>
      </c>
    </row>
    <row r="172" spans="2:35" ht="16.5">
      <c r="B172" s="83">
        <f t="shared" si="18"/>
        <v>78</v>
      </c>
      <c r="C172" s="93" t="s">
        <v>960</v>
      </c>
      <c r="D172" s="93" t="s">
        <v>961</v>
      </c>
      <c r="E172" s="114">
        <v>461441356043</v>
      </c>
      <c r="F172" s="115">
        <v>36127</v>
      </c>
      <c r="G172" s="112" t="s">
        <v>3</v>
      </c>
      <c r="H172" s="137" t="s">
        <v>111</v>
      </c>
      <c r="I172" s="93" t="s">
        <v>771</v>
      </c>
      <c r="J172" s="93" t="s">
        <v>723</v>
      </c>
      <c r="K172" s="115">
        <v>45689</v>
      </c>
      <c r="L172" s="87" t="s">
        <v>96</v>
      </c>
      <c r="M172" s="87">
        <v>0</v>
      </c>
      <c r="N172" s="116">
        <v>50000</v>
      </c>
      <c r="O172" s="116">
        <v>0</v>
      </c>
      <c r="P172" s="116">
        <v>0</v>
      </c>
      <c r="Q172" s="116">
        <v>0</v>
      </c>
      <c r="R172" s="116">
        <v>70000</v>
      </c>
      <c r="S172" s="116">
        <f t="shared" si="14"/>
        <v>120000</v>
      </c>
      <c r="T172" s="87">
        <v>0</v>
      </c>
      <c r="U172" s="89">
        <f t="shared" si="15"/>
        <v>120000</v>
      </c>
      <c r="V172" s="87">
        <v>0</v>
      </c>
      <c r="W172" s="116">
        <v>0</v>
      </c>
      <c r="X172" s="116">
        <v>0</v>
      </c>
      <c r="Y172" s="116">
        <v>0</v>
      </c>
      <c r="Z172" s="116">
        <v>0</v>
      </c>
      <c r="AA172" s="116">
        <v>400</v>
      </c>
      <c r="AB172" s="116">
        <v>0</v>
      </c>
      <c r="AC172" s="116">
        <v>0</v>
      </c>
      <c r="AD172" s="116">
        <f t="shared" si="16"/>
        <v>400</v>
      </c>
      <c r="AE172" s="89">
        <f t="shared" si="17"/>
        <v>119600</v>
      </c>
      <c r="AF172" s="87">
        <v>0</v>
      </c>
      <c r="AG172" s="117" t="s">
        <v>121</v>
      </c>
      <c r="AH172" s="118">
        <v>55910100083329</v>
      </c>
      <c r="AI172" s="117">
        <v>0</v>
      </c>
    </row>
    <row r="173" spans="2:35" ht="16.5">
      <c r="B173" s="83">
        <f t="shared" si="18"/>
        <v>79</v>
      </c>
      <c r="C173" s="93" t="s">
        <v>962</v>
      </c>
      <c r="D173" s="93" t="s">
        <v>963</v>
      </c>
      <c r="E173" s="114">
        <v>330065398885</v>
      </c>
      <c r="F173" s="115">
        <v>36839</v>
      </c>
      <c r="G173" s="112" t="s">
        <v>3</v>
      </c>
      <c r="H173" s="137" t="s">
        <v>111</v>
      </c>
      <c r="I173" s="93" t="s">
        <v>771</v>
      </c>
      <c r="J173" s="93" t="s">
        <v>723</v>
      </c>
      <c r="K173" s="115">
        <v>45689</v>
      </c>
      <c r="L173" s="87" t="s">
        <v>96</v>
      </c>
      <c r="M173" s="87">
        <v>0</v>
      </c>
      <c r="N173" s="116">
        <v>50000</v>
      </c>
      <c r="O173" s="116">
        <v>0</v>
      </c>
      <c r="P173" s="116">
        <v>0</v>
      </c>
      <c r="Q173" s="116">
        <v>0</v>
      </c>
      <c r="R173" s="116">
        <v>70000</v>
      </c>
      <c r="S173" s="116">
        <f t="shared" si="14"/>
        <v>120000</v>
      </c>
      <c r="T173" s="87">
        <v>0</v>
      </c>
      <c r="U173" s="89">
        <f t="shared" si="15"/>
        <v>120000</v>
      </c>
      <c r="V173" s="87">
        <v>0</v>
      </c>
      <c r="W173" s="116">
        <v>0</v>
      </c>
      <c r="X173" s="116">
        <v>0</v>
      </c>
      <c r="Y173" s="116">
        <v>0</v>
      </c>
      <c r="Z173" s="116">
        <v>0</v>
      </c>
      <c r="AA173" s="116">
        <v>400</v>
      </c>
      <c r="AB173" s="116">
        <v>0</v>
      </c>
      <c r="AC173" s="116">
        <v>0</v>
      </c>
      <c r="AD173" s="116">
        <f t="shared" si="16"/>
        <v>400</v>
      </c>
      <c r="AE173" s="89">
        <f t="shared" si="17"/>
        <v>119600</v>
      </c>
      <c r="AF173" s="87">
        <v>0</v>
      </c>
      <c r="AG173" s="117" t="s">
        <v>121</v>
      </c>
      <c r="AH173" s="118">
        <v>158312010001414</v>
      </c>
      <c r="AI173" s="117" t="s">
        <v>329</v>
      </c>
    </row>
    <row r="174" spans="2:35" ht="16.5">
      <c r="B174" s="83">
        <f t="shared" si="18"/>
        <v>80</v>
      </c>
      <c r="C174" s="93" t="s">
        <v>964</v>
      </c>
      <c r="D174" s="93" t="s">
        <v>965</v>
      </c>
      <c r="E174" s="114">
        <v>922305684393</v>
      </c>
      <c r="F174" s="115">
        <v>36696</v>
      </c>
      <c r="G174" s="112" t="s">
        <v>3</v>
      </c>
      <c r="H174" s="137" t="s">
        <v>111</v>
      </c>
      <c r="I174" s="93" t="s">
        <v>757</v>
      </c>
      <c r="J174" s="93" t="s">
        <v>723</v>
      </c>
      <c r="K174" s="115">
        <v>45689</v>
      </c>
      <c r="L174" s="87" t="s">
        <v>96</v>
      </c>
      <c r="M174" s="87">
        <v>0</v>
      </c>
      <c r="N174" s="116">
        <v>50000</v>
      </c>
      <c r="O174" s="116">
        <v>0</v>
      </c>
      <c r="P174" s="116">
        <v>0</v>
      </c>
      <c r="Q174" s="116">
        <v>0</v>
      </c>
      <c r="R174" s="116">
        <v>70000</v>
      </c>
      <c r="S174" s="116">
        <f t="shared" si="14"/>
        <v>120000</v>
      </c>
      <c r="T174" s="87">
        <v>0</v>
      </c>
      <c r="U174" s="89">
        <f t="shared" si="15"/>
        <v>120000</v>
      </c>
      <c r="V174" s="87">
        <v>0</v>
      </c>
      <c r="W174" s="116">
        <v>0</v>
      </c>
      <c r="X174" s="116">
        <v>0</v>
      </c>
      <c r="Y174" s="116">
        <v>0</v>
      </c>
      <c r="Z174" s="116">
        <v>0</v>
      </c>
      <c r="AA174" s="116">
        <v>400</v>
      </c>
      <c r="AB174" s="116">
        <v>0</v>
      </c>
      <c r="AC174" s="116">
        <v>0</v>
      </c>
      <c r="AD174" s="116">
        <f t="shared" si="16"/>
        <v>400</v>
      </c>
      <c r="AE174" s="89">
        <f t="shared" si="17"/>
        <v>119600</v>
      </c>
      <c r="AF174" s="87">
        <v>0</v>
      </c>
      <c r="AG174" s="117" t="s">
        <v>121</v>
      </c>
      <c r="AH174" s="118">
        <v>328002011023056</v>
      </c>
      <c r="AI174" s="117" t="s">
        <v>174</v>
      </c>
    </row>
    <row r="175" spans="2:35" ht="16.5">
      <c r="B175" s="83">
        <f t="shared" si="18"/>
        <v>81</v>
      </c>
      <c r="C175" s="93" t="s">
        <v>966</v>
      </c>
      <c r="D175" s="93" t="s">
        <v>967</v>
      </c>
      <c r="E175" s="114">
        <v>979499429263</v>
      </c>
      <c r="F175" s="115">
        <v>34730</v>
      </c>
      <c r="G175" s="112" t="s">
        <v>3</v>
      </c>
      <c r="H175" s="137" t="s">
        <v>111</v>
      </c>
      <c r="I175" s="93" t="s">
        <v>757</v>
      </c>
      <c r="J175" s="93" t="s">
        <v>723</v>
      </c>
      <c r="K175" s="115">
        <v>45689</v>
      </c>
      <c r="L175" s="87" t="s">
        <v>96</v>
      </c>
      <c r="M175" s="87">
        <v>0</v>
      </c>
      <c r="N175" s="116">
        <v>50000</v>
      </c>
      <c r="O175" s="116">
        <v>0</v>
      </c>
      <c r="P175" s="116">
        <v>0</v>
      </c>
      <c r="Q175" s="116">
        <v>0</v>
      </c>
      <c r="R175" s="116">
        <v>70000</v>
      </c>
      <c r="S175" s="116">
        <f t="shared" si="14"/>
        <v>120000</v>
      </c>
      <c r="T175" s="87">
        <v>0</v>
      </c>
      <c r="U175" s="89">
        <f t="shared" si="15"/>
        <v>120000</v>
      </c>
      <c r="V175" s="87">
        <v>0</v>
      </c>
      <c r="W175" s="116">
        <v>0</v>
      </c>
      <c r="X175" s="116">
        <v>0</v>
      </c>
      <c r="Y175" s="116">
        <v>0</v>
      </c>
      <c r="Z175" s="116">
        <v>0</v>
      </c>
      <c r="AA175" s="116">
        <v>400</v>
      </c>
      <c r="AB175" s="116">
        <v>0</v>
      </c>
      <c r="AC175" s="116">
        <v>0</v>
      </c>
      <c r="AD175" s="116">
        <f t="shared" si="16"/>
        <v>400</v>
      </c>
      <c r="AE175" s="89">
        <f t="shared" si="17"/>
        <v>119600</v>
      </c>
      <c r="AF175" s="87">
        <v>0</v>
      </c>
      <c r="AG175" s="117" t="s">
        <v>121</v>
      </c>
      <c r="AH175" s="118">
        <v>25810100334649</v>
      </c>
      <c r="AI175" s="117" t="s">
        <v>968</v>
      </c>
    </row>
    <row r="176" spans="2:35" ht="16.5">
      <c r="B176" s="83">
        <f t="shared" si="18"/>
        <v>82</v>
      </c>
      <c r="C176" s="93" t="s">
        <v>969</v>
      </c>
      <c r="D176" s="93" t="s">
        <v>970</v>
      </c>
      <c r="E176" s="114">
        <v>335849727829</v>
      </c>
      <c r="F176" s="115">
        <v>35796</v>
      </c>
      <c r="G176" s="112" t="s">
        <v>3</v>
      </c>
      <c r="H176" s="137" t="s">
        <v>111</v>
      </c>
      <c r="I176" s="93" t="s">
        <v>796</v>
      </c>
      <c r="J176" s="93" t="s">
        <v>723</v>
      </c>
      <c r="K176" s="115">
        <v>45689</v>
      </c>
      <c r="L176" s="87" t="s">
        <v>96</v>
      </c>
      <c r="M176" s="87">
        <v>0</v>
      </c>
      <c r="N176" s="116">
        <v>50000</v>
      </c>
      <c r="O176" s="116">
        <v>0</v>
      </c>
      <c r="P176" s="116">
        <v>0</v>
      </c>
      <c r="Q176" s="116">
        <v>0</v>
      </c>
      <c r="R176" s="116">
        <v>70000</v>
      </c>
      <c r="S176" s="116">
        <f t="shared" si="14"/>
        <v>120000</v>
      </c>
      <c r="T176" s="87">
        <v>0</v>
      </c>
      <c r="U176" s="89">
        <f t="shared" si="15"/>
        <v>120000</v>
      </c>
      <c r="V176" s="87">
        <v>0</v>
      </c>
      <c r="W176" s="116">
        <v>0</v>
      </c>
      <c r="X176" s="116">
        <v>0</v>
      </c>
      <c r="Y176" s="116">
        <v>0</v>
      </c>
      <c r="Z176" s="116">
        <v>0</v>
      </c>
      <c r="AA176" s="116">
        <v>400</v>
      </c>
      <c r="AB176" s="116">
        <v>0</v>
      </c>
      <c r="AC176" s="116">
        <v>0</v>
      </c>
      <c r="AD176" s="116">
        <f t="shared" si="16"/>
        <v>400</v>
      </c>
      <c r="AE176" s="89">
        <f t="shared" si="17"/>
        <v>119600</v>
      </c>
      <c r="AF176" s="87">
        <v>0</v>
      </c>
      <c r="AG176" s="117" t="s">
        <v>121</v>
      </c>
      <c r="AH176" s="118">
        <v>214810100055636</v>
      </c>
      <c r="AI176" s="117" t="s">
        <v>122</v>
      </c>
    </row>
    <row r="177" spans="2:35" ht="16.5">
      <c r="B177" s="83">
        <f t="shared" si="18"/>
        <v>83</v>
      </c>
      <c r="C177" s="93" t="s">
        <v>971</v>
      </c>
      <c r="D177" s="93" t="s">
        <v>972</v>
      </c>
      <c r="E177" s="114">
        <v>879046194046</v>
      </c>
      <c r="F177" s="115">
        <v>34983</v>
      </c>
      <c r="G177" s="112" t="s">
        <v>3</v>
      </c>
      <c r="H177" s="137" t="s">
        <v>111</v>
      </c>
      <c r="I177" s="93" t="s">
        <v>786</v>
      </c>
      <c r="J177" s="93" t="s">
        <v>723</v>
      </c>
      <c r="K177" s="115">
        <v>45689</v>
      </c>
      <c r="L177" s="87" t="s">
        <v>96</v>
      </c>
      <c r="M177" s="87">
        <v>0</v>
      </c>
      <c r="N177" s="116">
        <v>50000</v>
      </c>
      <c r="O177" s="116">
        <v>0</v>
      </c>
      <c r="P177" s="116">
        <v>0</v>
      </c>
      <c r="Q177" s="116">
        <v>0</v>
      </c>
      <c r="R177" s="116">
        <v>70000</v>
      </c>
      <c r="S177" s="116">
        <f t="shared" si="14"/>
        <v>120000</v>
      </c>
      <c r="T177" s="87">
        <v>0</v>
      </c>
      <c r="U177" s="89">
        <f t="shared" si="15"/>
        <v>120000</v>
      </c>
      <c r="V177" s="87">
        <v>0</v>
      </c>
      <c r="W177" s="116">
        <v>0</v>
      </c>
      <c r="X177" s="116">
        <v>0</v>
      </c>
      <c r="Y177" s="116">
        <v>0</v>
      </c>
      <c r="Z177" s="116">
        <v>0</v>
      </c>
      <c r="AA177" s="116">
        <v>400</v>
      </c>
      <c r="AB177" s="116">
        <v>0</v>
      </c>
      <c r="AC177" s="116">
        <v>0</v>
      </c>
      <c r="AD177" s="116">
        <f t="shared" si="16"/>
        <v>400</v>
      </c>
      <c r="AE177" s="89">
        <f t="shared" si="17"/>
        <v>119600</v>
      </c>
      <c r="AF177" s="87">
        <v>0</v>
      </c>
      <c r="AG177" s="117" t="s">
        <v>121</v>
      </c>
      <c r="AH177" s="118">
        <v>146812010002126</v>
      </c>
      <c r="AI177" s="117">
        <v>0</v>
      </c>
    </row>
    <row r="178" spans="2:35" ht="16.5">
      <c r="B178" s="83">
        <f t="shared" si="18"/>
        <v>84</v>
      </c>
      <c r="C178" s="93" t="s">
        <v>973</v>
      </c>
      <c r="D178" s="93" t="s">
        <v>974</v>
      </c>
      <c r="E178" s="114">
        <v>812071119169</v>
      </c>
      <c r="F178" s="115">
        <v>34661</v>
      </c>
      <c r="G178" s="112" t="s">
        <v>3</v>
      </c>
      <c r="H178" s="137" t="s">
        <v>111</v>
      </c>
      <c r="I178" s="93" t="s">
        <v>786</v>
      </c>
      <c r="J178" s="93" t="s">
        <v>723</v>
      </c>
      <c r="K178" s="115">
        <v>45689</v>
      </c>
      <c r="L178" s="87" t="s">
        <v>96</v>
      </c>
      <c r="M178" s="87">
        <v>0</v>
      </c>
      <c r="N178" s="116">
        <v>50000</v>
      </c>
      <c r="O178" s="116">
        <v>0</v>
      </c>
      <c r="P178" s="116">
        <v>0</v>
      </c>
      <c r="Q178" s="116">
        <v>0</v>
      </c>
      <c r="R178" s="116">
        <v>70000</v>
      </c>
      <c r="S178" s="116">
        <f t="shared" si="14"/>
        <v>120000</v>
      </c>
      <c r="T178" s="87">
        <v>0</v>
      </c>
      <c r="U178" s="89">
        <f t="shared" si="15"/>
        <v>120000</v>
      </c>
      <c r="V178" s="87">
        <v>0</v>
      </c>
      <c r="W178" s="116">
        <v>0</v>
      </c>
      <c r="X178" s="116">
        <v>0</v>
      </c>
      <c r="Y178" s="116">
        <v>0</v>
      </c>
      <c r="Z178" s="116">
        <v>0</v>
      </c>
      <c r="AA178" s="116">
        <v>400</v>
      </c>
      <c r="AB178" s="116">
        <v>0</v>
      </c>
      <c r="AC178" s="116">
        <v>0</v>
      </c>
      <c r="AD178" s="116">
        <f t="shared" si="16"/>
        <v>400</v>
      </c>
      <c r="AE178" s="89">
        <f t="shared" si="17"/>
        <v>119600</v>
      </c>
      <c r="AF178" s="87">
        <v>0</v>
      </c>
      <c r="AG178" s="117" t="s">
        <v>121</v>
      </c>
      <c r="AH178" s="118">
        <v>65410100040430</v>
      </c>
      <c r="AI178" s="117">
        <v>0</v>
      </c>
    </row>
    <row r="179" spans="2:35" ht="16.5">
      <c r="B179" s="83">
        <f t="shared" si="18"/>
        <v>85</v>
      </c>
      <c r="C179" s="93" t="s">
        <v>975</v>
      </c>
      <c r="D179" s="93" t="s">
        <v>976</v>
      </c>
      <c r="E179" s="114">
        <v>922364728223</v>
      </c>
      <c r="F179" s="115">
        <v>36088</v>
      </c>
      <c r="G179" s="112" t="s">
        <v>3</v>
      </c>
      <c r="H179" s="137" t="s">
        <v>111</v>
      </c>
      <c r="I179" s="93" t="s">
        <v>786</v>
      </c>
      <c r="J179" s="93" t="s">
        <v>723</v>
      </c>
      <c r="K179" s="115">
        <v>45689</v>
      </c>
      <c r="L179" s="87" t="s">
        <v>96</v>
      </c>
      <c r="M179" s="87">
        <v>0</v>
      </c>
      <c r="N179" s="116">
        <v>50000</v>
      </c>
      <c r="O179" s="116">
        <v>0</v>
      </c>
      <c r="P179" s="116">
        <v>0</v>
      </c>
      <c r="Q179" s="116">
        <v>0</v>
      </c>
      <c r="R179" s="116">
        <v>70000</v>
      </c>
      <c r="S179" s="116">
        <f t="shared" si="14"/>
        <v>120000</v>
      </c>
      <c r="T179" s="87">
        <v>0</v>
      </c>
      <c r="U179" s="89">
        <f t="shared" si="15"/>
        <v>120000</v>
      </c>
      <c r="V179" s="87">
        <v>0</v>
      </c>
      <c r="W179" s="116">
        <v>0</v>
      </c>
      <c r="X179" s="116">
        <v>0</v>
      </c>
      <c r="Y179" s="116">
        <v>0</v>
      </c>
      <c r="Z179" s="116">
        <v>0</v>
      </c>
      <c r="AA179" s="116">
        <v>400</v>
      </c>
      <c r="AB179" s="116">
        <v>0</v>
      </c>
      <c r="AC179" s="116">
        <v>0</v>
      </c>
      <c r="AD179" s="116">
        <f t="shared" si="16"/>
        <v>400</v>
      </c>
      <c r="AE179" s="89">
        <f t="shared" si="17"/>
        <v>119600</v>
      </c>
      <c r="AF179" s="87">
        <v>0</v>
      </c>
      <c r="AG179" s="117" t="s">
        <v>121</v>
      </c>
      <c r="AH179" s="118">
        <v>158310100083648</v>
      </c>
      <c r="AI179" s="117" t="s">
        <v>140</v>
      </c>
    </row>
    <row r="180" spans="2:35" ht="16.5">
      <c r="B180" s="83">
        <f t="shared" si="18"/>
        <v>86</v>
      </c>
      <c r="C180" s="93" t="s">
        <v>977</v>
      </c>
      <c r="D180" s="93" t="s">
        <v>978</v>
      </c>
      <c r="E180" s="114">
        <v>882606712425</v>
      </c>
      <c r="F180" s="115">
        <v>36000</v>
      </c>
      <c r="G180" s="112" t="s">
        <v>3</v>
      </c>
      <c r="H180" s="137" t="s">
        <v>111</v>
      </c>
      <c r="I180" s="93" t="s">
        <v>752</v>
      </c>
      <c r="J180" s="93" t="s">
        <v>723</v>
      </c>
      <c r="K180" s="115">
        <v>45689</v>
      </c>
      <c r="L180" s="87" t="s">
        <v>96</v>
      </c>
      <c r="M180" s="87">
        <v>0</v>
      </c>
      <c r="N180" s="116">
        <v>50000</v>
      </c>
      <c r="O180" s="116">
        <v>0</v>
      </c>
      <c r="P180" s="116">
        <v>0</v>
      </c>
      <c r="Q180" s="116">
        <v>0</v>
      </c>
      <c r="R180" s="116">
        <v>70000</v>
      </c>
      <c r="S180" s="116">
        <f t="shared" si="14"/>
        <v>120000</v>
      </c>
      <c r="T180" s="87">
        <v>0</v>
      </c>
      <c r="U180" s="89">
        <f t="shared" si="15"/>
        <v>120000</v>
      </c>
      <c r="V180" s="87">
        <v>0</v>
      </c>
      <c r="W180" s="116">
        <v>0</v>
      </c>
      <c r="X180" s="116">
        <v>0</v>
      </c>
      <c r="Y180" s="116">
        <v>0</v>
      </c>
      <c r="Z180" s="116">
        <v>0</v>
      </c>
      <c r="AA180" s="116">
        <v>400</v>
      </c>
      <c r="AB180" s="116">
        <v>0</v>
      </c>
      <c r="AC180" s="116">
        <v>0</v>
      </c>
      <c r="AD180" s="116">
        <f t="shared" si="16"/>
        <v>400</v>
      </c>
      <c r="AE180" s="89">
        <f t="shared" si="17"/>
        <v>119600</v>
      </c>
      <c r="AF180" s="87">
        <v>0</v>
      </c>
      <c r="AG180" s="117" t="s">
        <v>121</v>
      </c>
      <c r="AH180" s="118">
        <v>214812010000205</v>
      </c>
      <c r="AI180" s="117" t="s">
        <v>122</v>
      </c>
    </row>
    <row r="181" spans="2:35" ht="16.5">
      <c r="B181" s="83">
        <f t="shared" si="18"/>
        <v>87</v>
      </c>
      <c r="C181" s="93" t="s">
        <v>979</v>
      </c>
      <c r="D181" s="93" t="s">
        <v>980</v>
      </c>
      <c r="E181" s="114">
        <v>707250200692</v>
      </c>
      <c r="F181" s="115">
        <v>34860</v>
      </c>
      <c r="G181" s="112" t="s">
        <v>3</v>
      </c>
      <c r="H181" s="137" t="s">
        <v>111</v>
      </c>
      <c r="I181" s="93" t="s">
        <v>752</v>
      </c>
      <c r="J181" s="93" t="s">
        <v>723</v>
      </c>
      <c r="K181" s="115">
        <v>45689</v>
      </c>
      <c r="L181" s="87" t="s">
        <v>96</v>
      </c>
      <c r="M181" s="87">
        <v>0</v>
      </c>
      <c r="N181" s="116">
        <v>50000</v>
      </c>
      <c r="O181" s="116">
        <v>0</v>
      </c>
      <c r="P181" s="116">
        <v>0</v>
      </c>
      <c r="Q181" s="116">
        <v>0</v>
      </c>
      <c r="R181" s="116">
        <v>70000</v>
      </c>
      <c r="S181" s="116">
        <f t="shared" si="14"/>
        <v>120000</v>
      </c>
      <c r="T181" s="87">
        <v>0</v>
      </c>
      <c r="U181" s="89">
        <f t="shared" si="15"/>
        <v>120000</v>
      </c>
      <c r="V181" s="87">
        <v>0</v>
      </c>
      <c r="W181" s="116">
        <v>0</v>
      </c>
      <c r="X181" s="116">
        <v>0</v>
      </c>
      <c r="Y181" s="116">
        <v>0</v>
      </c>
      <c r="Z181" s="116">
        <v>0</v>
      </c>
      <c r="AA181" s="116">
        <v>400</v>
      </c>
      <c r="AB181" s="116">
        <v>0</v>
      </c>
      <c r="AC181" s="116">
        <v>0</v>
      </c>
      <c r="AD181" s="116">
        <f t="shared" si="16"/>
        <v>400</v>
      </c>
      <c r="AE181" s="89">
        <f t="shared" si="17"/>
        <v>119600</v>
      </c>
      <c r="AF181" s="87">
        <v>0</v>
      </c>
      <c r="AG181" s="117" t="s">
        <v>121</v>
      </c>
      <c r="AH181" s="118">
        <v>83510100065475</v>
      </c>
      <c r="AI181" s="117">
        <v>0</v>
      </c>
    </row>
    <row r="182" spans="2:35" ht="16.5">
      <c r="B182" s="83">
        <f t="shared" si="18"/>
        <v>88</v>
      </c>
      <c r="C182" s="93" t="s">
        <v>981</v>
      </c>
      <c r="D182" s="93" t="s">
        <v>982</v>
      </c>
      <c r="E182" s="114">
        <v>646670160078</v>
      </c>
      <c r="F182" s="115">
        <v>35512</v>
      </c>
      <c r="G182" s="112" t="s">
        <v>3</v>
      </c>
      <c r="H182" s="137" t="s">
        <v>111</v>
      </c>
      <c r="I182" s="93" t="s">
        <v>774</v>
      </c>
      <c r="J182" s="93" t="s">
        <v>723</v>
      </c>
      <c r="K182" s="115">
        <v>45689</v>
      </c>
      <c r="L182" s="87" t="s">
        <v>96</v>
      </c>
      <c r="M182" s="87">
        <v>0</v>
      </c>
      <c r="N182" s="116">
        <v>50000</v>
      </c>
      <c r="O182" s="116">
        <v>0</v>
      </c>
      <c r="P182" s="116">
        <v>0</v>
      </c>
      <c r="Q182" s="116">
        <v>0</v>
      </c>
      <c r="R182" s="116">
        <v>70000</v>
      </c>
      <c r="S182" s="116">
        <f t="shared" si="14"/>
        <v>120000</v>
      </c>
      <c r="T182" s="87">
        <v>0</v>
      </c>
      <c r="U182" s="89">
        <f t="shared" si="15"/>
        <v>120000</v>
      </c>
      <c r="V182" s="87">
        <v>0</v>
      </c>
      <c r="W182" s="116">
        <v>0</v>
      </c>
      <c r="X182" s="116">
        <v>0</v>
      </c>
      <c r="Y182" s="116">
        <v>0</v>
      </c>
      <c r="Z182" s="116">
        <v>0</v>
      </c>
      <c r="AA182" s="116">
        <v>400</v>
      </c>
      <c r="AB182" s="116">
        <v>0</v>
      </c>
      <c r="AC182" s="116">
        <v>0</v>
      </c>
      <c r="AD182" s="116">
        <f t="shared" si="16"/>
        <v>400</v>
      </c>
      <c r="AE182" s="89">
        <f t="shared" si="17"/>
        <v>119600</v>
      </c>
      <c r="AF182" s="87">
        <v>0</v>
      </c>
      <c r="AG182" s="117" t="s">
        <v>121</v>
      </c>
      <c r="AH182" s="118">
        <v>214812010000176</v>
      </c>
      <c r="AI182" s="117" t="s">
        <v>122</v>
      </c>
    </row>
    <row r="183" spans="2:35" ht="16.5">
      <c r="B183" s="83">
        <f t="shared" si="18"/>
        <v>89</v>
      </c>
      <c r="C183" s="93" t="s">
        <v>983</v>
      </c>
      <c r="D183" s="93" t="s">
        <v>984</v>
      </c>
      <c r="E183" s="114">
        <v>228601154577</v>
      </c>
      <c r="F183" s="115">
        <v>36279</v>
      </c>
      <c r="G183" s="112" t="s">
        <v>3</v>
      </c>
      <c r="H183" s="137" t="s">
        <v>111</v>
      </c>
      <c r="I183" s="93" t="s">
        <v>774</v>
      </c>
      <c r="J183" s="93" t="s">
        <v>723</v>
      </c>
      <c r="K183" s="115">
        <v>45689</v>
      </c>
      <c r="L183" s="87" t="s">
        <v>96</v>
      </c>
      <c r="M183" s="87">
        <v>0</v>
      </c>
      <c r="N183" s="116">
        <v>50000</v>
      </c>
      <c r="O183" s="116">
        <v>0</v>
      </c>
      <c r="P183" s="116">
        <v>0</v>
      </c>
      <c r="Q183" s="116">
        <v>0</v>
      </c>
      <c r="R183" s="116">
        <v>70000</v>
      </c>
      <c r="S183" s="116">
        <f t="shared" si="14"/>
        <v>120000</v>
      </c>
      <c r="T183" s="87">
        <v>0</v>
      </c>
      <c r="U183" s="89">
        <f t="shared" si="15"/>
        <v>120000</v>
      </c>
      <c r="V183" s="87">
        <v>0</v>
      </c>
      <c r="W183" s="116">
        <v>0</v>
      </c>
      <c r="X183" s="116">
        <v>0</v>
      </c>
      <c r="Y183" s="116">
        <v>0</v>
      </c>
      <c r="Z183" s="116">
        <v>0</v>
      </c>
      <c r="AA183" s="116">
        <v>400</v>
      </c>
      <c r="AB183" s="116">
        <v>0</v>
      </c>
      <c r="AC183" s="116">
        <v>0</v>
      </c>
      <c r="AD183" s="116">
        <f t="shared" si="16"/>
        <v>400</v>
      </c>
      <c r="AE183" s="89">
        <f t="shared" si="17"/>
        <v>119600</v>
      </c>
      <c r="AF183" s="87">
        <v>0</v>
      </c>
      <c r="AG183" s="117" t="s">
        <v>121</v>
      </c>
      <c r="AH183" s="118">
        <v>158312010001834</v>
      </c>
      <c r="AI183" s="117" t="s">
        <v>329</v>
      </c>
    </row>
    <row r="184" spans="2:35" ht="16.5">
      <c r="B184" s="83">
        <f t="shared" si="18"/>
        <v>90</v>
      </c>
      <c r="C184" s="93" t="s">
        <v>985</v>
      </c>
      <c r="D184" s="93" t="s">
        <v>986</v>
      </c>
      <c r="E184" s="114">
        <v>653357273751</v>
      </c>
      <c r="F184" s="115">
        <v>31578</v>
      </c>
      <c r="G184" s="112" t="s">
        <v>110</v>
      </c>
      <c r="H184" s="137" t="s">
        <v>111</v>
      </c>
      <c r="I184" s="93" t="s">
        <v>796</v>
      </c>
      <c r="J184" s="93" t="s">
        <v>216</v>
      </c>
      <c r="K184" s="115">
        <v>45689</v>
      </c>
      <c r="L184" s="87" t="s">
        <v>96</v>
      </c>
      <c r="M184" s="87">
        <v>0</v>
      </c>
      <c r="N184" s="116">
        <v>60000</v>
      </c>
      <c r="O184" s="116">
        <v>0</v>
      </c>
      <c r="P184" s="116">
        <v>0</v>
      </c>
      <c r="Q184" s="116">
        <v>0</v>
      </c>
      <c r="R184" s="116">
        <v>180000</v>
      </c>
      <c r="S184" s="116">
        <f t="shared" si="14"/>
        <v>240000</v>
      </c>
      <c r="T184" s="87">
        <v>0</v>
      </c>
      <c r="U184" s="89">
        <f t="shared" si="15"/>
        <v>240000</v>
      </c>
      <c r="V184" s="87">
        <v>0</v>
      </c>
      <c r="W184" s="116">
        <v>0</v>
      </c>
      <c r="X184" s="116">
        <v>0</v>
      </c>
      <c r="Y184" s="116">
        <v>0</v>
      </c>
      <c r="Z184" s="116">
        <v>0</v>
      </c>
      <c r="AA184" s="116">
        <v>400</v>
      </c>
      <c r="AB184" s="116">
        <v>0</v>
      </c>
      <c r="AC184" s="116">
        <v>0</v>
      </c>
      <c r="AD184" s="116">
        <f t="shared" si="16"/>
        <v>400</v>
      </c>
      <c r="AE184" s="89">
        <f t="shared" si="17"/>
        <v>239600</v>
      </c>
      <c r="AF184" s="87">
        <v>0</v>
      </c>
      <c r="AG184" s="117" t="s">
        <v>121</v>
      </c>
      <c r="AH184" s="118">
        <v>30210100104084</v>
      </c>
      <c r="AI184" s="117">
        <v>0</v>
      </c>
    </row>
    <row r="185" spans="2:35" ht="16.5">
      <c r="B185" s="83">
        <f t="shared" si="18"/>
        <v>91</v>
      </c>
      <c r="C185" s="112" t="s">
        <v>987</v>
      </c>
      <c r="D185" s="93" t="s">
        <v>988</v>
      </c>
      <c r="E185" s="114">
        <v>591177278780</v>
      </c>
      <c r="F185" s="115">
        <v>31155</v>
      </c>
      <c r="G185" s="112" t="s">
        <v>110</v>
      </c>
      <c r="H185" s="137" t="s">
        <v>111</v>
      </c>
      <c r="I185" s="93" t="s">
        <v>796</v>
      </c>
      <c r="J185" s="112" t="s">
        <v>113</v>
      </c>
      <c r="K185" s="115">
        <v>45689</v>
      </c>
      <c r="L185" s="87" t="s">
        <v>96</v>
      </c>
      <c r="M185" s="87">
        <v>0</v>
      </c>
      <c r="N185" s="116">
        <v>80000</v>
      </c>
      <c r="O185" s="116">
        <v>0</v>
      </c>
      <c r="P185" s="116">
        <v>0</v>
      </c>
      <c r="Q185" s="116">
        <v>0</v>
      </c>
      <c r="R185" s="116">
        <v>220000</v>
      </c>
      <c r="S185" s="116">
        <f t="shared" si="14"/>
        <v>300000</v>
      </c>
      <c r="T185" s="87">
        <v>0</v>
      </c>
      <c r="U185" s="89">
        <f t="shared" si="15"/>
        <v>300000</v>
      </c>
      <c r="V185" s="87">
        <v>0</v>
      </c>
      <c r="W185" s="116">
        <v>0</v>
      </c>
      <c r="X185" s="116">
        <v>0</v>
      </c>
      <c r="Y185" s="116">
        <v>0</v>
      </c>
      <c r="Z185" s="116">
        <v>0</v>
      </c>
      <c r="AA185" s="116">
        <v>400</v>
      </c>
      <c r="AB185" s="116">
        <v>0</v>
      </c>
      <c r="AC185" s="116">
        <v>0</v>
      </c>
      <c r="AD185" s="116">
        <f t="shared" si="16"/>
        <v>400</v>
      </c>
      <c r="AE185" s="89">
        <f t="shared" si="17"/>
        <v>299600</v>
      </c>
      <c r="AF185" s="87">
        <v>0</v>
      </c>
      <c r="AG185" s="117"/>
      <c r="AH185" s="118"/>
      <c r="AI185" s="117"/>
    </row>
    <row r="186" spans="2:35" ht="16.5">
      <c r="B186" s="83">
        <f t="shared" si="18"/>
        <v>92</v>
      </c>
      <c r="C186" s="112" t="s">
        <v>989</v>
      </c>
      <c r="D186" s="93" t="s">
        <v>990</v>
      </c>
      <c r="E186" s="114">
        <v>293721182241</v>
      </c>
      <c r="F186" s="115">
        <v>33925</v>
      </c>
      <c r="G186" s="112" t="s">
        <v>110</v>
      </c>
      <c r="H186" s="137" t="s">
        <v>111</v>
      </c>
      <c r="I186" s="93" t="s">
        <v>766</v>
      </c>
      <c r="J186" s="112" t="s">
        <v>216</v>
      </c>
      <c r="K186" s="115">
        <v>45717</v>
      </c>
      <c r="L186" s="87" t="s">
        <v>96</v>
      </c>
      <c r="M186" s="87">
        <v>0</v>
      </c>
      <c r="N186" s="116">
        <v>30000</v>
      </c>
      <c r="O186" s="116">
        <v>0</v>
      </c>
      <c r="P186" s="116">
        <v>0</v>
      </c>
      <c r="Q186" s="116">
        <v>0</v>
      </c>
      <c r="R186" s="116">
        <v>90000</v>
      </c>
      <c r="S186" s="116">
        <f t="shared" si="14"/>
        <v>120000</v>
      </c>
      <c r="T186" s="87">
        <v>0</v>
      </c>
      <c r="U186" s="89">
        <f t="shared" si="15"/>
        <v>120000</v>
      </c>
      <c r="V186" s="87">
        <v>0</v>
      </c>
      <c r="W186" s="116">
        <v>0</v>
      </c>
      <c r="X186" s="116">
        <v>0</v>
      </c>
      <c r="Y186" s="116">
        <v>0</v>
      </c>
      <c r="Z186" s="116">
        <v>0</v>
      </c>
      <c r="AA186" s="116">
        <v>200</v>
      </c>
      <c r="AB186" s="116">
        <v>0</v>
      </c>
      <c r="AC186" s="116">
        <v>0</v>
      </c>
      <c r="AD186" s="116">
        <f t="shared" si="16"/>
        <v>200</v>
      </c>
      <c r="AE186" s="89">
        <f t="shared" si="17"/>
        <v>119800</v>
      </c>
      <c r="AF186" s="87">
        <v>0</v>
      </c>
      <c r="AG186" s="117" t="s">
        <v>121</v>
      </c>
      <c r="AH186" s="118">
        <v>580602010014349</v>
      </c>
      <c r="AI186" s="117">
        <v>0</v>
      </c>
    </row>
    <row r="187" spans="2:35" ht="12" thickBot="1">
      <c r="B187" s="1148" t="s">
        <v>97</v>
      </c>
      <c r="C187" s="1148"/>
      <c r="D187" s="1148"/>
      <c r="E187" s="1148"/>
      <c r="F187" s="1148"/>
      <c r="G187" s="1148"/>
      <c r="H187" s="1148"/>
      <c r="I187" s="1148"/>
      <c r="J187" s="1148"/>
      <c r="K187" s="1148"/>
      <c r="L187" s="1148"/>
      <c r="M187" s="1148"/>
      <c r="N187" s="119">
        <f t="shared" ref="N187:AF187" si="19">SUM(N95:N186)</f>
        <v>28997266</v>
      </c>
      <c r="O187" s="119">
        <f t="shared" si="19"/>
        <v>0</v>
      </c>
      <c r="P187" s="119">
        <f t="shared" si="19"/>
        <v>0</v>
      </c>
      <c r="Q187" s="119">
        <f t="shared" si="19"/>
        <v>0</v>
      </c>
      <c r="R187" s="119">
        <f t="shared" si="19"/>
        <v>61927665</v>
      </c>
      <c r="S187" s="119">
        <f t="shared" si="19"/>
        <v>90924931</v>
      </c>
      <c r="T187" s="119">
        <f t="shared" si="19"/>
        <v>0</v>
      </c>
      <c r="U187" s="119">
        <f t="shared" si="19"/>
        <v>90924931</v>
      </c>
      <c r="V187" s="119">
        <f t="shared" si="19"/>
        <v>0</v>
      </c>
      <c r="W187" s="119">
        <f t="shared" si="19"/>
        <v>0</v>
      </c>
      <c r="X187" s="119">
        <f t="shared" si="19"/>
        <v>0</v>
      </c>
      <c r="Y187" s="119">
        <f t="shared" si="19"/>
        <v>0</v>
      </c>
      <c r="Z187" s="119">
        <f t="shared" si="19"/>
        <v>0</v>
      </c>
      <c r="AA187" s="119">
        <f t="shared" si="19"/>
        <v>166150</v>
      </c>
      <c r="AB187" s="119">
        <f t="shared" si="19"/>
        <v>8178727</v>
      </c>
      <c r="AC187" s="119">
        <f t="shared" si="19"/>
        <v>849842.94800000021</v>
      </c>
      <c r="AD187" s="119">
        <f t="shared" si="19"/>
        <v>9194719.9479999989</v>
      </c>
      <c r="AE187" s="119">
        <f t="shared" si="19"/>
        <v>81730211.052000016</v>
      </c>
      <c r="AF187" s="119">
        <f t="shared" si="19"/>
        <v>0</v>
      </c>
      <c r="AG187" s="129"/>
      <c r="AH187" s="129"/>
      <c r="AI187" s="130"/>
    </row>
    <row r="188" spans="2:35" ht="12" thickTop="1">
      <c r="B188" s="131"/>
      <c r="C188" s="131"/>
      <c r="D188" s="131"/>
      <c r="E188" s="131"/>
      <c r="F188" s="131"/>
      <c r="G188" s="131"/>
      <c r="H188" s="131"/>
      <c r="I188" s="131"/>
      <c r="J188" s="131"/>
      <c r="K188" s="131"/>
      <c r="L188" s="131"/>
      <c r="M188" s="131"/>
      <c r="N188" s="132"/>
      <c r="O188" s="132"/>
      <c r="P188" s="132"/>
      <c r="Q188" s="132"/>
      <c r="R188" s="132"/>
      <c r="S188" s="132"/>
      <c r="T188" s="132"/>
      <c r="U188" s="132"/>
      <c r="V188" s="132"/>
      <c r="W188" s="132"/>
      <c r="X188" s="132"/>
      <c r="Y188" s="132"/>
      <c r="Z188" s="132"/>
      <c r="AA188" s="132"/>
      <c r="AB188" s="132"/>
      <c r="AC188" s="132"/>
      <c r="AD188" s="132"/>
      <c r="AE188" s="132"/>
      <c r="AF188" s="133"/>
      <c r="AG188" s="134"/>
      <c r="AH188" s="134"/>
      <c r="AI188" s="135"/>
    </row>
    <row r="189" spans="2:35">
      <c r="B189" s="131"/>
      <c r="C189" s="131"/>
      <c r="D189" s="131"/>
      <c r="E189" s="131"/>
      <c r="F189" s="131"/>
      <c r="G189" s="131"/>
      <c r="H189" s="131"/>
      <c r="I189" s="131"/>
      <c r="J189" s="131"/>
      <c r="K189" s="131"/>
      <c r="L189" s="131"/>
      <c r="M189" s="131"/>
      <c r="N189" s="133"/>
      <c r="O189" s="133"/>
      <c r="P189" s="133"/>
      <c r="Q189" s="133"/>
      <c r="R189" s="133"/>
      <c r="S189" s="133"/>
      <c r="T189" s="133"/>
      <c r="U189" s="133"/>
      <c r="V189" s="133"/>
      <c r="W189" s="133"/>
      <c r="X189" s="135"/>
      <c r="Y189" s="135"/>
      <c r="Z189" s="135"/>
      <c r="AA189" s="135"/>
      <c r="AB189" s="133"/>
      <c r="AC189" s="133"/>
      <c r="AD189" s="133"/>
      <c r="AE189" s="133"/>
      <c r="AF189" s="133"/>
      <c r="AG189" s="134"/>
      <c r="AH189" s="134"/>
      <c r="AI189" s="135"/>
    </row>
    <row r="190" spans="2:35" s="123" customFormat="1" ht="15">
      <c r="B190" s="124"/>
      <c r="C190" s="1134" t="s">
        <v>991</v>
      </c>
      <c r="D190" s="1134"/>
      <c r="E190" s="1134"/>
      <c r="F190" s="1134"/>
      <c r="G190" s="1134"/>
      <c r="H190" s="1134"/>
      <c r="I190" s="1134"/>
      <c r="J190" s="1134"/>
      <c r="K190" s="1134"/>
      <c r="L190" s="1134"/>
      <c r="M190" s="1134"/>
      <c r="N190" s="1134"/>
      <c r="O190" s="1134"/>
      <c r="P190" s="1134"/>
      <c r="Q190" s="1134"/>
      <c r="R190" s="125"/>
      <c r="S190" s="125"/>
      <c r="T190" s="125"/>
      <c r="U190" s="125"/>
      <c r="V190" s="125"/>
      <c r="W190" s="126"/>
      <c r="X190" s="126"/>
      <c r="Y190" s="126"/>
      <c r="Z190" s="125"/>
      <c r="AA190" s="125"/>
      <c r="AB190" s="125"/>
      <c r="AC190" s="125"/>
      <c r="AD190" s="127"/>
      <c r="AE190" s="127"/>
      <c r="AF190" s="126"/>
    </row>
    <row r="191" spans="2:35" s="123" customFormat="1" ht="15">
      <c r="B191" s="124"/>
      <c r="C191" s="138"/>
      <c r="D191" s="138"/>
      <c r="E191" s="138"/>
      <c r="F191" s="138"/>
      <c r="G191" s="138"/>
      <c r="H191" s="138"/>
      <c r="I191" s="138"/>
      <c r="J191" s="138"/>
      <c r="K191" s="138"/>
      <c r="L191" s="138"/>
      <c r="M191" s="138"/>
      <c r="N191" s="138"/>
      <c r="O191" s="138"/>
      <c r="P191" s="138"/>
      <c r="Q191" s="138"/>
      <c r="R191" s="125"/>
      <c r="S191" s="125"/>
      <c r="T191" s="125"/>
      <c r="U191" s="125"/>
      <c r="V191" s="125"/>
      <c r="W191" s="126"/>
      <c r="X191" s="126"/>
      <c r="Y191" s="126"/>
      <c r="Z191" s="125"/>
      <c r="AA191" s="125"/>
      <c r="AB191" s="125"/>
      <c r="AC191" s="125"/>
      <c r="AD191" s="127"/>
      <c r="AE191" s="127"/>
      <c r="AF191" s="126"/>
    </row>
  </sheetData>
  <mergeCells count="56">
    <mergeCell ref="AD8:AE8"/>
    <mergeCell ref="B2:AF2"/>
    <mergeCell ref="B3:R3"/>
    <mergeCell ref="AD3:AF3"/>
    <mergeCell ref="B5:AF5"/>
    <mergeCell ref="B7:S7"/>
    <mergeCell ref="AA10:AA11"/>
    <mergeCell ref="AB10:AB11"/>
    <mergeCell ref="H10:H11"/>
    <mergeCell ref="I10:I11"/>
    <mergeCell ref="J10:J11"/>
    <mergeCell ref="K10:K11"/>
    <mergeCell ref="L10:L11"/>
    <mergeCell ref="M10:M11"/>
    <mergeCell ref="B87:M87"/>
    <mergeCell ref="N10:U10"/>
    <mergeCell ref="V10:V11"/>
    <mergeCell ref="W10:X10"/>
    <mergeCell ref="Y10:Z10"/>
    <mergeCell ref="B10:B11"/>
    <mergeCell ref="C10:C11"/>
    <mergeCell ref="D10:D11"/>
    <mergeCell ref="E10:E11"/>
    <mergeCell ref="F10:F11"/>
    <mergeCell ref="G10:G11"/>
    <mergeCell ref="AC10:AC11"/>
    <mergeCell ref="AD10:AD11"/>
    <mergeCell ref="AE10:AE11"/>
    <mergeCell ref="AF10:AF11"/>
    <mergeCell ref="AG10:AI10"/>
    <mergeCell ref="B89:S89"/>
    <mergeCell ref="B92:B93"/>
    <mergeCell ref="C92:C93"/>
    <mergeCell ref="D92:D93"/>
    <mergeCell ref="E92:E93"/>
    <mergeCell ref="F92:F93"/>
    <mergeCell ref="G92:G93"/>
    <mergeCell ref="H92:H93"/>
    <mergeCell ref="I92:I93"/>
    <mergeCell ref="J92:J93"/>
    <mergeCell ref="AF92:AF93"/>
    <mergeCell ref="AG92:AI92"/>
    <mergeCell ref="B187:M187"/>
    <mergeCell ref="C190:Q190"/>
    <mergeCell ref="Y92:Z92"/>
    <mergeCell ref="AA92:AA93"/>
    <mergeCell ref="AB92:AB93"/>
    <mergeCell ref="AC92:AC93"/>
    <mergeCell ref="AD92:AD93"/>
    <mergeCell ref="AE92:AE93"/>
    <mergeCell ref="K92:K93"/>
    <mergeCell ref="L92:L93"/>
    <mergeCell ref="M92:M93"/>
    <mergeCell ref="N92:U92"/>
    <mergeCell ref="V92:V93"/>
    <mergeCell ref="W92:X92"/>
  </mergeCells>
  <pageMargins left="0" right="0" top="0.23622047244094491" bottom="0.31496062992125984" header="0.19685039370078741" footer="0.31496062992125984"/>
  <pageSetup paperSize="5" scale="40" orientation="landscape" r:id="rId1"/>
  <rowBreaks count="2" manualBreakCount="2">
    <brk id="87" min="1" max="34" man="1"/>
    <brk id="190" min="1" max="34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B2:AJ1123"/>
  <sheetViews>
    <sheetView view="pageBreakPreview" topLeftCell="L1042" zoomScale="80" zoomScaleSheetLayoutView="80" workbookViewId="0">
      <selection activeCell="O1104" sqref="O1104"/>
    </sheetView>
  </sheetViews>
  <sheetFormatPr defaultRowHeight="11.25"/>
  <cols>
    <col min="1" max="1" width="9.140625" style="74"/>
    <col min="2" max="2" width="7.140625" style="74" customWidth="1"/>
    <col min="3" max="3" width="6.42578125" style="74" customWidth="1"/>
    <col min="4" max="4" width="28.28515625" style="74" customWidth="1"/>
    <col min="5" max="5" width="16" style="74" bestFit="1" customWidth="1"/>
    <col min="6" max="6" width="14.7109375" style="74" customWidth="1"/>
    <col min="7" max="7" width="12.85546875" style="74" customWidth="1"/>
    <col min="8" max="8" width="13.5703125" style="74" customWidth="1"/>
    <col min="9" max="9" width="8" style="74" customWidth="1"/>
    <col min="10" max="10" width="24.85546875" style="74" customWidth="1"/>
    <col min="11" max="11" width="15.85546875" style="74" customWidth="1"/>
    <col min="12" max="13" width="12" style="74" customWidth="1"/>
    <col min="14" max="14" width="6.140625" style="74" customWidth="1"/>
    <col min="15" max="15" width="14.28515625" style="74" customWidth="1"/>
    <col min="16" max="16" width="7.140625" style="74" customWidth="1"/>
    <col min="17" max="17" width="6.140625" style="74" customWidth="1"/>
    <col min="18" max="18" width="6" style="74" customWidth="1"/>
    <col min="19" max="19" width="14.85546875" style="74" customWidth="1"/>
    <col min="20" max="20" width="15.85546875" style="74" customWidth="1"/>
    <col min="21" max="21" width="6.85546875" style="74" customWidth="1"/>
    <col min="22" max="22" width="15.140625" style="74" customWidth="1"/>
    <col min="23" max="23" width="6.42578125" style="74" customWidth="1"/>
    <col min="24" max="24" width="13" style="74" customWidth="1"/>
    <col min="25" max="25" width="6" style="74" customWidth="1"/>
    <col min="26" max="26" width="11.7109375" style="74" customWidth="1"/>
    <col min="27" max="27" width="5.42578125" style="74" customWidth="1"/>
    <col min="28" max="28" width="11.42578125" style="74" bestFit="1" customWidth="1"/>
    <col min="29" max="29" width="12.5703125" style="74" bestFit="1" customWidth="1"/>
    <col min="30" max="30" width="11" style="74" customWidth="1"/>
    <col min="31" max="31" width="12.7109375" style="74" customWidth="1"/>
    <col min="32" max="32" width="14.85546875" style="74" customWidth="1"/>
    <col min="33" max="33" width="6.28515625" style="74" customWidth="1"/>
    <col min="34" max="34" width="20.28515625" style="74" customWidth="1"/>
    <col min="35" max="35" width="18.42578125" style="74" bestFit="1" customWidth="1"/>
    <col min="36" max="36" width="17.28515625" style="74" customWidth="1"/>
    <col min="37" max="257" width="9.140625" style="74"/>
    <col min="258" max="258" width="7.140625" style="74" customWidth="1"/>
    <col min="259" max="259" width="6.42578125" style="74" customWidth="1"/>
    <col min="260" max="260" width="11.7109375" style="74" bestFit="1" customWidth="1"/>
    <col min="261" max="262" width="7.85546875" style="74" customWidth="1"/>
    <col min="263" max="263" width="9.28515625" style="74" customWidth="1"/>
    <col min="264" max="264" width="9.42578125" style="74" customWidth="1"/>
    <col min="265" max="265" width="17.7109375" style="74" customWidth="1"/>
    <col min="266" max="266" width="9.28515625" style="74" bestFit="1" customWidth="1"/>
    <col min="267" max="267" width="10.42578125" style="74" customWidth="1"/>
    <col min="268" max="268" width="15.42578125" style="74" customWidth="1"/>
    <col min="269" max="269" width="12" style="74" customWidth="1"/>
    <col min="270" max="270" width="10.5703125" style="74" customWidth="1"/>
    <col min="271" max="271" width="13.28515625" style="74" customWidth="1"/>
    <col min="272" max="272" width="8.42578125" style="74" customWidth="1"/>
    <col min="273" max="273" width="7.5703125" style="74" customWidth="1"/>
    <col min="274" max="274" width="6.85546875" style="74" customWidth="1"/>
    <col min="275" max="275" width="9.140625" style="74"/>
    <col min="276" max="276" width="11.85546875" style="74" customWidth="1"/>
    <col min="277" max="277" width="16.28515625" style="74" customWidth="1"/>
    <col min="278" max="278" width="13.5703125" style="74" customWidth="1"/>
    <col min="279" max="279" width="11.85546875" style="74" customWidth="1"/>
    <col min="280" max="280" width="11.7109375" style="74" bestFit="1" customWidth="1"/>
    <col min="281" max="281" width="11.85546875" style="74" bestFit="1" customWidth="1"/>
    <col min="282" max="282" width="11.7109375" style="74" bestFit="1" customWidth="1"/>
    <col min="283" max="283" width="11.85546875" style="74" bestFit="1" customWidth="1"/>
    <col min="284" max="284" width="9.140625" style="74" customWidth="1"/>
    <col min="285" max="286" width="9.140625" style="74"/>
    <col min="287" max="287" width="15.42578125" style="74" customWidth="1"/>
    <col min="288" max="288" width="15.28515625" style="74" customWidth="1"/>
    <col min="289" max="289" width="11.85546875" style="74" customWidth="1"/>
    <col min="290" max="290" width="12.28515625" style="74" customWidth="1"/>
    <col min="291" max="291" width="9" style="74" customWidth="1"/>
    <col min="292" max="292" width="11.140625" style="74" customWidth="1"/>
    <col min="293" max="513" width="9.140625" style="74"/>
    <col min="514" max="514" width="7.140625" style="74" customWidth="1"/>
    <col min="515" max="515" width="6.42578125" style="74" customWidth="1"/>
    <col min="516" max="516" width="11.7109375" style="74" bestFit="1" customWidth="1"/>
    <col min="517" max="518" width="7.85546875" style="74" customWidth="1"/>
    <col min="519" max="519" width="9.28515625" style="74" customWidth="1"/>
    <col min="520" max="520" width="9.42578125" style="74" customWidth="1"/>
    <col min="521" max="521" width="17.7109375" style="74" customWidth="1"/>
    <col min="522" max="522" width="9.28515625" style="74" bestFit="1" customWidth="1"/>
    <col min="523" max="523" width="10.42578125" style="74" customWidth="1"/>
    <col min="524" max="524" width="15.42578125" style="74" customWidth="1"/>
    <col min="525" max="525" width="12" style="74" customWidth="1"/>
    <col min="526" max="526" width="10.5703125" style="74" customWidth="1"/>
    <col min="527" max="527" width="13.28515625" style="74" customWidth="1"/>
    <col min="528" max="528" width="8.42578125" style="74" customWidth="1"/>
    <col min="529" max="529" width="7.5703125" style="74" customWidth="1"/>
    <col min="530" max="530" width="6.85546875" style="74" customWidth="1"/>
    <col min="531" max="531" width="9.140625" style="74"/>
    <col min="532" max="532" width="11.85546875" style="74" customWidth="1"/>
    <col min="533" max="533" width="16.28515625" style="74" customWidth="1"/>
    <col min="534" max="534" width="13.5703125" style="74" customWidth="1"/>
    <col min="535" max="535" width="11.85546875" style="74" customWidth="1"/>
    <col min="536" max="536" width="11.7109375" style="74" bestFit="1" customWidth="1"/>
    <col min="537" max="537" width="11.85546875" style="74" bestFit="1" customWidth="1"/>
    <col min="538" max="538" width="11.7109375" style="74" bestFit="1" customWidth="1"/>
    <col min="539" max="539" width="11.85546875" style="74" bestFit="1" customWidth="1"/>
    <col min="540" max="540" width="9.140625" style="74" customWidth="1"/>
    <col min="541" max="542" width="9.140625" style="74"/>
    <col min="543" max="543" width="15.42578125" style="74" customWidth="1"/>
    <col min="544" max="544" width="15.28515625" style="74" customWidth="1"/>
    <col min="545" max="545" width="11.85546875" style="74" customWidth="1"/>
    <col min="546" max="546" width="12.28515625" style="74" customWidth="1"/>
    <col min="547" max="547" width="9" style="74" customWidth="1"/>
    <col min="548" max="548" width="11.140625" style="74" customWidth="1"/>
    <col min="549" max="769" width="9.140625" style="74"/>
    <col min="770" max="770" width="7.140625" style="74" customWidth="1"/>
    <col min="771" max="771" width="6.42578125" style="74" customWidth="1"/>
    <col min="772" max="772" width="11.7109375" style="74" bestFit="1" customWidth="1"/>
    <col min="773" max="774" width="7.85546875" style="74" customWidth="1"/>
    <col min="775" max="775" width="9.28515625" style="74" customWidth="1"/>
    <col min="776" max="776" width="9.42578125" style="74" customWidth="1"/>
    <col min="777" max="777" width="17.7109375" style="74" customWidth="1"/>
    <col min="778" max="778" width="9.28515625" style="74" bestFit="1" customWidth="1"/>
    <col min="779" max="779" width="10.42578125" style="74" customWidth="1"/>
    <col min="780" max="780" width="15.42578125" style="74" customWidth="1"/>
    <col min="781" max="781" width="12" style="74" customWidth="1"/>
    <col min="782" max="782" width="10.5703125" style="74" customWidth="1"/>
    <col min="783" max="783" width="13.28515625" style="74" customWidth="1"/>
    <col min="784" max="784" width="8.42578125" style="74" customWidth="1"/>
    <col min="785" max="785" width="7.5703125" style="74" customWidth="1"/>
    <col min="786" max="786" width="6.85546875" style="74" customWidth="1"/>
    <col min="787" max="787" width="9.140625" style="74"/>
    <col min="788" max="788" width="11.85546875" style="74" customWidth="1"/>
    <col min="789" max="789" width="16.28515625" style="74" customWidth="1"/>
    <col min="790" max="790" width="13.5703125" style="74" customWidth="1"/>
    <col min="791" max="791" width="11.85546875" style="74" customWidth="1"/>
    <col min="792" max="792" width="11.7109375" style="74" bestFit="1" customWidth="1"/>
    <col min="793" max="793" width="11.85546875" style="74" bestFit="1" customWidth="1"/>
    <col min="794" max="794" width="11.7109375" style="74" bestFit="1" customWidth="1"/>
    <col min="795" max="795" width="11.85546875" style="74" bestFit="1" customWidth="1"/>
    <col min="796" max="796" width="9.140625" style="74" customWidth="1"/>
    <col min="797" max="798" width="9.140625" style="74"/>
    <col min="799" max="799" width="15.42578125" style="74" customWidth="1"/>
    <col min="800" max="800" width="15.28515625" style="74" customWidth="1"/>
    <col min="801" max="801" width="11.85546875" style="74" customWidth="1"/>
    <col min="802" max="802" width="12.28515625" style="74" customWidth="1"/>
    <col min="803" max="803" width="9" style="74" customWidth="1"/>
    <col min="804" max="804" width="11.140625" style="74" customWidth="1"/>
    <col min="805" max="1025" width="9.140625" style="74"/>
    <col min="1026" max="1026" width="7.140625" style="74" customWidth="1"/>
    <col min="1027" max="1027" width="6.42578125" style="74" customWidth="1"/>
    <col min="1028" max="1028" width="11.7109375" style="74" bestFit="1" customWidth="1"/>
    <col min="1029" max="1030" width="7.85546875" style="74" customWidth="1"/>
    <col min="1031" max="1031" width="9.28515625" style="74" customWidth="1"/>
    <col min="1032" max="1032" width="9.42578125" style="74" customWidth="1"/>
    <col min="1033" max="1033" width="17.7109375" style="74" customWidth="1"/>
    <col min="1034" max="1034" width="9.28515625" style="74" bestFit="1" customWidth="1"/>
    <col min="1035" max="1035" width="10.42578125" style="74" customWidth="1"/>
    <col min="1036" max="1036" width="15.42578125" style="74" customWidth="1"/>
    <col min="1037" max="1037" width="12" style="74" customWidth="1"/>
    <col min="1038" max="1038" width="10.5703125" style="74" customWidth="1"/>
    <col min="1039" max="1039" width="13.28515625" style="74" customWidth="1"/>
    <col min="1040" max="1040" width="8.42578125" style="74" customWidth="1"/>
    <col min="1041" max="1041" width="7.5703125" style="74" customWidth="1"/>
    <col min="1042" max="1042" width="6.85546875" style="74" customWidth="1"/>
    <col min="1043" max="1043" width="9.140625" style="74"/>
    <col min="1044" max="1044" width="11.85546875" style="74" customWidth="1"/>
    <col min="1045" max="1045" width="16.28515625" style="74" customWidth="1"/>
    <col min="1046" max="1046" width="13.5703125" style="74" customWidth="1"/>
    <col min="1047" max="1047" width="11.85546875" style="74" customWidth="1"/>
    <col min="1048" max="1048" width="11.7109375" style="74" bestFit="1" customWidth="1"/>
    <col min="1049" max="1049" width="11.85546875" style="74" bestFit="1" customWidth="1"/>
    <col min="1050" max="1050" width="11.7109375" style="74" bestFit="1" customWidth="1"/>
    <col min="1051" max="1051" width="11.85546875" style="74" bestFit="1" customWidth="1"/>
    <col min="1052" max="1052" width="9.140625" style="74" customWidth="1"/>
    <col min="1053" max="1054" width="9.140625" style="74"/>
    <col min="1055" max="1055" width="15.42578125" style="74" customWidth="1"/>
    <col min="1056" max="1056" width="15.28515625" style="74" customWidth="1"/>
    <col min="1057" max="1057" width="11.85546875" style="74" customWidth="1"/>
    <col min="1058" max="1058" width="12.28515625" style="74" customWidth="1"/>
    <col min="1059" max="1059" width="9" style="74" customWidth="1"/>
    <col min="1060" max="1060" width="11.140625" style="74" customWidth="1"/>
    <col min="1061" max="1281" width="9.140625" style="74"/>
    <col min="1282" max="1282" width="7.140625" style="74" customWidth="1"/>
    <col min="1283" max="1283" width="6.42578125" style="74" customWidth="1"/>
    <col min="1284" max="1284" width="11.7109375" style="74" bestFit="1" customWidth="1"/>
    <col min="1285" max="1286" width="7.85546875" style="74" customWidth="1"/>
    <col min="1287" max="1287" width="9.28515625" style="74" customWidth="1"/>
    <col min="1288" max="1288" width="9.42578125" style="74" customWidth="1"/>
    <col min="1289" max="1289" width="17.7109375" style="74" customWidth="1"/>
    <col min="1290" max="1290" width="9.28515625" style="74" bestFit="1" customWidth="1"/>
    <col min="1291" max="1291" width="10.42578125" style="74" customWidth="1"/>
    <col min="1292" max="1292" width="15.42578125" style="74" customWidth="1"/>
    <col min="1293" max="1293" width="12" style="74" customWidth="1"/>
    <col min="1294" max="1294" width="10.5703125" style="74" customWidth="1"/>
    <col min="1295" max="1295" width="13.28515625" style="74" customWidth="1"/>
    <col min="1296" max="1296" width="8.42578125" style="74" customWidth="1"/>
    <col min="1297" max="1297" width="7.5703125" style="74" customWidth="1"/>
    <col min="1298" max="1298" width="6.85546875" style="74" customWidth="1"/>
    <col min="1299" max="1299" width="9.140625" style="74"/>
    <col min="1300" max="1300" width="11.85546875" style="74" customWidth="1"/>
    <col min="1301" max="1301" width="16.28515625" style="74" customWidth="1"/>
    <col min="1302" max="1302" width="13.5703125" style="74" customWidth="1"/>
    <col min="1303" max="1303" width="11.85546875" style="74" customWidth="1"/>
    <col min="1304" max="1304" width="11.7109375" style="74" bestFit="1" customWidth="1"/>
    <col min="1305" max="1305" width="11.85546875" style="74" bestFit="1" customWidth="1"/>
    <col min="1306" max="1306" width="11.7109375" style="74" bestFit="1" customWidth="1"/>
    <col min="1307" max="1307" width="11.85546875" style="74" bestFit="1" customWidth="1"/>
    <col min="1308" max="1308" width="9.140625" style="74" customWidth="1"/>
    <col min="1309" max="1310" width="9.140625" style="74"/>
    <col min="1311" max="1311" width="15.42578125" style="74" customWidth="1"/>
    <col min="1312" max="1312" width="15.28515625" style="74" customWidth="1"/>
    <col min="1313" max="1313" width="11.85546875" style="74" customWidth="1"/>
    <col min="1314" max="1314" width="12.28515625" style="74" customWidth="1"/>
    <col min="1315" max="1315" width="9" style="74" customWidth="1"/>
    <col min="1316" max="1316" width="11.140625" style="74" customWidth="1"/>
    <col min="1317" max="1537" width="9.140625" style="74"/>
    <col min="1538" max="1538" width="7.140625" style="74" customWidth="1"/>
    <col min="1539" max="1539" width="6.42578125" style="74" customWidth="1"/>
    <col min="1540" max="1540" width="11.7109375" style="74" bestFit="1" customWidth="1"/>
    <col min="1541" max="1542" width="7.85546875" style="74" customWidth="1"/>
    <col min="1543" max="1543" width="9.28515625" style="74" customWidth="1"/>
    <col min="1544" max="1544" width="9.42578125" style="74" customWidth="1"/>
    <col min="1545" max="1545" width="17.7109375" style="74" customWidth="1"/>
    <col min="1546" max="1546" width="9.28515625" style="74" bestFit="1" customWidth="1"/>
    <col min="1547" max="1547" width="10.42578125" style="74" customWidth="1"/>
    <col min="1548" max="1548" width="15.42578125" style="74" customWidth="1"/>
    <col min="1549" max="1549" width="12" style="74" customWidth="1"/>
    <col min="1550" max="1550" width="10.5703125" style="74" customWidth="1"/>
    <col min="1551" max="1551" width="13.28515625" style="74" customWidth="1"/>
    <col min="1552" max="1552" width="8.42578125" style="74" customWidth="1"/>
    <col min="1553" max="1553" width="7.5703125" style="74" customWidth="1"/>
    <col min="1554" max="1554" width="6.85546875" style="74" customWidth="1"/>
    <col min="1555" max="1555" width="9.140625" style="74"/>
    <col min="1556" max="1556" width="11.85546875" style="74" customWidth="1"/>
    <col min="1557" max="1557" width="16.28515625" style="74" customWidth="1"/>
    <col min="1558" max="1558" width="13.5703125" style="74" customWidth="1"/>
    <col min="1559" max="1559" width="11.85546875" style="74" customWidth="1"/>
    <col min="1560" max="1560" width="11.7109375" style="74" bestFit="1" customWidth="1"/>
    <col min="1561" max="1561" width="11.85546875" style="74" bestFit="1" customWidth="1"/>
    <col min="1562" max="1562" width="11.7109375" style="74" bestFit="1" customWidth="1"/>
    <col min="1563" max="1563" width="11.85546875" style="74" bestFit="1" customWidth="1"/>
    <col min="1564" max="1564" width="9.140625" style="74" customWidth="1"/>
    <col min="1565" max="1566" width="9.140625" style="74"/>
    <col min="1567" max="1567" width="15.42578125" style="74" customWidth="1"/>
    <col min="1568" max="1568" width="15.28515625" style="74" customWidth="1"/>
    <col min="1569" max="1569" width="11.85546875" style="74" customWidth="1"/>
    <col min="1570" max="1570" width="12.28515625" style="74" customWidth="1"/>
    <col min="1571" max="1571" width="9" style="74" customWidth="1"/>
    <col min="1572" max="1572" width="11.140625" style="74" customWidth="1"/>
    <col min="1573" max="1793" width="9.140625" style="74"/>
    <col min="1794" max="1794" width="7.140625" style="74" customWidth="1"/>
    <col min="1795" max="1795" width="6.42578125" style="74" customWidth="1"/>
    <col min="1796" max="1796" width="11.7109375" style="74" bestFit="1" customWidth="1"/>
    <col min="1797" max="1798" width="7.85546875" style="74" customWidth="1"/>
    <col min="1799" max="1799" width="9.28515625" style="74" customWidth="1"/>
    <col min="1800" max="1800" width="9.42578125" style="74" customWidth="1"/>
    <col min="1801" max="1801" width="17.7109375" style="74" customWidth="1"/>
    <col min="1802" max="1802" width="9.28515625" style="74" bestFit="1" customWidth="1"/>
    <col min="1803" max="1803" width="10.42578125" style="74" customWidth="1"/>
    <col min="1804" max="1804" width="15.42578125" style="74" customWidth="1"/>
    <col min="1805" max="1805" width="12" style="74" customWidth="1"/>
    <col min="1806" max="1806" width="10.5703125" style="74" customWidth="1"/>
    <col min="1807" max="1807" width="13.28515625" style="74" customWidth="1"/>
    <col min="1808" max="1808" width="8.42578125" style="74" customWidth="1"/>
    <col min="1809" max="1809" width="7.5703125" style="74" customWidth="1"/>
    <col min="1810" max="1810" width="6.85546875" style="74" customWidth="1"/>
    <col min="1811" max="1811" width="9.140625" style="74"/>
    <col min="1812" max="1812" width="11.85546875" style="74" customWidth="1"/>
    <col min="1813" max="1813" width="16.28515625" style="74" customWidth="1"/>
    <col min="1814" max="1814" width="13.5703125" style="74" customWidth="1"/>
    <col min="1815" max="1815" width="11.85546875" style="74" customWidth="1"/>
    <col min="1816" max="1816" width="11.7109375" style="74" bestFit="1" customWidth="1"/>
    <col min="1817" max="1817" width="11.85546875" style="74" bestFit="1" customWidth="1"/>
    <col min="1818" max="1818" width="11.7109375" style="74" bestFit="1" customWidth="1"/>
    <col min="1819" max="1819" width="11.85546875" style="74" bestFit="1" customWidth="1"/>
    <col min="1820" max="1820" width="9.140625" style="74" customWidth="1"/>
    <col min="1821" max="1822" width="9.140625" style="74"/>
    <col min="1823" max="1823" width="15.42578125" style="74" customWidth="1"/>
    <col min="1824" max="1824" width="15.28515625" style="74" customWidth="1"/>
    <col min="1825" max="1825" width="11.85546875" style="74" customWidth="1"/>
    <col min="1826" max="1826" width="12.28515625" style="74" customWidth="1"/>
    <col min="1827" max="1827" width="9" style="74" customWidth="1"/>
    <col min="1828" max="1828" width="11.140625" style="74" customWidth="1"/>
    <col min="1829" max="2049" width="9.140625" style="74"/>
    <col min="2050" max="2050" width="7.140625" style="74" customWidth="1"/>
    <col min="2051" max="2051" width="6.42578125" style="74" customWidth="1"/>
    <col min="2052" max="2052" width="11.7109375" style="74" bestFit="1" customWidth="1"/>
    <col min="2053" max="2054" width="7.85546875" style="74" customWidth="1"/>
    <col min="2055" max="2055" width="9.28515625" style="74" customWidth="1"/>
    <col min="2056" max="2056" width="9.42578125" style="74" customWidth="1"/>
    <col min="2057" max="2057" width="17.7109375" style="74" customWidth="1"/>
    <col min="2058" max="2058" width="9.28515625" style="74" bestFit="1" customWidth="1"/>
    <col min="2059" max="2059" width="10.42578125" style="74" customWidth="1"/>
    <col min="2060" max="2060" width="15.42578125" style="74" customWidth="1"/>
    <col min="2061" max="2061" width="12" style="74" customWidth="1"/>
    <col min="2062" max="2062" width="10.5703125" style="74" customWidth="1"/>
    <col min="2063" max="2063" width="13.28515625" style="74" customWidth="1"/>
    <col min="2064" max="2064" width="8.42578125" style="74" customWidth="1"/>
    <col min="2065" max="2065" width="7.5703125" style="74" customWidth="1"/>
    <col min="2066" max="2066" width="6.85546875" style="74" customWidth="1"/>
    <col min="2067" max="2067" width="9.140625" style="74"/>
    <col min="2068" max="2068" width="11.85546875" style="74" customWidth="1"/>
    <col min="2069" max="2069" width="16.28515625" style="74" customWidth="1"/>
    <col min="2070" max="2070" width="13.5703125" style="74" customWidth="1"/>
    <col min="2071" max="2071" width="11.85546875" style="74" customWidth="1"/>
    <col min="2072" max="2072" width="11.7109375" style="74" bestFit="1" customWidth="1"/>
    <col min="2073" max="2073" width="11.85546875" style="74" bestFit="1" customWidth="1"/>
    <col min="2074" max="2074" width="11.7109375" style="74" bestFit="1" customWidth="1"/>
    <col min="2075" max="2075" width="11.85546875" style="74" bestFit="1" customWidth="1"/>
    <col min="2076" max="2076" width="9.140625" style="74" customWidth="1"/>
    <col min="2077" max="2078" width="9.140625" style="74"/>
    <col min="2079" max="2079" width="15.42578125" style="74" customWidth="1"/>
    <col min="2080" max="2080" width="15.28515625" style="74" customWidth="1"/>
    <col min="2081" max="2081" width="11.85546875" style="74" customWidth="1"/>
    <col min="2082" max="2082" width="12.28515625" style="74" customWidth="1"/>
    <col min="2083" max="2083" width="9" style="74" customWidth="1"/>
    <col min="2084" max="2084" width="11.140625" style="74" customWidth="1"/>
    <col min="2085" max="2305" width="9.140625" style="74"/>
    <col min="2306" max="2306" width="7.140625" style="74" customWidth="1"/>
    <col min="2307" max="2307" width="6.42578125" style="74" customWidth="1"/>
    <col min="2308" max="2308" width="11.7109375" style="74" bestFit="1" customWidth="1"/>
    <col min="2309" max="2310" width="7.85546875" style="74" customWidth="1"/>
    <col min="2311" max="2311" width="9.28515625" style="74" customWidth="1"/>
    <col min="2312" max="2312" width="9.42578125" style="74" customWidth="1"/>
    <col min="2313" max="2313" width="17.7109375" style="74" customWidth="1"/>
    <col min="2314" max="2314" width="9.28515625" style="74" bestFit="1" customWidth="1"/>
    <col min="2315" max="2315" width="10.42578125" style="74" customWidth="1"/>
    <col min="2316" max="2316" width="15.42578125" style="74" customWidth="1"/>
    <col min="2317" max="2317" width="12" style="74" customWidth="1"/>
    <col min="2318" max="2318" width="10.5703125" style="74" customWidth="1"/>
    <col min="2319" max="2319" width="13.28515625" style="74" customWidth="1"/>
    <col min="2320" max="2320" width="8.42578125" style="74" customWidth="1"/>
    <col min="2321" max="2321" width="7.5703125" style="74" customWidth="1"/>
    <col min="2322" max="2322" width="6.85546875" style="74" customWidth="1"/>
    <col min="2323" max="2323" width="9.140625" style="74"/>
    <col min="2324" max="2324" width="11.85546875" style="74" customWidth="1"/>
    <col min="2325" max="2325" width="16.28515625" style="74" customWidth="1"/>
    <col min="2326" max="2326" width="13.5703125" style="74" customWidth="1"/>
    <col min="2327" max="2327" width="11.85546875" style="74" customWidth="1"/>
    <col min="2328" max="2328" width="11.7109375" style="74" bestFit="1" customWidth="1"/>
    <col min="2329" max="2329" width="11.85546875" style="74" bestFit="1" customWidth="1"/>
    <col min="2330" max="2330" width="11.7109375" style="74" bestFit="1" customWidth="1"/>
    <col min="2331" max="2331" width="11.85546875" style="74" bestFit="1" customWidth="1"/>
    <col min="2332" max="2332" width="9.140625" style="74" customWidth="1"/>
    <col min="2333" max="2334" width="9.140625" style="74"/>
    <col min="2335" max="2335" width="15.42578125" style="74" customWidth="1"/>
    <col min="2336" max="2336" width="15.28515625" style="74" customWidth="1"/>
    <col min="2337" max="2337" width="11.85546875" style="74" customWidth="1"/>
    <col min="2338" max="2338" width="12.28515625" style="74" customWidth="1"/>
    <col min="2339" max="2339" width="9" style="74" customWidth="1"/>
    <col min="2340" max="2340" width="11.140625" style="74" customWidth="1"/>
    <col min="2341" max="2561" width="9.140625" style="74"/>
    <col min="2562" max="2562" width="7.140625" style="74" customWidth="1"/>
    <col min="2563" max="2563" width="6.42578125" style="74" customWidth="1"/>
    <col min="2564" max="2564" width="11.7109375" style="74" bestFit="1" customWidth="1"/>
    <col min="2565" max="2566" width="7.85546875" style="74" customWidth="1"/>
    <col min="2567" max="2567" width="9.28515625" style="74" customWidth="1"/>
    <col min="2568" max="2568" width="9.42578125" style="74" customWidth="1"/>
    <col min="2569" max="2569" width="17.7109375" style="74" customWidth="1"/>
    <col min="2570" max="2570" width="9.28515625" style="74" bestFit="1" customWidth="1"/>
    <col min="2571" max="2571" width="10.42578125" style="74" customWidth="1"/>
    <col min="2572" max="2572" width="15.42578125" style="74" customWidth="1"/>
    <col min="2573" max="2573" width="12" style="74" customWidth="1"/>
    <col min="2574" max="2574" width="10.5703125" style="74" customWidth="1"/>
    <col min="2575" max="2575" width="13.28515625" style="74" customWidth="1"/>
    <col min="2576" max="2576" width="8.42578125" style="74" customWidth="1"/>
    <col min="2577" max="2577" width="7.5703125" style="74" customWidth="1"/>
    <col min="2578" max="2578" width="6.85546875" style="74" customWidth="1"/>
    <col min="2579" max="2579" width="9.140625" style="74"/>
    <col min="2580" max="2580" width="11.85546875" style="74" customWidth="1"/>
    <col min="2581" max="2581" width="16.28515625" style="74" customWidth="1"/>
    <col min="2582" max="2582" width="13.5703125" style="74" customWidth="1"/>
    <col min="2583" max="2583" width="11.85546875" style="74" customWidth="1"/>
    <col min="2584" max="2584" width="11.7109375" style="74" bestFit="1" customWidth="1"/>
    <col min="2585" max="2585" width="11.85546875" style="74" bestFit="1" customWidth="1"/>
    <col min="2586" max="2586" width="11.7109375" style="74" bestFit="1" customWidth="1"/>
    <col min="2587" max="2587" width="11.85546875" style="74" bestFit="1" customWidth="1"/>
    <col min="2588" max="2588" width="9.140625" style="74" customWidth="1"/>
    <col min="2589" max="2590" width="9.140625" style="74"/>
    <col min="2591" max="2591" width="15.42578125" style="74" customWidth="1"/>
    <col min="2592" max="2592" width="15.28515625" style="74" customWidth="1"/>
    <col min="2593" max="2593" width="11.85546875" style="74" customWidth="1"/>
    <col min="2594" max="2594" width="12.28515625" style="74" customWidth="1"/>
    <col min="2595" max="2595" width="9" style="74" customWidth="1"/>
    <col min="2596" max="2596" width="11.140625" style="74" customWidth="1"/>
    <col min="2597" max="2817" width="9.140625" style="74"/>
    <col min="2818" max="2818" width="7.140625" style="74" customWidth="1"/>
    <col min="2819" max="2819" width="6.42578125" style="74" customWidth="1"/>
    <col min="2820" max="2820" width="11.7109375" style="74" bestFit="1" customWidth="1"/>
    <col min="2821" max="2822" width="7.85546875" style="74" customWidth="1"/>
    <col min="2823" max="2823" width="9.28515625" style="74" customWidth="1"/>
    <col min="2824" max="2824" width="9.42578125" style="74" customWidth="1"/>
    <col min="2825" max="2825" width="17.7109375" style="74" customWidth="1"/>
    <col min="2826" max="2826" width="9.28515625" style="74" bestFit="1" customWidth="1"/>
    <col min="2827" max="2827" width="10.42578125" style="74" customWidth="1"/>
    <col min="2828" max="2828" width="15.42578125" style="74" customWidth="1"/>
    <col min="2829" max="2829" width="12" style="74" customWidth="1"/>
    <col min="2830" max="2830" width="10.5703125" style="74" customWidth="1"/>
    <col min="2831" max="2831" width="13.28515625" style="74" customWidth="1"/>
    <col min="2832" max="2832" width="8.42578125" style="74" customWidth="1"/>
    <col min="2833" max="2833" width="7.5703125" style="74" customWidth="1"/>
    <col min="2834" max="2834" width="6.85546875" style="74" customWidth="1"/>
    <col min="2835" max="2835" width="9.140625" style="74"/>
    <col min="2836" max="2836" width="11.85546875" style="74" customWidth="1"/>
    <col min="2837" max="2837" width="16.28515625" style="74" customWidth="1"/>
    <col min="2838" max="2838" width="13.5703125" style="74" customWidth="1"/>
    <col min="2839" max="2839" width="11.85546875" style="74" customWidth="1"/>
    <col min="2840" max="2840" width="11.7109375" style="74" bestFit="1" customWidth="1"/>
    <col min="2841" max="2841" width="11.85546875" style="74" bestFit="1" customWidth="1"/>
    <col min="2842" max="2842" width="11.7109375" style="74" bestFit="1" customWidth="1"/>
    <col min="2843" max="2843" width="11.85546875" style="74" bestFit="1" customWidth="1"/>
    <col min="2844" max="2844" width="9.140625" style="74" customWidth="1"/>
    <col min="2845" max="2846" width="9.140625" style="74"/>
    <col min="2847" max="2847" width="15.42578125" style="74" customWidth="1"/>
    <col min="2848" max="2848" width="15.28515625" style="74" customWidth="1"/>
    <col min="2849" max="2849" width="11.85546875" style="74" customWidth="1"/>
    <col min="2850" max="2850" width="12.28515625" style="74" customWidth="1"/>
    <col min="2851" max="2851" width="9" style="74" customWidth="1"/>
    <col min="2852" max="2852" width="11.140625" style="74" customWidth="1"/>
    <col min="2853" max="3073" width="9.140625" style="74"/>
    <col min="3074" max="3074" width="7.140625" style="74" customWidth="1"/>
    <col min="3075" max="3075" width="6.42578125" style="74" customWidth="1"/>
    <col min="3076" max="3076" width="11.7109375" style="74" bestFit="1" customWidth="1"/>
    <col min="3077" max="3078" width="7.85546875" style="74" customWidth="1"/>
    <col min="3079" max="3079" width="9.28515625" style="74" customWidth="1"/>
    <col min="3080" max="3080" width="9.42578125" style="74" customWidth="1"/>
    <col min="3081" max="3081" width="17.7109375" style="74" customWidth="1"/>
    <col min="3082" max="3082" width="9.28515625" style="74" bestFit="1" customWidth="1"/>
    <col min="3083" max="3083" width="10.42578125" style="74" customWidth="1"/>
    <col min="3084" max="3084" width="15.42578125" style="74" customWidth="1"/>
    <col min="3085" max="3085" width="12" style="74" customWidth="1"/>
    <col min="3086" max="3086" width="10.5703125" style="74" customWidth="1"/>
    <col min="3087" max="3087" width="13.28515625" style="74" customWidth="1"/>
    <col min="3088" max="3088" width="8.42578125" style="74" customWidth="1"/>
    <col min="3089" max="3089" width="7.5703125" style="74" customWidth="1"/>
    <col min="3090" max="3090" width="6.85546875" style="74" customWidth="1"/>
    <col min="3091" max="3091" width="9.140625" style="74"/>
    <col min="3092" max="3092" width="11.85546875" style="74" customWidth="1"/>
    <col min="3093" max="3093" width="16.28515625" style="74" customWidth="1"/>
    <col min="3094" max="3094" width="13.5703125" style="74" customWidth="1"/>
    <col min="3095" max="3095" width="11.85546875" style="74" customWidth="1"/>
    <col min="3096" max="3096" width="11.7109375" style="74" bestFit="1" customWidth="1"/>
    <col min="3097" max="3097" width="11.85546875" style="74" bestFit="1" customWidth="1"/>
    <col min="3098" max="3098" width="11.7109375" style="74" bestFit="1" customWidth="1"/>
    <col min="3099" max="3099" width="11.85546875" style="74" bestFit="1" customWidth="1"/>
    <col min="3100" max="3100" width="9.140625" style="74" customWidth="1"/>
    <col min="3101" max="3102" width="9.140625" style="74"/>
    <col min="3103" max="3103" width="15.42578125" style="74" customWidth="1"/>
    <col min="3104" max="3104" width="15.28515625" style="74" customWidth="1"/>
    <col min="3105" max="3105" width="11.85546875" style="74" customWidth="1"/>
    <col min="3106" max="3106" width="12.28515625" style="74" customWidth="1"/>
    <col min="3107" max="3107" width="9" style="74" customWidth="1"/>
    <col min="3108" max="3108" width="11.140625" style="74" customWidth="1"/>
    <col min="3109" max="3329" width="9.140625" style="74"/>
    <col min="3330" max="3330" width="7.140625" style="74" customWidth="1"/>
    <col min="3331" max="3331" width="6.42578125" style="74" customWidth="1"/>
    <col min="3332" max="3332" width="11.7109375" style="74" bestFit="1" customWidth="1"/>
    <col min="3333" max="3334" width="7.85546875" style="74" customWidth="1"/>
    <col min="3335" max="3335" width="9.28515625" style="74" customWidth="1"/>
    <col min="3336" max="3336" width="9.42578125" style="74" customWidth="1"/>
    <col min="3337" max="3337" width="17.7109375" style="74" customWidth="1"/>
    <col min="3338" max="3338" width="9.28515625" style="74" bestFit="1" customWidth="1"/>
    <col min="3339" max="3339" width="10.42578125" style="74" customWidth="1"/>
    <col min="3340" max="3340" width="15.42578125" style="74" customWidth="1"/>
    <col min="3341" max="3341" width="12" style="74" customWidth="1"/>
    <col min="3342" max="3342" width="10.5703125" style="74" customWidth="1"/>
    <col min="3343" max="3343" width="13.28515625" style="74" customWidth="1"/>
    <col min="3344" max="3344" width="8.42578125" style="74" customWidth="1"/>
    <col min="3345" max="3345" width="7.5703125" style="74" customWidth="1"/>
    <col min="3346" max="3346" width="6.85546875" style="74" customWidth="1"/>
    <col min="3347" max="3347" width="9.140625" style="74"/>
    <col min="3348" max="3348" width="11.85546875" style="74" customWidth="1"/>
    <col min="3349" max="3349" width="16.28515625" style="74" customWidth="1"/>
    <col min="3350" max="3350" width="13.5703125" style="74" customWidth="1"/>
    <col min="3351" max="3351" width="11.85546875" style="74" customWidth="1"/>
    <col min="3352" max="3352" width="11.7109375" style="74" bestFit="1" customWidth="1"/>
    <col min="3353" max="3353" width="11.85546875" style="74" bestFit="1" customWidth="1"/>
    <col min="3354" max="3354" width="11.7109375" style="74" bestFit="1" customWidth="1"/>
    <col min="3355" max="3355" width="11.85546875" style="74" bestFit="1" customWidth="1"/>
    <col min="3356" max="3356" width="9.140625" style="74" customWidth="1"/>
    <col min="3357" max="3358" width="9.140625" style="74"/>
    <col min="3359" max="3359" width="15.42578125" style="74" customWidth="1"/>
    <col min="3360" max="3360" width="15.28515625" style="74" customWidth="1"/>
    <col min="3361" max="3361" width="11.85546875" style="74" customWidth="1"/>
    <col min="3362" max="3362" width="12.28515625" style="74" customWidth="1"/>
    <col min="3363" max="3363" width="9" style="74" customWidth="1"/>
    <col min="3364" max="3364" width="11.140625" style="74" customWidth="1"/>
    <col min="3365" max="3585" width="9.140625" style="74"/>
    <col min="3586" max="3586" width="7.140625" style="74" customWidth="1"/>
    <col min="3587" max="3587" width="6.42578125" style="74" customWidth="1"/>
    <col min="3588" max="3588" width="11.7109375" style="74" bestFit="1" customWidth="1"/>
    <col min="3589" max="3590" width="7.85546875" style="74" customWidth="1"/>
    <col min="3591" max="3591" width="9.28515625" style="74" customWidth="1"/>
    <col min="3592" max="3592" width="9.42578125" style="74" customWidth="1"/>
    <col min="3593" max="3593" width="17.7109375" style="74" customWidth="1"/>
    <col min="3594" max="3594" width="9.28515625" style="74" bestFit="1" customWidth="1"/>
    <col min="3595" max="3595" width="10.42578125" style="74" customWidth="1"/>
    <col min="3596" max="3596" width="15.42578125" style="74" customWidth="1"/>
    <col min="3597" max="3597" width="12" style="74" customWidth="1"/>
    <col min="3598" max="3598" width="10.5703125" style="74" customWidth="1"/>
    <col min="3599" max="3599" width="13.28515625" style="74" customWidth="1"/>
    <col min="3600" max="3600" width="8.42578125" style="74" customWidth="1"/>
    <col min="3601" max="3601" width="7.5703125" style="74" customWidth="1"/>
    <col min="3602" max="3602" width="6.85546875" style="74" customWidth="1"/>
    <col min="3603" max="3603" width="9.140625" style="74"/>
    <col min="3604" max="3604" width="11.85546875" style="74" customWidth="1"/>
    <col min="3605" max="3605" width="16.28515625" style="74" customWidth="1"/>
    <col min="3606" max="3606" width="13.5703125" style="74" customWidth="1"/>
    <col min="3607" max="3607" width="11.85546875" style="74" customWidth="1"/>
    <col min="3608" max="3608" width="11.7109375" style="74" bestFit="1" customWidth="1"/>
    <col min="3609" max="3609" width="11.85546875" style="74" bestFit="1" customWidth="1"/>
    <col min="3610" max="3610" width="11.7109375" style="74" bestFit="1" customWidth="1"/>
    <col min="3611" max="3611" width="11.85546875" style="74" bestFit="1" customWidth="1"/>
    <col min="3612" max="3612" width="9.140625" style="74" customWidth="1"/>
    <col min="3613" max="3614" width="9.140625" style="74"/>
    <col min="3615" max="3615" width="15.42578125" style="74" customWidth="1"/>
    <col min="3616" max="3616" width="15.28515625" style="74" customWidth="1"/>
    <col min="3617" max="3617" width="11.85546875" style="74" customWidth="1"/>
    <col min="3618" max="3618" width="12.28515625" style="74" customWidth="1"/>
    <col min="3619" max="3619" width="9" style="74" customWidth="1"/>
    <col min="3620" max="3620" width="11.140625" style="74" customWidth="1"/>
    <col min="3621" max="3841" width="9.140625" style="74"/>
    <col min="3842" max="3842" width="7.140625" style="74" customWidth="1"/>
    <col min="3843" max="3843" width="6.42578125" style="74" customWidth="1"/>
    <col min="3844" max="3844" width="11.7109375" style="74" bestFit="1" customWidth="1"/>
    <col min="3845" max="3846" width="7.85546875" style="74" customWidth="1"/>
    <col min="3847" max="3847" width="9.28515625" style="74" customWidth="1"/>
    <col min="3848" max="3848" width="9.42578125" style="74" customWidth="1"/>
    <col min="3849" max="3849" width="17.7109375" style="74" customWidth="1"/>
    <col min="3850" max="3850" width="9.28515625" style="74" bestFit="1" customWidth="1"/>
    <col min="3851" max="3851" width="10.42578125" style="74" customWidth="1"/>
    <col min="3852" max="3852" width="15.42578125" style="74" customWidth="1"/>
    <col min="3853" max="3853" width="12" style="74" customWidth="1"/>
    <col min="3854" max="3854" width="10.5703125" style="74" customWidth="1"/>
    <col min="3855" max="3855" width="13.28515625" style="74" customWidth="1"/>
    <col min="3856" max="3856" width="8.42578125" style="74" customWidth="1"/>
    <col min="3857" max="3857" width="7.5703125" style="74" customWidth="1"/>
    <col min="3858" max="3858" width="6.85546875" style="74" customWidth="1"/>
    <col min="3859" max="3859" width="9.140625" style="74"/>
    <col min="3860" max="3860" width="11.85546875" style="74" customWidth="1"/>
    <col min="3861" max="3861" width="16.28515625" style="74" customWidth="1"/>
    <col min="3862" max="3862" width="13.5703125" style="74" customWidth="1"/>
    <col min="3863" max="3863" width="11.85546875" style="74" customWidth="1"/>
    <col min="3864" max="3864" width="11.7109375" style="74" bestFit="1" customWidth="1"/>
    <col min="3865" max="3865" width="11.85546875" style="74" bestFit="1" customWidth="1"/>
    <col min="3866" max="3866" width="11.7109375" style="74" bestFit="1" customWidth="1"/>
    <col min="3867" max="3867" width="11.85546875" style="74" bestFit="1" customWidth="1"/>
    <col min="3868" max="3868" width="9.140625" style="74" customWidth="1"/>
    <col min="3869" max="3870" width="9.140625" style="74"/>
    <col min="3871" max="3871" width="15.42578125" style="74" customWidth="1"/>
    <col min="3872" max="3872" width="15.28515625" style="74" customWidth="1"/>
    <col min="3873" max="3873" width="11.85546875" style="74" customWidth="1"/>
    <col min="3874" max="3874" width="12.28515625" style="74" customWidth="1"/>
    <col min="3875" max="3875" width="9" style="74" customWidth="1"/>
    <col min="3876" max="3876" width="11.140625" style="74" customWidth="1"/>
    <col min="3877" max="4097" width="9.140625" style="74"/>
    <col min="4098" max="4098" width="7.140625" style="74" customWidth="1"/>
    <col min="4099" max="4099" width="6.42578125" style="74" customWidth="1"/>
    <col min="4100" max="4100" width="11.7109375" style="74" bestFit="1" customWidth="1"/>
    <col min="4101" max="4102" width="7.85546875" style="74" customWidth="1"/>
    <col min="4103" max="4103" width="9.28515625" style="74" customWidth="1"/>
    <col min="4104" max="4104" width="9.42578125" style="74" customWidth="1"/>
    <col min="4105" max="4105" width="17.7109375" style="74" customWidth="1"/>
    <col min="4106" max="4106" width="9.28515625" style="74" bestFit="1" customWidth="1"/>
    <col min="4107" max="4107" width="10.42578125" style="74" customWidth="1"/>
    <col min="4108" max="4108" width="15.42578125" style="74" customWidth="1"/>
    <col min="4109" max="4109" width="12" style="74" customWidth="1"/>
    <col min="4110" max="4110" width="10.5703125" style="74" customWidth="1"/>
    <col min="4111" max="4111" width="13.28515625" style="74" customWidth="1"/>
    <col min="4112" max="4112" width="8.42578125" style="74" customWidth="1"/>
    <col min="4113" max="4113" width="7.5703125" style="74" customWidth="1"/>
    <col min="4114" max="4114" width="6.85546875" style="74" customWidth="1"/>
    <col min="4115" max="4115" width="9.140625" style="74"/>
    <col min="4116" max="4116" width="11.85546875" style="74" customWidth="1"/>
    <col min="4117" max="4117" width="16.28515625" style="74" customWidth="1"/>
    <col min="4118" max="4118" width="13.5703125" style="74" customWidth="1"/>
    <col min="4119" max="4119" width="11.85546875" style="74" customWidth="1"/>
    <col min="4120" max="4120" width="11.7109375" style="74" bestFit="1" customWidth="1"/>
    <col min="4121" max="4121" width="11.85546875" style="74" bestFit="1" customWidth="1"/>
    <col min="4122" max="4122" width="11.7109375" style="74" bestFit="1" customWidth="1"/>
    <col min="4123" max="4123" width="11.85546875" style="74" bestFit="1" customWidth="1"/>
    <col min="4124" max="4124" width="9.140625" style="74" customWidth="1"/>
    <col min="4125" max="4126" width="9.140625" style="74"/>
    <col min="4127" max="4127" width="15.42578125" style="74" customWidth="1"/>
    <col min="4128" max="4128" width="15.28515625" style="74" customWidth="1"/>
    <col min="4129" max="4129" width="11.85546875" style="74" customWidth="1"/>
    <col min="4130" max="4130" width="12.28515625" style="74" customWidth="1"/>
    <col min="4131" max="4131" width="9" style="74" customWidth="1"/>
    <col min="4132" max="4132" width="11.140625" style="74" customWidth="1"/>
    <col min="4133" max="4353" width="9.140625" style="74"/>
    <col min="4354" max="4354" width="7.140625" style="74" customWidth="1"/>
    <col min="4355" max="4355" width="6.42578125" style="74" customWidth="1"/>
    <col min="4356" max="4356" width="11.7109375" style="74" bestFit="1" customWidth="1"/>
    <col min="4357" max="4358" width="7.85546875" style="74" customWidth="1"/>
    <col min="4359" max="4359" width="9.28515625" style="74" customWidth="1"/>
    <col min="4360" max="4360" width="9.42578125" style="74" customWidth="1"/>
    <col min="4361" max="4361" width="17.7109375" style="74" customWidth="1"/>
    <col min="4362" max="4362" width="9.28515625" style="74" bestFit="1" customWidth="1"/>
    <col min="4363" max="4363" width="10.42578125" style="74" customWidth="1"/>
    <col min="4364" max="4364" width="15.42578125" style="74" customWidth="1"/>
    <col min="4365" max="4365" width="12" style="74" customWidth="1"/>
    <col min="4366" max="4366" width="10.5703125" style="74" customWidth="1"/>
    <col min="4367" max="4367" width="13.28515625" style="74" customWidth="1"/>
    <col min="4368" max="4368" width="8.42578125" style="74" customWidth="1"/>
    <col min="4369" max="4369" width="7.5703125" style="74" customWidth="1"/>
    <col min="4370" max="4370" width="6.85546875" style="74" customWidth="1"/>
    <col min="4371" max="4371" width="9.140625" style="74"/>
    <col min="4372" max="4372" width="11.85546875" style="74" customWidth="1"/>
    <col min="4373" max="4373" width="16.28515625" style="74" customWidth="1"/>
    <col min="4374" max="4374" width="13.5703125" style="74" customWidth="1"/>
    <col min="4375" max="4375" width="11.85546875" style="74" customWidth="1"/>
    <col min="4376" max="4376" width="11.7109375" style="74" bestFit="1" customWidth="1"/>
    <col min="4377" max="4377" width="11.85546875" style="74" bestFit="1" customWidth="1"/>
    <col min="4378" max="4378" width="11.7109375" style="74" bestFit="1" customWidth="1"/>
    <col min="4379" max="4379" width="11.85546875" style="74" bestFit="1" customWidth="1"/>
    <col min="4380" max="4380" width="9.140625" style="74" customWidth="1"/>
    <col min="4381" max="4382" width="9.140625" style="74"/>
    <col min="4383" max="4383" width="15.42578125" style="74" customWidth="1"/>
    <col min="4384" max="4384" width="15.28515625" style="74" customWidth="1"/>
    <col min="4385" max="4385" width="11.85546875" style="74" customWidth="1"/>
    <col min="4386" max="4386" width="12.28515625" style="74" customWidth="1"/>
    <col min="4387" max="4387" width="9" style="74" customWidth="1"/>
    <col min="4388" max="4388" width="11.140625" style="74" customWidth="1"/>
    <col min="4389" max="4609" width="9.140625" style="74"/>
    <col min="4610" max="4610" width="7.140625" style="74" customWidth="1"/>
    <col min="4611" max="4611" width="6.42578125" style="74" customWidth="1"/>
    <col min="4612" max="4612" width="11.7109375" style="74" bestFit="1" customWidth="1"/>
    <col min="4613" max="4614" width="7.85546875" style="74" customWidth="1"/>
    <col min="4615" max="4615" width="9.28515625" style="74" customWidth="1"/>
    <col min="4616" max="4616" width="9.42578125" style="74" customWidth="1"/>
    <col min="4617" max="4617" width="17.7109375" style="74" customWidth="1"/>
    <col min="4618" max="4618" width="9.28515625" style="74" bestFit="1" customWidth="1"/>
    <col min="4619" max="4619" width="10.42578125" style="74" customWidth="1"/>
    <col min="4620" max="4620" width="15.42578125" style="74" customWidth="1"/>
    <col min="4621" max="4621" width="12" style="74" customWidth="1"/>
    <col min="4622" max="4622" width="10.5703125" style="74" customWidth="1"/>
    <col min="4623" max="4623" width="13.28515625" style="74" customWidth="1"/>
    <col min="4624" max="4624" width="8.42578125" style="74" customWidth="1"/>
    <col min="4625" max="4625" width="7.5703125" style="74" customWidth="1"/>
    <col min="4626" max="4626" width="6.85546875" style="74" customWidth="1"/>
    <col min="4627" max="4627" width="9.140625" style="74"/>
    <col min="4628" max="4628" width="11.85546875" style="74" customWidth="1"/>
    <col min="4629" max="4629" width="16.28515625" style="74" customWidth="1"/>
    <col min="4630" max="4630" width="13.5703125" style="74" customWidth="1"/>
    <col min="4631" max="4631" width="11.85546875" style="74" customWidth="1"/>
    <col min="4632" max="4632" width="11.7109375" style="74" bestFit="1" customWidth="1"/>
    <col min="4633" max="4633" width="11.85546875" style="74" bestFit="1" customWidth="1"/>
    <col min="4634" max="4634" width="11.7109375" style="74" bestFit="1" customWidth="1"/>
    <col min="4635" max="4635" width="11.85546875" style="74" bestFit="1" customWidth="1"/>
    <col min="4636" max="4636" width="9.140625" style="74" customWidth="1"/>
    <col min="4637" max="4638" width="9.140625" style="74"/>
    <col min="4639" max="4639" width="15.42578125" style="74" customWidth="1"/>
    <col min="4640" max="4640" width="15.28515625" style="74" customWidth="1"/>
    <col min="4641" max="4641" width="11.85546875" style="74" customWidth="1"/>
    <col min="4642" max="4642" width="12.28515625" style="74" customWidth="1"/>
    <col min="4643" max="4643" width="9" style="74" customWidth="1"/>
    <col min="4644" max="4644" width="11.140625" style="74" customWidth="1"/>
    <col min="4645" max="4865" width="9.140625" style="74"/>
    <col min="4866" max="4866" width="7.140625" style="74" customWidth="1"/>
    <col min="4867" max="4867" width="6.42578125" style="74" customWidth="1"/>
    <col min="4868" max="4868" width="11.7109375" style="74" bestFit="1" customWidth="1"/>
    <col min="4869" max="4870" width="7.85546875" style="74" customWidth="1"/>
    <col min="4871" max="4871" width="9.28515625" style="74" customWidth="1"/>
    <col min="4872" max="4872" width="9.42578125" style="74" customWidth="1"/>
    <col min="4873" max="4873" width="17.7109375" style="74" customWidth="1"/>
    <col min="4874" max="4874" width="9.28515625" style="74" bestFit="1" customWidth="1"/>
    <col min="4875" max="4875" width="10.42578125" style="74" customWidth="1"/>
    <col min="4876" max="4876" width="15.42578125" style="74" customWidth="1"/>
    <col min="4877" max="4877" width="12" style="74" customWidth="1"/>
    <col min="4878" max="4878" width="10.5703125" style="74" customWidth="1"/>
    <col min="4879" max="4879" width="13.28515625" style="74" customWidth="1"/>
    <col min="4880" max="4880" width="8.42578125" style="74" customWidth="1"/>
    <col min="4881" max="4881" width="7.5703125" style="74" customWidth="1"/>
    <col min="4882" max="4882" width="6.85546875" style="74" customWidth="1"/>
    <col min="4883" max="4883" width="9.140625" style="74"/>
    <col min="4884" max="4884" width="11.85546875" style="74" customWidth="1"/>
    <col min="4885" max="4885" width="16.28515625" style="74" customWidth="1"/>
    <col min="4886" max="4886" width="13.5703125" style="74" customWidth="1"/>
    <col min="4887" max="4887" width="11.85546875" style="74" customWidth="1"/>
    <col min="4888" max="4888" width="11.7109375" style="74" bestFit="1" customWidth="1"/>
    <col min="4889" max="4889" width="11.85546875" style="74" bestFit="1" customWidth="1"/>
    <col min="4890" max="4890" width="11.7109375" style="74" bestFit="1" customWidth="1"/>
    <col min="4891" max="4891" width="11.85546875" style="74" bestFit="1" customWidth="1"/>
    <col min="4892" max="4892" width="9.140625" style="74" customWidth="1"/>
    <col min="4893" max="4894" width="9.140625" style="74"/>
    <col min="4895" max="4895" width="15.42578125" style="74" customWidth="1"/>
    <col min="4896" max="4896" width="15.28515625" style="74" customWidth="1"/>
    <col min="4897" max="4897" width="11.85546875" style="74" customWidth="1"/>
    <col min="4898" max="4898" width="12.28515625" style="74" customWidth="1"/>
    <col min="4899" max="4899" width="9" style="74" customWidth="1"/>
    <col min="4900" max="4900" width="11.140625" style="74" customWidth="1"/>
    <col min="4901" max="5121" width="9.140625" style="74"/>
    <col min="5122" max="5122" width="7.140625" style="74" customWidth="1"/>
    <col min="5123" max="5123" width="6.42578125" style="74" customWidth="1"/>
    <col min="5124" max="5124" width="11.7109375" style="74" bestFit="1" customWidth="1"/>
    <col min="5125" max="5126" width="7.85546875" style="74" customWidth="1"/>
    <col min="5127" max="5127" width="9.28515625" style="74" customWidth="1"/>
    <col min="5128" max="5128" width="9.42578125" style="74" customWidth="1"/>
    <col min="5129" max="5129" width="17.7109375" style="74" customWidth="1"/>
    <col min="5130" max="5130" width="9.28515625" style="74" bestFit="1" customWidth="1"/>
    <col min="5131" max="5131" width="10.42578125" style="74" customWidth="1"/>
    <col min="5132" max="5132" width="15.42578125" style="74" customWidth="1"/>
    <col min="5133" max="5133" width="12" style="74" customWidth="1"/>
    <col min="5134" max="5134" width="10.5703125" style="74" customWidth="1"/>
    <col min="5135" max="5135" width="13.28515625" style="74" customWidth="1"/>
    <col min="5136" max="5136" width="8.42578125" style="74" customWidth="1"/>
    <col min="5137" max="5137" width="7.5703125" style="74" customWidth="1"/>
    <col min="5138" max="5138" width="6.85546875" style="74" customWidth="1"/>
    <col min="5139" max="5139" width="9.140625" style="74"/>
    <col min="5140" max="5140" width="11.85546875" style="74" customWidth="1"/>
    <col min="5141" max="5141" width="16.28515625" style="74" customWidth="1"/>
    <col min="5142" max="5142" width="13.5703125" style="74" customWidth="1"/>
    <col min="5143" max="5143" width="11.85546875" style="74" customWidth="1"/>
    <col min="5144" max="5144" width="11.7109375" style="74" bestFit="1" customWidth="1"/>
    <col min="5145" max="5145" width="11.85546875" style="74" bestFit="1" customWidth="1"/>
    <col min="5146" max="5146" width="11.7109375" style="74" bestFit="1" customWidth="1"/>
    <col min="5147" max="5147" width="11.85546875" style="74" bestFit="1" customWidth="1"/>
    <col min="5148" max="5148" width="9.140625" style="74" customWidth="1"/>
    <col min="5149" max="5150" width="9.140625" style="74"/>
    <col min="5151" max="5151" width="15.42578125" style="74" customWidth="1"/>
    <col min="5152" max="5152" width="15.28515625" style="74" customWidth="1"/>
    <col min="5153" max="5153" width="11.85546875" style="74" customWidth="1"/>
    <col min="5154" max="5154" width="12.28515625" style="74" customWidth="1"/>
    <col min="5155" max="5155" width="9" style="74" customWidth="1"/>
    <col min="5156" max="5156" width="11.140625" style="74" customWidth="1"/>
    <col min="5157" max="5377" width="9.140625" style="74"/>
    <col min="5378" max="5378" width="7.140625" style="74" customWidth="1"/>
    <col min="5379" max="5379" width="6.42578125" style="74" customWidth="1"/>
    <col min="5380" max="5380" width="11.7109375" style="74" bestFit="1" customWidth="1"/>
    <col min="5381" max="5382" width="7.85546875" style="74" customWidth="1"/>
    <col min="5383" max="5383" width="9.28515625" style="74" customWidth="1"/>
    <col min="5384" max="5384" width="9.42578125" style="74" customWidth="1"/>
    <col min="5385" max="5385" width="17.7109375" style="74" customWidth="1"/>
    <col min="5386" max="5386" width="9.28515625" style="74" bestFit="1" customWidth="1"/>
    <col min="5387" max="5387" width="10.42578125" style="74" customWidth="1"/>
    <col min="5388" max="5388" width="15.42578125" style="74" customWidth="1"/>
    <col min="5389" max="5389" width="12" style="74" customWidth="1"/>
    <col min="5390" max="5390" width="10.5703125" style="74" customWidth="1"/>
    <col min="5391" max="5391" width="13.28515625" style="74" customWidth="1"/>
    <col min="5392" max="5392" width="8.42578125" style="74" customWidth="1"/>
    <col min="5393" max="5393" width="7.5703125" style="74" customWidth="1"/>
    <col min="5394" max="5394" width="6.85546875" style="74" customWidth="1"/>
    <col min="5395" max="5395" width="9.140625" style="74"/>
    <col min="5396" max="5396" width="11.85546875" style="74" customWidth="1"/>
    <col min="5397" max="5397" width="16.28515625" style="74" customWidth="1"/>
    <col min="5398" max="5398" width="13.5703125" style="74" customWidth="1"/>
    <col min="5399" max="5399" width="11.85546875" style="74" customWidth="1"/>
    <col min="5400" max="5400" width="11.7109375" style="74" bestFit="1" customWidth="1"/>
    <col min="5401" max="5401" width="11.85546875" style="74" bestFit="1" customWidth="1"/>
    <col min="5402" max="5402" width="11.7109375" style="74" bestFit="1" customWidth="1"/>
    <col min="5403" max="5403" width="11.85546875" style="74" bestFit="1" customWidth="1"/>
    <col min="5404" max="5404" width="9.140625" style="74" customWidth="1"/>
    <col min="5405" max="5406" width="9.140625" style="74"/>
    <col min="5407" max="5407" width="15.42578125" style="74" customWidth="1"/>
    <col min="5408" max="5408" width="15.28515625" style="74" customWidth="1"/>
    <col min="5409" max="5409" width="11.85546875" style="74" customWidth="1"/>
    <col min="5410" max="5410" width="12.28515625" style="74" customWidth="1"/>
    <col min="5411" max="5411" width="9" style="74" customWidth="1"/>
    <col min="5412" max="5412" width="11.140625" style="74" customWidth="1"/>
    <col min="5413" max="5633" width="9.140625" style="74"/>
    <col min="5634" max="5634" width="7.140625" style="74" customWidth="1"/>
    <col min="5635" max="5635" width="6.42578125" style="74" customWidth="1"/>
    <col min="5636" max="5636" width="11.7109375" style="74" bestFit="1" customWidth="1"/>
    <col min="5637" max="5638" width="7.85546875" style="74" customWidth="1"/>
    <col min="5639" max="5639" width="9.28515625" style="74" customWidth="1"/>
    <col min="5640" max="5640" width="9.42578125" style="74" customWidth="1"/>
    <col min="5641" max="5641" width="17.7109375" style="74" customWidth="1"/>
    <col min="5642" max="5642" width="9.28515625" style="74" bestFit="1" customWidth="1"/>
    <col min="5643" max="5643" width="10.42578125" style="74" customWidth="1"/>
    <col min="5644" max="5644" width="15.42578125" style="74" customWidth="1"/>
    <col min="5645" max="5645" width="12" style="74" customWidth="1"/>
    <col min="5646" max="5646" width="10.5703125" style="74" customWidth="1"/>
    <col min="5647" max="5647" width="13.28515625" style="74" customWidth="1"/>
    <col min="5648" max="5648" width="8.42578125" style="74" customWidth="1"/>
    <col min="5649" max="5649" width="7.5703125" style="74" customWidth="1"/>
    <col min="5650" max="5650" width="6.85546875" style="74" customWidth="1"/>
    <col min="5651" max="5651" width="9.140625" style="74"/>
    <col min="5652" max="5652" width="11.85546875" style="74" customWidth="1"/>
    <col min="5653" max="5653" width="16.28515625" style="74" customWidth="1"/>
    <col min="5654" max="5654" width="13.5703125" style="74" customWidth="1"/>
    <col min="5655" max="5655" width="11.85546875" style="74" customWidth="1"/>
    <col min="5656" max="5656" width="11.7109375" style="74" bestFit="1" customWidth="1"/>
    <col min="5657" max="5657" width="11.85546875" style="74" bestFit="1" customWidth="1"/>
    <col min="5658" max="5658" width="11.7109375" style="74" bestFit="1" customWidth="1"/>
    <col min="5659" max="5659" width="11.85546875" style="74" bestFit="1" customWidth="1"/>
    <col min="5660" max="5660" width="9.140625" style="74" customWidth="1"/>
    <col min="5661" max="5662" width="9.140625" style="74"/>
    <col min="5663" max="5663" width="15.42578125" style="74" customWidth="1"/>
    <col min="5664" max="5664" width="15.28515625" style="74" customWidth="1"/>
    <col min="5665" max="5665" width="11.85546875" style="74" customWidth="1"/>
    <col min="5666" max="5666" width="12.28515625" style="74" customWidth="1"/>
    <col min="5667" max="5667" width="9" style="74" customWidth="1"/>
    <col min="5668" max="5668" width="11.140625" style="74" customWidth="1"/>
    <col min="5669" max="5889" width="9.140625" style="74"/>
    <col min="5890" max="5890" width="7.140625" style="74" customWidth="1"/>
    <col min="5891" max="5891" width="6.42578125" style="74" customWidth="1"/>
    <col min="5892" max="5892" width="11.7109375" style="74" bestFit="1" customWidth="1"/>
    <col min="5893" max="5894" width="7.85546875" style="74" customWidth="1"/>
    <col min="5895" max="5895" width="9.28515625" style="74" customWidth="1"/>
    <col min="5896" max="5896" width="9.42578125" style="74" customWidth="1"/>
    <col min="5897" max="5897" width="17.7109375" style="74" customWidth="1"/>
    <col min="5898" max="5898" width="9.28515625" style="74" bestFit="1" customWidth="1"/>
    <col min="5899" max="5899" width="10.42578125" style="74" customWidth="1"/>
    <col min="5900" max="5900" width="15.42578125" style="74" customWidth="1"/>
    <col min="5901" max="5901" width="12" style="74" customWidth="1"/>
    <col min="5902" max="5902" width="10.5703125" style="74" customWidth="1"/>
    <col min="5903" max="5903" width="13.28515625" style="74" customWidth="1"/>
    <col min="5904" max="5904" width="8.42578125" style="74" customWidth="1"/>
    <col min="5905" max="5905" width="7.5703125" style="74" customWidth="1"/>
    <col min="5906" max="5906" width="6.85546875" style="74" customWidth="1"/>
    <col min="5907" max="5907" width="9.140625" style="74"/>
    <col min="5908" max="5908" width="11.85546875" style="74" customWidth="1"/>
    <col min="5909" max="5909" width="16.28515625" style="74" customWidth="1"/>
    <col min="5910" max="5910" width="13.5703125" style="74" customWidth="1"/>
    <col min="5911" max="5911" width="11.85546875" style="74" customWidth="1"/>
    <col min="5912" max="5912" width="11.7109375" style="74" bestFit="1" customWidth="1"/>
    <col min="5913" max="5913" width="11.85546875" style="74" bestFit="1" customWidth="1"/>
    <col min="5914" max="5914" width="11.7109375" style="74" bestFit="1" customWidth="1"/>
    <col min="5915" max="5915" width="11.85546875" style="74" bestFit="1" customWidth="1"/>
    <col min="5916" max="5916" width="9.140625" style="74" customWidth="1"/>
    <col min="5917" max="5918" width="9.140625" style="74"/>
    <col min="5919" max="5919" width="15.42578125" style="74" customWidth="1"/>
    <col min="5920" max="5920" width="15.28515625" style="74" customWidth="1"/>
    <col min="5921" max="5921" width="11.85546875" style="74" customWidth="1"/>
    <col min="5922" max="5922" width="12.28515625" style="74" customWidth="1"/>
    <col min="5923" max="5923" width="9" style="74" customWidth="1"/>
    <col min="5924" max="5924" width="11.140625" style="74" customWidth="1"/>
    <col min="5925" max="6145" width="9.140625" style="74"/>
    <col min="6146" max="6146" width="7.140625" style="74" customWidth="1"/>
    <col min="6147" max="6147" width="6.42578125" style="74" customWidth="1"/>
    <col min="6148" max="6148" width="11.7109375" style="74" bestFit="1" customWidth="1"/>
    <col min="6149" max="6150" width="7.85546875" style="74" customWidth="1"/>
    <col min="6151" max="6151" width="9.28515625" style="74" customWidth="1"/>
    <col min="6152" max="6152" width="9.42578125" style="74" customWidth="1"/>
    <col min="6153" max="6153" width="17.7109375" style="74" customWidth="1"/>
    <col min="6154" max="6154" width="9.28515625" style="74" bestFit="1" customWidth="1"/>
    <col min="6155" max="6155" width="10.42578125" style="74" customWidth="1"/>
    <col min="6156" max="6156" width="15.42578125" style="74" customWidth="1"/>
    <col min="6157" max="6157" width="12" style="74" customWidth="1"/>
    <col min="6158" max="6158" width="10.5703125" style="74" customWidth="1"/>
    <col min="6159" max="6159" width="13.28515625" style="74" customWidth="1"/>
    <col min="6160" max="6160" width="8.42578125" style="74" customWidth="1"/>
    <col min="6161" max="6161" width="7.5703125" style="74" customWidth="1"/>
    <col min="6162" max="6162" width="6.85546875" style="74" customWidth="1"/>
    <col min="6163" max="6163" width="9.140625" style="74"/>
    <col min="6164" max="6164" width="11.85546875" style="74" customWidth="1"/>
    <col min="6165" max="6165" width="16.28515625" style="74" customWidth="1"/>
    <col min="6166" max="6166" width="13.5703125" style="74" customWidth="1"/>
    <col min="6167" max="6167" width="11.85546875" style="74" customWidth="1"/>
    <col min="6168" max="6168" width="11.7109375" style="74" bestFit="1" customWidth="1"/>
    <col min="6169" max="6169" width="11.85546875" style="74" bestFit="1" customWidth="1"/>
    <col min="6170" max="6170" width="11.7109375" style="74" bestFit="1" customWidth="1"/>
    <col min="6171" max="6171" width="11.85546875" style="74" bestFit="1" customWidth="1"/>
    <col min="6172" max="6172" width="9.140625" style="74" customWidth="1"/>
    <col min="6173" max="6174" width="9.140625" style="74"/>
    <col min="6175" max="6175" width="15.42578125" style="74" customWidth="1"/>
    <col min="6176" max="6176" width="15.28515625" style="74" customWidth="1"/>
    <col min="6177" max="6177" width="11.85546875" style="74" customWidth="1"/>
    <col min="6178" max="6178" width="12.28515625" style="74" customWidth="1"/>
    <col min="6179" max="6179" width="9" style="74" customWidth="1"/>
    <col min="6180" max="6180" width="11.140625" style="74" customWidth="1"/>
    <col min="6181" max="6401" width="9.140625" style="74"/>
    <col min="6402" max="6402" width="7.140625" style="74" customWidth="1"/>
    <col min="6403" max="6403" width="6.42578125" style="74" customWidth="1"/>
    <col min="6404" max="6404" width="11.7109375" style="74" bestFit="1" customWidth="1"/>
    <col min="6405" max="6406" width="7.85546875" style="74" customWidth="1"/>
    <col min="6407" max="6407" width="9.28515625" style="74" customWidth="1"/>
    <col min="6408" max="6408" width="9.42578125" style="74" customWidth="1"/>
    <col min="6409" max="6409" width="17.7109375" style="74" customWidth="1"/>
    <col min="6410" max="6410" width="9.28515625" style="74" bestFit="1" customWidth="1"/>
    <col min="6411" max="6411" width="10.42578125" style="74" customWidth="1"/>
    <col min="6412" max="6412" width="15.42578125" style="74" customWidth="1"/>
    <col min="6413" max="6413" width="12" style="74" customWidth="1"/>
    <col min="6414" max="6414" width="10.5703125" style="74" customWidth="1"/>
    <col min="6415" max="6415" width="13.28515625" style="74" customWidth="1"/>
    <col min="6416" max="6416" width="8.42578125" style="74" customWidth="1"/>
    <col min="6417" max="6417" width="7.5703125" style="74" customWidth="1"/>
    <col min="6418" max="6418" width="6.85546875" style="74" customWidth="1"/>
    <col min="6419" max="6419" width="9.140625" style="74"/>
    <col min="6420" max="6420" width="11.85546875" style="74" customWidth="1"/>
    <col min="6421" max="6421" width="16.28515625" style="74" customWidth="1"/>
    <col min="6422" max="6422" width="13.5703125" style="74" customWidth="1"/>
    <col min="6423" max="6423" width="11.85546875" style="74" customWidth="1"/>
    <col min="6424" max="6424" width="11.7109375" style="74" bestFit="1" customWidth="1"/>
    <col min="6425" max="6425" width="11.85546875" style="74" bestFit="1" customWidth="1"/>
    <col min="6426" max="6426" width="11.7109375" style="74" bestFit="1" customWidth="1"/>
    <col min="6427" max="6427" width="11.85546875" style="74" bestFit="1" customWidth="1"/>
    <col min="6428" max="6428" width="9.140625" style="74" customWidth="1"/>
    <col min="6429" max="6430" width="9.140625" style="74"/>
    <col min="6431" max="6431" width="15.42578125" style="74" customWidth="1"/>
    <col min="6432" max="6432" width="15.28515625" style="74" customWidth="1"/>
    <col min="6433" max="6433" width="11.85546875" style="74" customWidth="1"/>
    <col min="6434" max="6434" width="12.28515625" style="74" customWidth="1"/>
    <col min="6435" max="6435" width="9" style="74" customWidth="1"/>
    <col min="6436" max="6436" width="11.140625" style="74" customWidth="1"/>
    <col min="6437" max="6657" width="9.140625" style="74"/>
    <col min="6658" max="6658" width="7.140625" style="74" customWidth="1"/>
    <col min="6659" max="6659" width="6.42578125" style="74" customWidth="1"/>
    <col min="6660" max="6660" width="11.7109375" style="74" bestFit="1" customWidth="1"/>
    <col min="6661" max="6662" width="7.85546875" style="74" customWidth="1"/>
    <col min="6663" max="6663" width="9.28515625" style="74" customWidth="1"/>
    <col min="6664" max="6664" width="9.42578125" style="74" customWidth="1"/>
    <col min="6665" max="6665" width="17.7109375" style="74" customWidth="1"/>
    <col min="6666" max="6666" width="9.28515625" style="74" bestFit="1" customWidth="1"/>
    <col min="6667" max="6667" width="10.42578125" style="74" customWidth="1"/>
    <col min="6668" max="6668" width="15.42578125" style="74" customWidth="1"/>
    <col min="6669" max="6669" width="12" style="74" customWidth="1"/>
    <col min="6670" max="6670" width="10.5703125" style="74" customWidth="1"/>
    <col min="6671" max="6671" width="13.28515625" style="74" customWidth="1"/>
    <col min="6672" max="6672" width="8.42578125" style="74" customWidth="1"/>
    <col min="6673" max="6673" width="7.5703125" style="74" customWidth="1"/>
    <col min="6674" max="6674" width="6.85546875" style="74" customWidth="1"/>
    <col min="6675" max="6675" width="9.140625" style="74"/>
    <col min="6676" max="6676" width="11.85546875" style="74" customWidth="1"/>
    <col min="6677" max="6677" width="16.28515625" style="74" customWidth="1"/>
    <col min="6678" max="6678" width="13.5703125" style="74" customWidth="1"/>
    <col min="6679" max="6679" width="11.85546875" style="74" customWidth="1"/>
    <col min="6680" max="6680" width="11.7109375" style="74" bestFit="1" customWidth="1"/>
    <col min="6681" max="6681" width="11.85546875" style="74" bestFit="1" customWidth="1"/>
    <col min="6682" max="6682" width="11.7109375" style="74" bestFit="1" customWidth="1"/>
    <col min="6683" max="6683" width="11.85546875" style="74" bestFit="1" customWidth="1"/>
    <col min="6684" max="6684" width="9.140625" style="74" customWidth="1"/>
    <col min="6685" max="6686" width="9.140625" style="74"/>
    <col min="6687" max="6687" width="15.42578125" style="74" customWidth="1"/>
    <col min="6688" max="6688" width="15.28515625" style="74" customWidth="1"/>
    <col min="6689" max="6689" width="11.85546875" style="74" customWidth="1"/>
    <col min="6690" max="6690" width="12.28515625" style="74" customWidth="1"/>
    <col min="6691" max="6691" width="9" style="74" customWidth="1"/>
    <col min="6692" max="6692" width="11.140625" style="74" customWidth="1"/>
    <col min="6693" max="6913" width="9.140625" style="74"/>
    <col min="6914" max="6914" width="7.140625" style="74" customWidth="1"/>
    <col min="6915" max="6915" width="6.42578125" style="74" customWidth="1"/>
    <col min="6916" max="6916" width="11.7109375" style="74" bestFit="1" customWidth="1"/>
    <col min="6917" max="6918" width="7.85546875" style="74" customWidth="1"/>
    <col min="6919" max="6919" width="9.28515625" style="74" customWidth="1"/>
    <col min="6920" max="6920" width="9.42578125" style="74" customWidth="1"/>
    <col min="6921" max="6921" width="17.7109375" style="74" customWidth="1"/>
    <col min="6922" max="6922" width="9.28515625" style="74" bestFit="1" customWidth="1"/>
    <col min="6923" max="6923" width="10.42578125" style="74" customWidth="1"/>
    <col min="6924" max="6924" width="15.42578125" style="74" customWidth="1"/>
    <col min="6925" max="6925" width="12" style="74" customWidth="1"/>
    <col min="6926" max="6926" width="10.5703125" style="74" customWidth="1"/>
    <col min="6927" max="6927" width="13.28515625" style="74" customWidth="1"/>
    <col min="6928" max="6928" width="8.42578125" style="74" customWidth="1"/>
    <col min="6929" max="6929" width="7.5703125" style="74" customWidth="1"/>
    <col min="6930" max="6930" width="6.85546875" style="74" customWidth="1"/>
    <col min="6931" max="6931" width="9.140625" style="74"/>
    <col min="6932" max="6932" width="11.85546875" style="74" customWidth="1"/>
    <col min="6933" max="6933" width="16.28515625" style="74" customWidth="1"/>
    <col min="6934" max="6934" width="13.5703125" style="74" customWidth="1"/>
    <col min="6935" max="6935" width="11.85546875" style="74" customWidth="1"/>
    <col min="6936" max="6936" width="11.7109375" style="74" bestFit="1" customWidth="1"/>
    <col min="6937" max="6937" width="11.85546875" style="74" bestFit="1" customWidth="1"/>
    <col min="6938" max="6938" width="11.7109375" style="74" bestFit="1" customWidth="1"/>
    <col min="6939" max="6939" width="11.85546875" style="74" bestFit="1" customWidth="1"/>
    <col min="6940" max="6940" width="9.140625" style="74" customWidth="1"/>
    <col min="6941" max="6942" width="9.140625" style="74"/>
    <col min="6943" max="6943" width="15.42578125" style="74" customWidth="1"/>
    <col min="6944" max="6944" width="15.28515625" style="74" customWidth="1"/>
    <col min="6945" max="6945" width="11.85546875" style="74" customWidth="1"/>
    <col min="6946" max="6946" width="12.28515625" style="74" customWidth="1"/>
    <col min="6947" max="6947" width="9" style="74" customWidth="1"/>
    <col min="6948" max="6948" width="11.140625" style="74" customWidth="1"/>
    <col min="6949" max="7169" width="9.140625" style="74"/>
    <col min="7170" max="7170" width="7.140625" style="74" customWidth="1"/>
    <col min="7171" max="7171" width="6.42578125" style="74" customWidth="1"/>
    <col min="7172" max="7172" width="11.7109375" style="74" bestFit="1" customWidth="1"/>
    <col min="7173" max="7174" width="7.85546875" style="74" customWidth="1"/>
    <col min="7175" max="7175" width="9.28515625" style="74" customWidth="1"/>
    <col min="7176" max="7176" width="9.42578125" style="74" customWidth="1"/>
    <col min="7177" max="7177" width="17.7109375" style="74" customWidth="1"/>
    <col min="7178" max="7178" width="9.28515625" style="74" bestFit="1" customWidth="1"/>
    <col min="7179" max="7179" width="10.42578125" style="74" customWidth="1"/>
    <col min="7180" max="7180" width="15.42578125" style="74" customWidth="1"/>
    <col min="7181" max="7181" width="12" style="74" customWidth="1"/>
    <col min="7182" max="7182" width="10.5703125" style="74" customWidth="1"/>
    <col min="7183" max="7183" width="13.28515625" style="74" customWidth="1"/>
    <col min="7184" max="7184" width="8.42578125" style="74" customWidth="1"/>
    <col min="7185" max="7185" width="7.5703125" style="74" customWidth="1"/>
    <col min="7186" max="7186" width="6.85546875" style="74" customWidth="1"/>
    <col min="7187" max="7187" width="9.140625" style="74"/>
    <col min="7188" max="7188" width="11.85546875" style="74" customWidth="1"/>
    <col min="7189" max="7189" width="16.28515625" style="74" customWidth="1"/>
    <col min="7190" max="7190" width="13.5703125" style="74" customWidth="1"/>
    <col min="7191" max="7191" width="11.85546875" style="74" customWidth="1"/>
    <col min="7192" max="7192" width="11.7109375" style="74" bestFit="1" customWidth="1"/>
    <col min="7193" max="7193" width="11.85546875" style="74" bestFit="1" customWidth="1"/>
    <col min="7194" max="7194" width="11.7109375" style="74" bestFit="1" customWidth="1"/>
    <col min="7195" max="7195" width="11.85546875" style="74" bestFit="1" customWidth="1"/>
    <col min="7196" max="7196" width="9.140625" style="74" customWidth="1"/>
    <col min="7197" max="7198" width="9.140625" style="74"/>
    <col min="7199" max="7199" width="15.42578125" style="74" customWidth="1"/>
    <col min="7200" max="7200" width="15.28515625" style="74" customWidth="1"/>
    <col min="7201" max="7201" width="11.85546875" style="74" customWidth="1"/>
    <col min="7202" max="7202" width="12.28515625" style="74" customWidth="1"/>
    <col min="7203" max="7203" width="9" style="74" customWidth="1"/>
    <col min="7204" max="7204" width="11.140625" style="74" customWidth="1"/>
    <col min="7205" max="7425" width="9.140625" style="74"/>
    <col min="7426" max="7426" width="7.140625" style="74" customWidth="1"/>
    <col min="7427" max="7427" width="6.42578125" style="74" customWidth="1"/>
    <col min="7428" max="7428" width="11.7109375" style="74" bestFit="1" customWidth="1"/>
    <col min="7429" max="7430" width="7.85546875" style="74" customWidth="1"/>
    <col min="7431" max="7431" width="9.28515625" style="74" customWidth="1"/>
    <col min="7432" max="7432" width="9.42578125" style="74" customWidth="1"/>
    <col min="7433" max="7433" width="17.7109375" style="74" customWidth="1"/>
    <col min="7434" max="7434" width="9.28515625" style="74" bestFit="1" customWidth="1"/>
    <col min="7435" max="7435" width="10.42578125" style="74" customWidth="1"/>
    <col min="7436" max="7436" width="15.42578125" style="74" customWidth="1"/>
    <col min="7437" max="7437" width="12" style="74" customWidth="1"/>
    <col min="7438" max="7438" width="10.5703125" style="74" customWidth="1"/>
    <col min="7439" max="7439" width="13.28515625" style="74" customWidth="1"/>
    <col min="7440" max="7440" width="8.42578125" style="74" customWidth="1"/>
    <col min="7441" max="7441" width="7.5703125" style="74" customWidth="1"/>
    <col min="7442" max="7442" width="6.85546875" style="74" customWidth="1"/>
    <col min="7443" max="7443" width="9.140625" style="74"/>
    <col min="7444" max="7444" width="11.85546875" style="74" customWidth="1"/>
    <col min="7445" max="7445" width="16.28515625" style="74" customWidth="1"/>
    <col min="7446" max="7446" width="13.5703125" style="74" customWidth="1"/>
    <col min="7447" max="7447" width="11.85546875" style="74" customWidth="1"/>
    <col min="7448" max="7448" width="11.7109375" style="74" bestFit="1" customWidth="1"/>
    <col min="7449" max="7449" width="11.85546875" style="74" bestFit="1" customWidth="1"/>
    <col min="7450" max="7450" width="11.7109375" style="74" bestFit="1" customWidth="1"/>
    <col min="7451" max="7451" width="11.85546875" style="74" bestFit="1" customWidth="1"/>
    <col min="7452" max="7452" width="9.140625" style="74" customWidth="1"/>
    <col min="7453" max="7454" width="9.140625" style="74"/>
    <col min="7455" max="7455" width="15.42578125" style="74" customWidth="1"/>
    <col min="7456" max="7456" width="15.28515625" style="74" customWidth="1"/>
    <col min="7457" max="7457" width="11.85546875" style="74" customWidth="1"/>
    <col min="7458" max="7458" width="12.28515625" style="74" customWidth="1"/>
    <col min="7459" max="7459" width="9" style="74" customWidth="1"/>
    <col min="7460" max="7460" width="11.140625" style="74" customWidth="1"/>
    <col min="7461" max="7681" width="9.140625" style="74"/>
    <col min="7682" max="7682" width="7.140625" style="74" customWidth="1"/>
    <col min="7683" max="7683" width="6.42578125" style="74" customWidth="1"/>
    <col min="7684" max="7684" width="11.7109375" style="74" bestFit="1" customWidth="1"/>
    <col min="7685" max="7686" width="7.85546875" style="74" customWidth="1"/>
    <col min="7687" max="7687" width="9.28515625" style="74" customWidth="1"/>
    <col min="7688" max="7688" width="9.42578125" style="74" customWidth="1"/>
    <col min="7689" max="7689" width="17.7109375" style="74" customWidth="1"/>
    <col min="7690" max="7690" width="9.28515625" style="74" bestFit="1" customWidth="1"/>
    <col min="7691" max="7691" width="10.42578125" style="74" customWidth="1"/>
    <col min="7692" max="7692" width="15.42578125" style="74" customWidth="1"/>
    <col min="7693" max="7693" width="12" style="74" customWidth="1"/>
    <col min="7694" max="7694" width="10.5703125" style="74" customWidth="1"/>
    <col min="7695" max="7695" width="13.28515625" style="74" customWidth="1"/>
    <col min="7696" max="7696" width="8.42578125" style="74" customWidth="1"/>
    <col min="7697" max="7697" width="7.5703125" style="74" customWidth="1"/>
    <col min="7698" max="7698" width="6.85546875" style="74" customWidth="1"/>
    <col min="7699" max="7699" width="9.140625" style="74"/>
    <col min="7700" max="7700" width="11.85546875" style="74" customWidth="1"/>
    <col min="7701" max="7701" width="16.28515625" style="74" customWidth="1"/>
    <col min="7702" max="7702" width="13.5703125" style="74" customWidth="1"/>
    <col min="7703" max="7703" width="11.85546875" style="74" customWidth="1"/>
    <col min="7704" max="7704" width="11.7109375" style="74" bestFit="1" customWidth="1"/>
    <col min="7705" max="7705" width="11.85546875" style="74" bestFit="1" customWidth="1"/>
    <col min="7706" max="7706" width="11.7109375" style="74" bestFit="1" customWidth="1"/>
    <col min="7707" max="7707" width="11.85546875" style="74" bestFit="1" customWidth="1"/>
    <col min="7708" max="7708" width="9.140625" style="74" customWidth="1"/>
    <col min="7709" max="7710" width="9.140625" style="74"/>
    <col min="7711" max="7711" width="15.42578125" style="74" customWidth="1"/>
    <col min="7712" max="7712" width="15.28515625" style="74" customWidth="1"/>
    <col min="7713" max="7713" width="11.85546875" style="74" customWidth="1"/>
    <col min="7714" max="7714" width="12.28515625" style="74" customWidth="1"/>
    <col min="7715" max="7715" width="9" style="74" customWidth="1"/>
    <col min="7716" max="7716" width="11.140625" style="74" customWidth="1"/>
    <col min="7717" max="7937" width="9.140625" style="74"/>
    <col min="7938" max="7938" width="7.140625" style="74" customWidth="1"/>
    <col min="7939" max="7939" width="6.42578125" style="74" customWidth="1"/>
    <col min="7940" max="7940" width="11.7109375" style="74" bestFit="1" customWidth="1"/>
    <col min="7941" max="7942" width="7.85546875" style="74" customWidth="1"/>
    <col min="7943" max="7943" width="9.28515625" style="74" customWidth="1"/>
    <col min="7944" max="7944" width="9.42578125" style="74" customWidth="1"/>
    <col min="7945" max="7945" width="17.7109375" style="74" customWidth="1"/>
    <col min="7946" max="7946" width="9.28515625" style="74" bestFit="1" customWidth="1"/>
    <col min="7947" max="7947" width="10.42578125" style="74" customWidth="1"/>
    <col min="7948" max="7948" width="15.42578125" style="74" customWidth="1"/>
    <col min="7949" max="7949" width="12" style="74" customWidth="1"/>
    <col min="7950" max="7950" width="10.5703125" style="74" customWidth="1"/>
    <col min="7951" max="7951" width="13.28515625" style="74" customWidth="1"/>
    <col min="7952" max="7952" width="8.42578125" style="74" customWidth="1"/>
    <col min="7953" max="7953" width="7.5703125" style="74" customWidth="1"/>
    <col min="7954" max="7954" width="6.85546875" style="74" customWidth="1"/>
    <col min="7955" max="7955" width="9.140625" style="74"/>
    <col min="7956" max="7956" width="11.85546875" style="74" customWidth="1"/>
    <col min="7957" max="7957" width="16.28515625" style="74" customWidth="1"/>
    <col min="7958" max="7958" width="13.5703125" style="74" customWidth="1"/>
    <col min="7959" max="7959" width="11.85546875" style="74" customWidth="1"/>
    <col min="7960" max="7960" width="11.7109375" style="74" bestFit="1" customWidth="1"/>
    <col min="7961" max="7961" width="11.85546875" style="74" bestFit="1" customWidth="1"/>
    <col min="7962" max="7962" width="11.7109375" style="74" bestFit="1" customWidth="1"/>
    <col min="7963" max="7963" width="11.85546875" style="74" bestFit="1" customWidth="1"/>
    <col min="7964" max="7964" width="9.140625" style="74" customWidth="1"/>
    <col min="7965" max="7966" width="9.140625" style="74"/>
    <col min="7967" max="7967" width="15.42578125" style="74" customWidth="1"/>
    <col min="7968" max="7968" width="15.28515625" style="74" customWidth="1"/>
    <col min="7969" max="7969" width="11.85546875" style="74" customWidth="1"/>
    <col min="7970" max="7970" width="12.28515625" style="74" customWidth="1"/>
    <col min="7971" max="7971" width="9" style="74" customWidth="1"/>
    <col min="7972" max="7972" width="11.140625" style="74" customWidth="1"/>
    <col min="7973" max="8193" width="9.140625" style="74"/>
    <col min="8194" max="8194" width="7.140625" style="74" customWidth="1"/>
    <col min="8195" max="8195" width="6.42578125" style="74" customWidth="1"/>
    <col min="8196" max="8196" width="11.7109375" style="74" bestFit="1" customWidth="1"/>
    <col min="8197" max="8198" width="7.85546875" style="74" customWidth="1"/>
    <col min="8199" max="8199" width="9.28515625" style="74" customWidth="1"/>
    <col min="8200" max="8200" width="9.42578125" style="74" customWidth="1"/>
    <col min="8201" max="8201" width="17.7109375" style="74" customWidth="1"/>
    <col min="8202" max="8202" width="9.28515625" style="74" bestFit="1" customWidth="1"/>
    <col min="8203" max="8203" width="10.42578125" style="74" customWidth="1"/>
    <col min="8204" max="8204" width="15.42578125" style="74" customWidth="1"/>
    <col min="8205" max="8205" width="12" style="74" customWidth="1"/>
    <col min="8206" max="8206" width="10.5703125" style="74" customWidth="1"/>
    <col min="8207" max="8207" width="13.28515625" style="74" customWidth="1"/>
    <col min="8208" max="8208" width="8.42578125" style="74" customWidth="1"/>
    <col min="8209" max="8209" width="7.5703125" style="74" customWidth="1"/>
    <col min="8210" max="8210" width="6.85546875" style="74" customWidth="1"/>
    <col min="8211" max="8211" width="9.140625" style="74"/>
    <col min="8212" max="8212" width="11.85546875" style="74" customWidth="1"/>
    <col min="8213" max="8213" width="16.28515625" style="74" customWidth="1"/>
    <col min="8214" max="8214" width="13.5703125" style="74" customWidth="1"/>
    <col min="8215" max="8215" width="11.85546875" style="74" customWidth="1"/>
    <col min="8216" max="8216" width="11.7109375" style="74" bestFit="1" customWidth="1"/>
    <col min="8217" max="8217" width="11.85546875" style="74" bestFit="1" customWidth="1"/>
    <col min="8218" max="8218" width="11.7109375" style="74" bestFit="1" customWidth="1"/>
    <col min="8219" max="8219" width="11.85546875" style="74" bestFit="1" customWidth="1"/>
    <col min="8220" max="8220" width="9.140625" style="74" customWidth="1"/>
    <col min="8221" max="8222" width="9.140625" style="74"/>
    <col min="8223" max="8223" width="15.42578125" style="74" customWidth="1"/>
    <col min="8224" max="8224" width="15.28515625" style="74" customWidth="1"/>
    <col min="8225" max="8225" width="11.85546875" style="74" customWidth="1"/>
    <col min="8226" max="8226" width="12.28515625" style="74" customWidth="1"/>
    <col min="8227" max="8227" width="9" style="74" customWidth="1"/>
    <col min="8228" max="8228" width="11.140625" style="74" customWidth="1"/>
    <col min="8229" max="8449" width="9.140625" style="74"/>
    <col min="8450" max="8450" width="7.140625" style="74" customWidth="1"/>
    <col min="8451" max="8451" width="6.42578125" style="74" customWidth="1"/>
    <col min="8452" max="8452" width="11.7109375" style="74" bestFit="1" customWidth="1"/>
    <col min="8453" max="8454" width="7.85546875" style="74" customWidth="1"/>
    <col min="8455" max="8455" width="9.28515625" style="74" customWidth="1"/>
    <col min="8456" max="8456" width="9.42578125" style="74" customWidth="1"/>
    <col min="8457" max="8457" width="17.7109375" style="74" customWidth="1"/>
    <col min="8458" max="8458" width="9.28515625" style="74" bestFit="1" customWidth="1"/>
    <col min="8459" max="8459" width="10.42578125" style="74" customWidth="1"/>
    <col min="8460" max="8460" width="15.42578125" style="74" customWidth="1"/>
    <col min="8461" max="8461" width="12" style="74" customWidth="1"/>
    <col min="8462" max="8462" width="10.5703125" style="74" customWidth="1"/>
    <col min="8463" max="8463" width="13.28515625" style="74" customWidth="1"/>
    <col min="8464" max="8464" width="8.42578125" style="74" customWidth="1"/>
    <col min="8465" max="8465" width="7.5703125" style="74" customWidth="1"/>
    <col min="8466" max="8466" width="6.85546875" style="74" customWidth="1"/>
    <col min="8467" max="8467" width="9.140625" style="74"/>
    <col min="8468" max="8468" width="11.85546875" style="74" customWidth="1"/>
    <col min="8469" max="8469" width="16.28515625" style="74" customWidth="1"/>
    <col min="8470" max="8470" width="13.5703125" style="74" customWidth="1"/>
    <col min="8471" max="8471" width="11.85546875" style="74" customWidth="1"/>
    <col min="8472" max="8472" width="11.7109375" style="74" bestFit="1" customWidth="1"/>
    <col min="8473" max="8473" width="11.85546875" style="74" bestFit="1" customWidth="1"/>
    <col min="8474" max="8474" width="11.7109375" style="74" bestFit="1" customWidth="1"/>
    <col min="8475" max="8475" width="11.85546875" style="74" bestFit="1" customWidth="1"/>
    <col min="8476" max="8476" width="9.140625" style="74" customWidth="1"/>
    <col min="8477" max="8478" width="9.140625" style="74"/>
    <col min="8479" max="8479" width="15.42578125" style="74" customWidth="1"/>
    <col min="8480" max="8480" width="15.28515625" style="74" customWidth="1"/>
    <col min="8481" max="8481" width="11.85546875" style="74" customWidth="1"/>
    <col min="8482" max="8482" width="12.28515625" style="74" customWidth="1"/>
    <col min="8483" max="8483" width="9" style="74" customWidth="1"/>
    <col min="8484" max="8484" width="11.140625" style="74" customWidth="1"/>
    <col min="8485" max="8705" width="9.140625" style="74"/>
    <col min="8706" max="8706" width="7.140625" style="74" customWidth="1"/>
    <col min="8707" max="8707" width="6.42578125" style="74" customWidth="1"/>
    <col min="8708" max="8708" width="11.7109375" style="74" bestFit="1" customWidth="1"/>
    <col min="8709" max="8710" width="7.85546875" style="74" customWidth="1"/>
    <col min="8711" max="8711" width="9.28515625" style="74" customWidth="1"/>
    <col min="8712" max="8712" width="9.42578125" style="74" customWidth="1"/>
    <col min="8713" max="8713" width="17.7109375" style="74" customWidth="1"/>
    <col min="8714" max="8714" width="9.28515625" style="74" bestFit="1" customWidth="1"/>
    <col min="8715" max="8715" width="10.42578125" style="74" customWidth="1"/>
    <col min="8716" max="8716" width="15.42578125" style="74" customWidth="1"/>
    <col min="8717" max="8717" width="12" style="74" customWidth="1"/>
    <col min="8718" max="8718" width="10.5703125" style="74" customWidth="1"/>
    <col min="8719" max="8719" width="13.28515625" style="74" customWidth="1"/>
    <col min="8720" max="8720" width="8.42578125" style="74" customWidth="1"/>
    <col min="8721" max="8721" width="7.5703125" style="74" customWidth="1"/>
    <col min="8722" max="8722" width="6.85546875" style="74" customWidth="1"/>
    <col min="8723" max="8723" width="9.140625" style="74"/>
    <col min="8724" max="8724" width="11.85546875" style="74" customWidth="1"/>
    <col min="8725" max="8725" width="16.28515625" style="74" customWidth="1"/>
    <col min="8726" max="8726" width="13.5703125" style="74" customWidth="1"/>
    <col min="8727" max="8727" width="11.85546875" style="74" customWidth="1"/>
    <col min="8728" max="8728" width="11.7109375" style="74" bestFit="1" customWidth="1"/>
    <col min="8729" max="8729" width="11.85546875" style="74" bestFit="1" customWidth="1"/>
    <col min="8730" max="8730" width="11.7109375" style="74" bestFit="1" customWidth="1"/>
    <col min="8731" max="8731" width="11.85546875" style="74" bestFit="1" customWidth="1"/>
    <col min="8732" max="8732" width="9.140625" style="74" customWidth="1"/>
    <col min="8733" max="8734" width="9.140625" style="74"/>
    <col min="8735" max="8735" width="15.42578125" style="74" customWidth="1"/>
    <col min="8736" max="8736" width="15.28515625" style="74" customWidth="1"/>
    <col min="8737" max="8737" width="11.85546875" style="74" customWidth="1"/>
    <col min="8738" max="8738" width="12.28515625" style="74" customWidth="1"/>
    <col min="8739" max="8739" width="9" style="74" customWidth="1"/>
    <col min="8740" max="8740" width="11.140625" style="74" customWidth="1"/>
    <col min="8741" max="8961" width="9.140625" style="74"/>
    <col min="8962" max="8962" width="7.140625" style="74" customWidth="1"/>
    <col min="8963" max="8963" width="6.42578125" style="74" customWidth="1"/>
    <col min="8964" max="8964" width="11.7109375" style="74" bestFit="1" customWidth="1"/>
    <col min="8965" max="8966" width="7.85546875" style="74" customWidth="1"/>
    <col min="8967" max="8967" width="9.28515625" style="74" customWidth="1"/>
    <col min="8968" max="8968" width="9.42578125" style="74" customWidth="1"/>
    <col min="8969" max="8969" width="17.7109375" style="74" customWidth="1"/>
    <col min="8970" max="8970" width="9.28515625" style="74" bestFit="1" customWidth="1"/>
    <col min="8971" max="8971" width="10.42578125" style="74" customWidth="1"/>
    <col min="8972" max="8972" width="15.42578125" style="74" customWidth="1"/>
    <col min="8973" max="8973" width="12" style="74" customWidth="1"/>
    <col min="8974" max="8974" width="10.5703125" style="74" customWidth="1"/>
    <col min="8975" max="8975" width="13.28515625" style="74" customWidth="1"/>
    <col min="8976" max="8976" width="8.42578125" style="74" customWidth="1"/>
    <col min="8977" max="8977" width="7.5703125" style="74" customWidth="1"/>
    <col min="8978" max="8978" width="6.85546875" style="74" customWidth="1"/>
    <col min="8979" max="8979" width="9.140625" style="74"/>
    <col min="8980" max="8980" width="11.85546875" style="74" customWidth="1"/>
    <col min="8981" max="8981" width="16.28515625" style="74" customWidth="1"/>
    <col min="8982" max="8982" width="13.5703125" style="74" customWidth="1"/>
    <col min="8983" max="8983" width="11.85546875" style="74" customWidth="1"/>
    <col min="8984" max="8984" width="11.7109375" style="74" bestFit="1" customWidth="1"/>
    <col min="8985" max="8985" width="11.85546875" style="74" bestFit="1" customWidth="1"/>
    <col min="8986" max="8986" width="11.7109375" style="74" bestFit="1" customWidth="1"/>
    <col min="8987" max="8987" width="11.85546875" style="74" bestFit="1" customWidth="1"/>
    <col min="8988" max="8988" width="9.140625" style="74" customWidth="1"/>
    <col min="8989" max="8990" width="9.140625" style="74"/>
    <col min="8991" max="8991" width="15.42578125" style="74" customWidth="1"/>
    <col min="8992" max="8992" width="15.28515625" style="74" customWidth="1"/>
    <col min="8993" max="8993" width="11.85546875" style="74" customWidth="1"/>
    <col min="8994" max="8994" width="12.28515625" style="74" customWidth="1"/>
    <col min="8995" max="8995" width="9" style="74" customWidth="1"/>
    <col min="8996" max="8996" width="11.140625" style="74" customWidth="1"/>
    <col min="8997" max="9217" width="9.140625" style="74"/>
    <col min="9218" max="9218" width="7.140625" style="74" customWidth="1"/>
    <col min="9219" max="9219" width="6.42578125" style="74" customWidth="1"/>
    <col min="9220" max="9220" width="11.7109375" style="74" bestFit="1" customWidth="1"/>
    <col min="9221" max="9222" width="7.85546875" style="74" customWidth="1"/>
    <col min="9223" max="9223" width="9.28515625" style="74" customWidth="1"/>
    <col min="9224" max="9224" width="9.42578125" style="74" customWidth="1"/>
    <col min="9225" max="9225" width="17.7109375" style="74" customWidth="1"/>
    <col min="9226" max="9226" width="9.28515625" style="74" bestFit="1" customWidth="1"/>
    <col min="9227" max="9227" width="10.42578125" style="74" customWidth="1"/>
    <col min="9228" max="9228" width="15.42578125" style="74" customWidth="1"/>
    <col min="9229" max="9229" width="12" style="74" customWidth="1"/>
    <col min="9230" max="9230" width="10.5703125" style="74" customWidth="1"/>
    <col min="9231" max="9231" width="13.28515625" style="74" customWidth="1"/>
    <col min="9232" max="9232" width="8.42578125" style="74" customWidth="1"/>
    <col min="9233" max="9233" width="7.5703125" style="74" customWidth="1"/>
    <col min="9234" max="9234" width="6.85546875" style="74" customWidth="1"/>
    <col min="9235" max="9235" width="9.140625" style="74"/>
    <col min="9236" max="9236" width="11.85546875" style="74" customWidth="1"/>
    <col min="9237" max="9237" width="16.28515625" style="74" customWidth="1"/>
    <col min="9238" max="9238" width="13.5703125" style="74" customWidth="1"/>
    <col min="9239" max="9239" width="11.85546875" style="74" customWidth="1"/>
    <col min="9240" max="9240" width="11.7109375" style="74" bestFit="1" customWidth="1"/>
    <col min="9241" max="9241" width="11.85546875" style="74" bestFit="1" customWidth="1"/>
    <col min="9242" max="9242" width="11.7109375" style="74" bestFit="1" customWidth="1"/>
    <col min="9243" max="9243" width="11.85546875" style="74" bestFit="1" customWidth="1"/>
    <col min="9244" max="9244" width="9.140625" style="74" customWidth="1"/>
    <col min="9245" max="9246" width="9.140625" style="74"/>
    <col min="9247" max="9247" width="15.42578125" style="74" customWidth="1"/>
    <col min="9248" max="9248" width="15.28515625" style="74" customWidth="1"/>
    <col min="9249" max="9249" width="11.85546875" style="74" customWidth="1"/>
    <col min="9250" max="9250" width="12.28515625" style="74" customWidth="1"/>
    <col min="9251" max="9251" width="9" style="74" customWidth="1"/>
    <col min="9252" max="9252" width="11.140625" style="74" customWidth="1"/>
    <col min="9253" max="9473" width="9.140625" style="74"/>
    <col min="9474" max="9474" width="7.140625" style="74" customWidth="1"/>
    <col min="9475" max="9475" width="6.42578125" style="74" customWidth="1"/>
    <col min="9476" max="9476" width="11.7109375" style="74" bestFit="1" customWidth="1"/>
    <col min="9477" max="9478" width="7.85546875" style="74" customWidth="1"/>
    <col min="9479" max="9479" width="9.28515625" style="74" customWidth="1"/>
    <col min="9480" max="9480" width="9.42578125" style="74" customWidth="1"/>
    <col min="9481" max="9481" width="17.7109375" style="74" customWidth="1"/>
    <col min="9482" max="9482" width="9.28515625" style="74" bestFit="1" customWidth="1"/>
    <col min="9483" max="9483" width="10.42578125" style="74" customWidth="1"/>
    <col min="9484" max="9484" width="15.42578125" style="74" customWidth="1"/>
    <col min="9485" max="9485" width="12" style="74" customWidth="1"/>
    <col min="9486" max="9486" width="10.5703125" style="74" customWidth="1"/>
    <col min="9487" max="9487" width="13.28515625" style="74" customWidth="1"/>
    <col min="9488" max="9488" width="8.42578125" style="74" customWidth="1"/>
    <col min="9489" max="9489" width="7.5703125" style="74" customWidth="1"/>
    <col min="9490" max="9490" width="6.85546875" style="74" customWidth="1"/>
    <col min="9491" max="9491" width="9.140625" style="74"/>
    <col min="9492" max="9492" width="11.85546875" style="74" customWidth="1"/>
    <col min="9493" max="9493" width="16.28515625" style="74" customWidth="1"/>
    <col min="9494" max="9494" width="13.5703125" style="74" customWidth="1"/>
    <col min="9495" max="9495" width="11.85546875" style="74" customWidth="1"/>
    <col min="9496" max="9496" width="11.7109375" style="74" bestFit="1" customWidth="1"/>
    <col min="9497" max="9497" width="11.85546875" style="74" bestFit="1" customWidth="1"/>
    <col min="9498" max="9498" width="11.7109375" style="74" bestFit="1" customWidth="1"/>
    <col min="9499" max="9499" width="11.85546875" style="74" bestFit="1" customWidth="1"/>
    <col min="9500" max="9500" width="9.140625" style="74" customWidth="1"/>
    <col min="9501" max="9502" width="9.140625" style="74"/>
    <col min="9503" max="9503" width="15.42578125" style="74" customWidth="1"/>
    <col min="9504" max="9504" width="15.28515625" style="74" customWidth="1"/>
    <col min="9505" max="9505" width="11.85546875" style="74" customWidth="1"/>
    <col min="9506" max="9506" width="12.28515625" style="74" customWidth="1"/>
    <col min="9507" max="9507" width="9" style="74" customWidth="1"/>
    <col min="9508" max="9508" width="11.140625" style="74" customWidth="1"/>
    <col min="9509" max="9729" width="9.140625" style="74"/>
    <col min="9730" max="9730" width="7.140625" style="74" customWidth="1"/>
    <col min="9731" max="9731" width="6.42578125" style="74" customWidth="1"/>
    <col min="9732" max="9732" width="11.7109375" style="74" bestFit="1" customWidth="1"/>
    <col min="9733" max="9734" width="7.85546875" style="74" customWidth="1"/>
    <col min="9735" max="9735" width="9.28515625" style="74" customWidth="1"/>
    <col min="9736" max="9736" width="9.42578125" style="74" customWidth="1"/>
    <col min="9737" max="9737" width="17.7109375" style="74" customWidth="1"/>
    <col min="9738" max="9738" width="9.28515625" style="74" bestFit="1" customWidth="1"/>
    <col min="9739" max="9739" width="10.42578125" style="74" customWidth="1"/>
    <col min="9740" max="9740" width="15.42578125" style="74" customWidth="1"/>
    <col min="9741" max="9741" width="12" style="74" customWidth="1"/>
    <col min="9742" max="9742" width="10.5703125" style="74" customWidth="1"/>
    <col min="9743" max="9743" width="13.28515625" style="74" customWidth="1"/>
    <col min="9744" max="9744" width="8.42578125" style="74" customWidth="1"/>
    <col min="9745" max="9745" width="7.5703125" style="74" customWidth="1"/>
    <col min="9746" max="9746" width="6.85546875" style="74" customWidth="1"/>
    <col min="9747" max="9747" width="9.140625" style="74"/>
    <col min="9748" max="9748" width="11.85546875" style="74" customWidth="1"/>
    <col min="9749" max="9749" width="16.28515625" style="74" customWidth="1"/>
    <col min="9750" max="9750" width="13.5703125" style="74" customWidth="1"/>
    <col min="9751" max="9751" width="11.85546875" style="74" customWidth="1"/>
    <col min="9752" max="9752" width="11.7109375" style="74" bestFit="1" customWidth="1"/>
    <col min="9753" max="9753" width="11.85546875" style="74" bestFit="1" customWidth="1"/>
    <col min="9754" max="9754" width="11.7109375" style="74" bestFit="1" customWidth="1"/>
    <col min="9755" max="9755" width="11.85546875" style="74" bestFit="1" customWidth="1"/>
    <col min="9756" max="9756" width="9.140625" style="74" customWidth="1"/>
    <col min="9757" max="9758" width="9.140625" style="74"/>
    <col min="9759" max="9759" width="15.42578125" style="74" customWidth="1"/>
    <col min="9760" max="9760" width="15.28515625" style="74" customWidth="1"/>
    <col min="9761" max="9761" width="11.85546875" style="74" customWidth="1"/>
    <col min="9762" max="9762" width="12.28515625" style="74" customWidth="1"/>
    <col min="9763" max="9763" width="9" style="74" customWidth="1"/>
    <col min="9764" max="9764" width="11.140625" style="74" customWidth="1"/>
    <col min="9765" max="9985" width="9.140625" style="74"/>
    <col min="9986" max="9986" width="7.140625" style="74" customWidth="1"/>
    <col min="9987" max="9987" width="6.42578125" style="74" customWidth="1"/>
    <col min="9988" max="9988" width="11.7109375" style="74" bestFit="1" customWidth="1"/>
    <col min="9989" max="9990" width="7.85546875" style="74" customWidth="1"/>
    <col min="9991" max="9991" width="9.28515625" style="74" customWidth="1"/>
    <col min="9992" max="9992" width="9.42578125" style="74" customWidth="1"/>
    <col min="9993" max="9993" width="17.7109375" style="74" customWidth="1"/>
    <col min="9994" max="9994" width="9.28515625" style="74" bestFit="1" customWidth="1"/>
    <col min="9995" max="9995" width="10.42578125" style="74" customWidth="1"/>
    <col min="9996" max="9996" width="15.42578125" style="74" customWidth="1"/>
    <col min="9997" max="9997" width="12" style="74" customWidth="1"/>
    <col min="9998" max="9998" width="10.5703125" style="74" customWidth="1"/>
    <col min="9999" max="9999" width="13.28515625" style="74" customWidth="1"/>
    <col min="10000" max="10000" width="8.42578125" style="74" customWidth="1"/>
    <col min="10001" max="10001" width="7.5703125" style="74" customWidth="1"/>
    <col min="10002" max="10002" width="6.85546875" style="74" customWidth="1"/>
    <col min="10003" max="10003" width="9.140625" style="74"/>
    <col min="10004" max="10004" width="11.85546875" style="74" customWidth="1"/>
    <col min="10005" max="10005" width="16.28515625" style="74" customWidth="1"/>
    <col min="10006" max="10006" width="13.5703125" style="74" customWidth="1"/>
    <col min="10007" max="10007" width="11.85546875" style="74" customWidth="1"/>
    <col min="10008" max="10008" width="11.7109375" style="74" bestFit="1" customWidth="1"/>
    <col min="10009" max="10009" width="11.85546875" style="74" bestFit="1" customWidth="1"/>
    <col min="10010" max="10010" width="11.7109375" style="74" bestFit="1" customWidth="1"/>
    <col min="10011" max="10011" width="11.85546875" style="74" bestFit="1" customWidth="1"/>
    <col min="10012" max="10012" width="9.140625" style="74" customWidth="1"/>
    <col min="10013" max="10014" width="9.140625" style="74"/>
    <col min="10015" max="10015" width="15.42578125" style="74" customWidth="1"/>
    <col min="10016" max="10016" width="15.28515625" style="74" customWidth="1"/>
    <col min="10017" max="10017" width="11.85546875" style="74" customWidth="1"/>
    <col min="10018" max="10018" width="12.28515625" style="74" customWidth="1"/>
    <col min="10019" max="10019" width="9" style="74" customWidth="1"/>
    <col min="10020" max="10020" width="11.140625" style="74" customWidth="1"/>
    <col min="10021" max="10241" width="9.140625" style="74"/>
    <col min="10242" max="10242" width="7.140625" style="74" customWidth="1"/>
    <col min="10243" max="10243" width="6.42578125" style="74" customWidth="1"/>
    <col min="10244" max="10244" width="11.7109375" style="74" bestFit="1" customWidth="1"/>
    <col min="10245" max="10246" width="7.85546875" style="74" customWidth="1"/>
    <col min="10247" max="10247" width="9.28515625" style="74" customWidth="1"/>
    <col min="10248" max="10248" width="9.42578125" style="74" customWidth="1"/>
    <col min="10249" max="10249" width="17.7109375" style="74" customWidth="1"/>
    <col min="10250" max="10250" width="9.28515625" style="74" bestFit="1" customWidth="1"/>
    <col min="10251" max="10251" width="10.42578125" style="74" customWidth="1"/>
    <col min="10252" max="10252" width="15.42578125" style="74" customWidth="1"/>
    <col min="10253" max="10253" width="12" style="74" customWidth="1"/>
    <col min="10254" max="10254" width="10.5703125" style="74" customWidth="1"/>
    <col min="10255" max="10255" width="13.28515625" style="74" customWidth="1"/>
    <col min="10256" max="10256" width="8.42578125" style="74" customWidth="1"/>
    <col min="10257" max="10257" width="7.5703125" style="74" customWidth="1"/>
    <col min="10258" max="10258" width="6.85546875" style="74" customWidth="1"/>
    <col min="10259" max="10259" width="9.140625" style="74"/>
    <col min="10260" max="10260" width="11.85546875" style="74" customWidth="1"/>
    <col min="10261" max="10261" width="16.28515625" style="74" customWidth="1"/>
    <col min="10262" max="10262" width="13.5703125" style="74" customWidth="1"/>
    <col min="10263" max="10263" width="11.85546875" style="74" customWidth="1"/>
    <col min="10264" max="10264" width="11.7109375" style="74" bestFit="1" customWidth="1"/>
    <col min="10265" max="10265" width="11.85546875" style="74" bestFit="1" customWidth="1"/>
    <col min="10266" max="10266" width="11.7109375" style="74" bestFit="1" customWidth="1"/>
    <col min="10267" max="10267" width="11.85546875" style="74" bestFit="1" customWidth="1"/>
    <col min="10268" max="10268" width="9.140625" style="74" customWidth="1"/>
    <col min="10269" max="10270" width="9.140625" style="74"/>
    <col min="10271" max="10271" width="15.42578125" style="74" customWidth="1"/>
    <col min="10272" max="10272" width="15.28515625" style="74" customWidth="1"/>
    <col min="10273" max="10273" width="11.85546875" style="74" customWidth="1"/>
    <col min="10274" max="10274" width="12.28515625" style="74" customWidth="1"/>
    <col min="10275" max="10275" width="9" style="74" customWidth="1"/>
    <col min="10276" max="10276" width="11.140625" style="74" customWidth="1"/>
    <col min="10277" max="10497" width="9.140625" style="74"/>
    <col min="10498" max="10498" width="7.140625" style="74" customWidth="1"/>
    <col min="10499" max="10499" width="6.42578125" style="74" customWidth="1"/>
    <col min="10500" max="10500" width="11.7109375" style="74" bestFit="1" customWidth="1"/>
    <col min="10501" max="10502" width="7.85546875" style="74" customWidth="1"/>
    <col min="10503" max="10503" width="9.28515625" style="74" customWidth="1"/>
    <col min="10504" max="10504" width="9.42578125" style="74" customWidth="1"/>
    <col min="10505" max="10505" width="17.7109375" style="74" customWidth="1"/>
    <col min="10506" max="10506" width="9.28515625" style="74" bestFit="1" customWidth="1"/>
    <col min="10507" max="10507" width="10.42578125" style="74" customWidth="1"/>
    <col min="10508" max="10508" width="15.42578125" style="74" customWidth="1"/>
    <col min="10509" max="10509" width="12" style="74" customWidth="1"/>
    <col min="10510" max="10510" width="10.5703125" style="74" customWidth="1"/>
    <col min="10511" max="10511" width="13.28515625" style="74" customWidth="1"/>
    <col min="10512" max="10512" width="8.42578125" style="74" customWidth="1"/>
    <col min="10513" max="10513" width="7.5703125" style="74" customWidth="1"/>
    <col min="10514" max="10514" width="6.85546875" style="74" customWidth="1"/>
    <col min="10515" max="10515" width="9.140625" style="74"/>
    <col min="10516" max="10516" width="11.85546875" style="74" customWidth="1"/>
    <col min="10517" max="10517" width="16.28515625" style="74" customWidth="1"/>
    <col min="10518" max="10518" width="13.5703125" style="74" customWidth="1"/>
    <col min="10519" max="10519" width="11.85546875" style="74" customWidth="1"/>
    <col min="10520" max="10520" width="11.7109375" style="74" bestFit="1" customWidth="1"/>
    <col min="10521" max="10521" width="11.85546875" style="74" bestFit="1" customWidth="1"/>
    <col min="10522" max="10522" width="11.7109375" style="74" bestFit="1" customWidth="1"/>
    <col min="10523" max="10523" width="11.85546875" style="74" bestFit="1" customWidth="1"/>
    <col min="10524" max="10524" width="9.140625" style="74" customWidth="1"/>
    <col min="10525" max="10526" width="9.140625" style="74"/>
    <col min="10527" max="10527" width="15.42578125" style="74" customWidth="1"/>
    <col min="10528" max="10528" width="15.28515625" style="74" customWidth="1"/>
    <col min="10529" max="10529" width="11.85546875" style="74" customWidth="1"/>
    <col min="10530" max="10530" width="12.28515625" style="74" customWidth="1"/>
    <col min="10531" max="10531" width="9" style="74" customWidth="1"/>
    <col min="10532" max="10532" width="11.140625" style="74" customWidth="1"/>
    <col min="10533" max="10753" width="9.140625" style="74"/>
    <col min="10754" max="10754" width="7.140625" style="74" customWidth="1"/>
    <col min="10755" max="10755" width="6.42578125" style="74" customWidth="1"/>
    <col min="10756" max="10756" width="11.7109375" style="74" bestFit="1" customWidth="1"/>
    <col min="10757" max="10758" width="7.85546875" style="74" customWidth="1"/>
    <col min="10759" max="10759" width="9.28515625" style="74" customWidth="1"/>
    <col min="10760" max="10760" width="9.42578125" style="74" customWidth="1"/>
    <col min="10761" max="10761" width="17.7109375" style="74" customWidth="1"/>
    <col min="10762" max="10762" width="9.28515625" style="74" bestFit="1" customWidth="1"/>
    <col min="10763" max="10763" width="10.42578125" style="74" customWidth="1"/>
    <col min="10764" max="10764" width="15.42578125" style="74" customWidth="1"/>
    <col min="10765" max="10765" width="12" style="74" customWidth="1"/>
    <col min="10766" max="10766" width="10.5703125" style="74" customWidth="1"/>
    <col min="10767" max="10767" width="13.28515625" style="74" customWidth="1"/>
    <col min="10768" max="10768" width="8.42578125" style="74" customWidth="1"/>
    <col min="10769" max="10769" width="7.5703125" style="74" customWidth="1"/>
    <col min="10770" max="10770" width="6.85546875" style="74" customWidth="1"/>
    <col min="10771" max="10771" width="9.140625" style="74"/>
    <col min="10772" max="10772" width="11.85546875" style="74" customWidth="1"/>
    <col min="10773" max="10773" width="16.28515625" style="74" customWidth="1"/>
    <col min="10774" max="10774" width="13.5703125" style="74" customWidth="1"/>
    <col min="10775" max="10775" width="11.85546875" style="74" customWidth="1"/>
    <col min="10776" max="10776" width="11.7109375" style="74" bestFit="1" customWidth="1"/>
    <col min="10777" max="10777" width="11.85546875" style="74" bestFit="1" customWidth="1"/>
    <col min="10778" max="10778" width="11.7109375" style="74" bestFit="1" customWidth="1"/>
    <col min="10779" max="10779" width="11.85546875" style="74" bestFit="1" customWidth="1"/>
    <col min="10780" max="10780" width="9.140625" style="74" customWidth="1"/>
    <col min="10781" max="10782" width="9.140625" style="74"/>
    <col min="10783" max="10783" width="15.42578125" style="74" customWidth="1"/>
    <col min="10784" max="10784" width="15.28515625" style="74" customWidth="1"/>
    <col min="10785" max="10785" width="11.85546875" style="74" customWidth="1"/>
    <col min="10786" max="10786" width="12.28515625" style="74" customWidth="1"/>
    <col min="10787" max="10787" width="9" style="74" customWidth="1"/>
    <col min="10788" max="10788" width="11.140625" style="74" customWidth="1"/>
    <col min="10789" max="11009" width="9.140625" style="74"/>
    <col min="11010" max="11010" width="7.140625" style="74" customWidth="1"/>
    <col min="11011" max="11011" width="6.42578125" style="74" customWidth="1"/>
    <col min="11012" max="11012" width="11.7109375" style="74" bestFit="1" customWidth="1"/>
    <col min="11013" max="11014" width="7.85546875" style="74" customWidth="1"/>
    <col min="11015" max="11015" width="9.28515625" style="74" customWidth="1"/>
    <col min="11016" max="11016" width="9.42578125" style="74" customWidth="1"/>
    <col min="11017" max="11017" width="17.7109375" style="74" customWidth="1"/>
    <col min="11018" max="11018" width="9.28515625" style="74" bestFit="1" customWidth="1"/>
    <col min="11019" max="11019" width="10.42578125" style="74" customWidth="1"/>
    <col min="11020" max="11020" width="15.42578125" style="74" customWidth="1"/>
    <col min="11021" max="11021" width="12" style="74" customWidth="1"/>
    <col min="11022" max="11022" width="10.5703125" style="74" customWidth="1"/>
    <col min="11023" max="11023" width="13.28515625" style="74" customWidth="1"/>
    <col min="11024" max="11024" width="8.42578125" style="74" customWidth="1"/>
    <col min="11025" max="11025" width="7.5703125" style="74" customWidth="1"/>
    <col min="11026" max="11026" width="6.85546875" style="74" customWidth="1"/>
    <col min="11027" max="11027" width="9.140625" style="74"/>
    <col min="11028" max="11028" width="11.85546875" style="74" customWidth="1"/>
    <col min="11029" max="11029" width="16.28515625" style="74" customWidth="1"/>
    <col min="11030" max="11030" width="13.5703125" style="74" customWidth="1"/>
    <col min="11031" max="11031" width="11.85546875" style="74" customWidth="1"/>
    <col min="11032" max="11032" width="11.7109375" style="74" bestFit="1" customWidth="1"/>
    <col min="11033" max="11033" width="11.85546875" style="74" bestFit="1" customWidth="1"/>
    <col min="11034" max="11034" width="11.7109375" style="74" bestFit="1" customWidth="1"/>
    <col min="11035" max="11035" width="11.85546875" style="74" bestFit="1" customWidth="1"/>
    <col min="11036" max="11036" width="9.140625" style="74" customWidth="1"/>
    <col min="11037" max="11038" width="9.140625" style="74"/>
    <col min="11039" max="11039" width="15.42578125" style="74" customWidth="1"/>
    <col min="11040" max="11040" width="15.28515625" style="74" customWidth="1"/>
    <col min="11041" max="11041" width="11.85546875" style="74" customWidth="1"/>
    <col min="11042" max="11042" width="12.28515625" style="74" customWidth="1"/>
    <col min="11043" max="11043" width="9" style="74" customWidth="1"/>
    <col min="11044" max="11044" width="11.140625" style="74" customWidth="1"/>
    <col min="11045" max="11265" width="9.140625" style="74"/>
    <col min="11266" max="11266" width="7.140625" style="74" customWidth="1"/>
    <col min="11267" max="11267" width="6.42578125" style="74" customWidth="1"/>
    <col min="11268" max="11268" width="11.7109375" style="74" bestFit="1" customWidth="1"/>
    <col min="11269" max="11270" width="7.85546875" style="74" customWidth="1"/>
    <col min="11271" max="11271" width="9.28515625" style="74" customWidth="1"/>
    <col min="11272" max="11272" width="9.42578125" style="74" customWidth="1"/>
    <col min="11273" max="11273" width="17.7109375" style="74" customWidth="1"/>
    <col min="11274" max="11274" width="9.28515625" style="74" bestFit="1" customWidth="1"/>
    <col min="11275" max="11275" width="10.42578125" style="74" customWidth="1"/>
    <col min="11276" max="11276" width="15.42578125" style="74" customWidth="1"/>
    <col min="11277" max="11277" width="12" style="74" customWidth="1"/>
    <col min="11278" max="11278" width="10.5703125" style="74" customWidth="1"/>
    <col min="11279" max="11279" width="13.28515625" style="74" customWidth="1"/>
    <col min="11280" max="11280" width="8.42578125" style="74" customWidth="1"/>
    <col min="11281" max="11281" width="7.5703125" style="74" customWidth="1"/>
    <col min="11282" max="11282" width="6.85546875" style="74" customWidth="1"/>
    <col min="11283" max="11283" width="9.140625" style="74"/>
    <col min="11284" max="11284" width="11.85546875" style="74" customWidth="1"/>
    <col min="11285" max="11285" width="16.28515625" style="74" customWidth="1"/>
    <col min="11286" max="11286" width="13.5703125" style="74" customWidth="1"/>
    <col min="11287" max="11287" width="11.85546875" style="74" customWidth="1"/>
    <col min="11288" max="11288" width="11.7109375" style="74" bestFit="1" customWidth="1"/>
    <col min="11289" max="11289" width="11.85546875" style="74" bestFit="1" customWidth="1"/>
    <col min="11290" max="11290" width="11.7109375" style="74" bestFit="1" customWidth="1"/>
    <col min="11291" max="11291" width="11.85546875" style="74" bestFit="1" customWidth="1"/>
    <col min="11292" max="11292" width="9.140625" style="74" customWidth="1"/>
    <col min="11293" max="11294" width="9.140625" style="74"/>
    <col min="11295" max="11295" width="15.42578125" style="74" customWidth="1"/>
    <col min="11296" max="11296" width="15.28515625" style="74" customWidth="1"/>
    <col min="11297" max="11297" width="11.85546875" style="74" customWidth="1"/>
    <col min="11298" max="11298" width="12.28515625" style="74" customWidth="1"/>
    <col min="11299" max="11299" width="9" style="74" customWidth="1"/>
    <col min="11300" max="11300" width="11.140625" style="74" customWidth="1"/>
    <col min="11301" max="11521" width="9.140625" style="74"/>
    <col min="11522" max="11522" width="7.140625" style="74" customWidth="1"/>
    <col min="11523" max="11523" width="6.42578125" style="74" customWidth="1"/>
    <col min="11524" max="11524" width="11.7109375" style="74" bestFit="1" customWidth="1"/>
    <col min="11525" max="11526" width="7.85546875" style="74" customWidth="1"/>
    <col min="11527" max="11527" width="9.28515625" style="74" customWidth="1"/>
    <col min="11528" max="11528" width="9.42578125" style="74" customWidth="1"/>
    <col min="11529" max="11529" width="17.7109375" style="74" customWidth="1"/>
    <col min="11530" max="11530" width="9.28515625" style="74" bestFit="1" customWidth="1"/>
    <col min="11531" max="11531" width="10.42578125" style="74" customWidth="1"/>
    <col min="11532" max="11532" width="15.42578125" style="74" customWidth="1"/>
    <col min="11533" max="11533" width="12" style="74" customWidth="1"/>
    <col min="11534" max="11534" width="10.5703125" style="74" customWidth="1"/>
    <col min="11535" max="11535" width="13.28515625" style="74" customWidth="1"/>
    <col min="11536" max="11536" width="8.42578125" style="74" customWidth="1"/>
    <col min="11537" max="11537" width="7.5703125" style="74" customWidth="1"/>
    <col min="11538" max="11538" width="6.85546875" style="74" customWidth="1"/>
    <col min="11539" max="11539" width="9.140625" style="74"/>
    <col min="11540" max="11540" width="11.85546875" style="74" customWidth="1"/>
    <col min="11541" max="11541" width="16.28515625" style="74" customWidth="1"/>
    <col min="11542" max="11542" width="13.5703125" style="74" customWidth="1"/>
    <col min="11543" max="11543" width="11.85546875" style="74" customWidth="1"/>
    <col min="11544" max="11544" width="11.7109375" style="74" bestFit="1" customWidth="1"/>
    <col min="11545" max="11545" width="11.85546875" style="74" bestFit="1" customWidth="1"/>
    <col min="11546" max="11546" width="11.7109375" style="74" bestFit="1" customWidth="1"/>
    <col min="11547" max="11547" width="11.85546875" style="74" bestFit="1" customWidth="1"/>
    <col min="11548" max="11548" width="9.140625" style="74" customWidth="1"/>
    <col min="11549" max="11550" width="9.140625" style="74"/>
    <col min="11551" max="11551" width="15.42578125" style="74" customWidth="1"/>
    <col min="11552" max="11552" width="15.28515625" style="74" customWidth="1"/>
    <col min="11553" max="11553" width="11.85546875" style="74" customWidth="1"/>
    <col min="11554" max="11554" width="12.28515625" style="74" customWidth="1"/>
    <col min="11555" max="11555" width="9" style="74" customWidth="1"/>
    <col min="11556" max="11556" width="11.140625" style="74" customWidth="1"/>
    <col min="11557" max="11777" width="9.140625" style="74"/>
    <col min="11778" max="11778" width="7.140625" style="74" customWidth="1"/>
    <col min="11779" max="11779" width="6.42578125" style="74" customWidth="1"/>
    <col min="11780" max="11780" width="11.7109375" style="74" bestFit="1" customWidth="1"/>
    <col min="11781" max="11782" width="7.85546875" style="74" customWidth="1"/>
    <col min="11783" max="11783" width="9.28515625" style="74" customWidth="1"/>
    <col min="11784" max="11784" width="9.42578125" style="74" customWidth="1"/>
    <col min="11785" max="11785" width="17.7109375" style="74" customWidth="1"/>
    <col min="11786" max="11786" width="9.28515625" style="74" bestFit="1" customWidth="1"/>
    <col min="11787" max="11787" width="10.42578125" style="74" customWidth="1"/>
    <col min="11788" max="11788" width="15.42578125" style="74" customWidth="1"/>
    <col min="11789" max="11789" width="12" style="74" customWidth="1"/>
    <col min="11790" max="11790" width="10.5703125" style="74" customWidth="1"/>
    <col min="11791" max="11791" width="13.28515625" style="74" customWidth="1"/>
    <col min="11792" max="11792" width="8.42578125" style="74" customWidth="1"/>
    <col min="11793" max="11793" width="7.5703125" style="74" customWidth="1"/>
    <col min="11794" max="11794" width="6.85546875" style="74" customWidth="1"/>
    <col min="11795" max="11795" width="9.140625" style="74"/>
    <col min="11796" max="11796" width="11.85546875" style="74" customWidth="1"/>
    <col min="11797" max="11797" width="16.28515625" style="74" customWidth="1"/>
    <col min="11798" max="11798" width="13.5703125" style="74" customWidth="1"/>
    <col min="11799" max="11799" width="11.85546875" style="74" customWidth="1"/>
    <col min="11800" max="11800" width="11.7109375" style="74" bestFit="1" customWidth="1"/>
    <col min="11801" max="11801" width="11.85546875" style="74" bestFit="1" customWidth="1"/>
    <col min="11802" max="11802" width="11.7109375" style="74" bestFit="1" customWidth="1"/>
    <col min="11803" max="11803" width="11.85546875" style="74" bestFit="1" customWidth="1"/>
    <col min="11804" max="11804" width="9.140625" style="74" customWidth="1"/>
    <col min="11805" max="11806" width="9.140625" style="74"/>
    <col min="11807" max="11807" width="15.42578125" style="74" customWidth="1"/>
    <col min="11808" max="11808" width="15.28515625" style="74" customWidth="1"/>
    <col min="11809" max="11809" width="11.85546875" style="74" customWidth="1"/>
    <col min="11810" max="11810" width="12.28515625" style="74" customWidth="1"/>
    <col min="11811" max="11811" width="9" style="74" customWidth="1"/>
    <col min="11812" max="11812" width="11.140625" style="74" customWidth="1"/>
    <col min="11813" max="12033" width="9.140625" style="74"/>
    <col min="12034" max="12034" width="7.140625" style="74" customWidth="1"/>
    <col min="12035" max="12035" width="6.42578125" style="74" customWidth="1"/>
    <col min="12036" max="12036" width="11.7109375" style="74" bestFit="1" customWidth="1"/>
    <col min="12037" max="12038" width="7.85546875" style="74" customWidth="1"/>
    <col min="12039" max="12039" width="9.28515625" style="74" customWidth="1"/>
    <col min="12040" max="12040" width="9.42578125" style="74" customWidth="1"/>
    <col min="12041" max="12041" width="17.7109375" style="74" customWidth="1"/>
    <col min="12042" max="12042" width="9.28515625" style="74" bestFit="1" customWidth="1"/>
    <col min="12043" max="12043" width="10.42578125" style="74" customWidth="1"/>
    <col min="12044" max="12044" width="15.42578125" style="74" customWidth="1"/>
    <col min="12045" max="12045" width="12" style="74" customWidth="1"/>
    <col min="12046" max="12046" width="10.5703125" style="74" customWidth="1"/>
    <col min="12047" max="12047" width="13.28515625" style="74" customWidth="1"/>
    <col min="12048" max="12048" width="8.42578125" style="74" customWidth="1"/>
    <col min="12049" max="12049" width="7.5703125" style="74" customWidth="1"/>
    <col min="12050" max="12050" width="6.85546875" style="74" customWidth="1"/>
    <col min="12051" max="12051" width="9.140625" style="74"/>
    <col min="12052" max="12052" width="11.85546875" style="74" customWidth="1"/>
    <col min="12053" max="12053" width="16.28515625" style="74" customWidth="1"/>
    <col min="12054" max="12054" width="13.5703125" style="74" customWidth="1"/>
    <col min="12055" max="12055" width="11.85546875" style="74" customWidth="1"/>
    <col min="12056" max="12056" width="11.7109375" style="74" bestFit="1" customWidth="1"/>
    <col min="12057" max="12057" width="11.85546875" style="74" bestFit="1" customWidth="1"/>
    <col min="12058" max="12058" width="11.7109375" style="74" bestFit="1" customWidth="1"/>
    <col min="12059" max="12059" width="11.85546875" style="74" bestFit="1" customWidth="1"/>
    <col min="12060" max="12060" width="9.140625" style="74" customWidth="1"/>
    <col min="12061" max="12062" width="9.140625" style="74"/>
    <col min="12063" max="12063" width="15.42578125" style="74" customWidth="1"/>
    <col min="12064" max="12064" width="15.28515625" style="74" customWidth="1"/>
    <col min="12065" max="12065" width="11.85546875" style="74" customWidth="1"/>
    <col min="12066" max="12066" width="12.28515625" style="74" customWidth="1"/>
    <col min="12067" max="12067" width="9" style="74" customWidth="1"/>
    <col min="12068" max="12068" width="11.140625" style="74" customWidth="1"/>
    <col min="12069" max="12289" width="9.140625" style="74"/>
    <col min="12290" max="12290" width="7.140625" style="74" customWidth="1"/>
    <col min="12291" max="12291" width="6.42578125" style="74" customWidth="1"/>
    <col min="12292" max="12292" width="11.7109375" style="74" bestFit="1" customWidth="1"/>
    <col min="12293" max="12294" width="7.85546875" style="74" customWidth="1"/>
    <col min="12295" max="12295" width="9.28515625" style="74" customWidth="1"/>
    <col min="12296" max="12296" width="9.42578125" style="74" customWidth="1"/>
    <col min="12297" max="12297" width="17.7109375" style="74" customWidth="1"/>
    <col min="12298" max="12298" width="9.28515625" style="74" bestFit="1" customWidth="1"/>
    <col min="12299" max="12299" width="10.42578125" style="74" customWidth="1"/>
    <col min="12300" max="12300" width="15.42578125" style="74" customWidth="1"/>
    <col min="12301" max="12301" width="12" style="74" customWidth="1"/>
    <col min="12302" max="12302" width="10.5703125" style="74" customWidth="1"/>
    <col min="12303" max="12303" width="13.28515625" style="74" customWidth="1"/>
    <col min="12304" max="12304" width="8.42578125" style="74" customWidth="1"/>
    <col min="12305" max="12305" width="7.5703125" style="74" customWidth="1"/>
    <col min="12306" max="12306" width="6.85546875" style="74" customWidth="1"/>
    <col min="12307" max="12307" width="9.140625" style="74"/>
    <col min="12308" max="12308" width="11.85546875" style="74" customWidth="1"/>
    <col min="12309" max="12309" width="16.28515625" style="74" customWidth="1"/>
    <col min="12310" max="12310" width="13.5703125" style="74" customWidth="1"/>
    <col min="12311" max="12311" width="11.85546875" style="74" customWidth="1"/>
    <col min="12312" max="12312" width="11.7109375" style="74" bestFit="1" customWidth="1"/>
    <col min="12313" max="12313" width="11.85546875" style="74" bestFit="1" customWidth="1"/>
    <col min="12314" max="12314" width="11.7109375" style="74" bestFit="1" customWidth="1"/>
    <col min="12315" max="12315" width="11.85546875" style="74" bestFit="1" customWidth="1"/>
    <col min="12316" max="12316" width="9.140625" style="74" customWidth="1"/>
    <col min="12317" max="12318" width="9.140625" style="74"/>
    <col min="12319" max="12319" width="15.42578125" style="74" customWidth="1"/>
    <col min="12320" max="12320" width="15.28515625" style="74" customWidth="1"/>
    <col min="12321" max="12321" width="11.85546875" style="74" customWidth="1"/>
    <col min="12322" max="12322" width="12.28515625" style="74" customWidth="1"/>
    <col min="12323" max="12323" width="9" style="74" customWidth="1"/>
    <col min="12324" max="12324" width="11.140625" style="74" customWidth="1"/>
    <col min="12325" max="12545" width="9.140625" style="74"/>
    <col min="12546" max="12546" width="7.140625" style="74" customWidth="1"/>
    <col min="12547" max="12547" width="6.42578125" style="74" customWidth="1"/>
    <col min="12548" max="12548" width="11.7109375" style="74" bestFit="1" customWidth="1"/>
    <col min="12549" max="12550" width="7.85546875" style="74" customWidth="1"/>
    <col min="12551" max="12551" width="9.28515625" style="74" customWidth="1"/>
    <col min="12552" max="12552" width="9.42578125" style="74" customWidth="1"/>
    <col min="12553" max="12553" width="17.7109375" style="74" customWidth="1"/>
    <col min="12554" max="12554" width="9.28515625" style="74" bestFit="1" customWidth="1"/>
    <col min="12555" max="12555" width="10.42578125" style="74" customWidth="1"/>
    <col min="12556" max="12556" width="15.42578125" style="74" customWidth="1"/>
    <col min="12557" max="12557" width="12" style="74" customWidth="1"/>
    <col min="12558" max="12558" width="10.5703125" style="74" customWidth="1"/>
    <col min="12559" max="12559" width="13.28515625" style="74" customWidth="1"/>
    <col min="12560" max="12560" width="8.42578125" style="74" customWidth="1"/>
    <col min="12561" max="12561" width="7.5703125" style="74" customWidth="1"/>
    <col min="12562" max="12562" width="6.85546875" style="74" customWidth="1"/>
    <col min="12563" max="12563" width="9.140625" style="74"/>
    <col min="12564" max="12564" width="11.85546875" style="74" customWidth="1"/>
    <col min="12565" max="12565" width="16.28515625" style="74" customWidth="1"/>
    <col min="12566" max="12566" width="13.5703125" style="74" customWidth="1"/>
    <col min="12567" max="12567" width="11.85546875" style="74" customWidth="1"/>
    <col min="12568" max="12568" width="11.7109375" style="74" bestFit="1" customWidth="1"/>
    <col min="12569" max="12569" width="11.85546875" style="74" bestFit="1" customWidth="1"/>
    <col min="12570" max="12570" width="11.7109375" style="74" bestFit="1" customWidth="1"/>
    <col min="12571" max="12571" width="11.85546875" style="74" bestFit="1" customWidth="1"/>
    <col min="12572" max="12572" width="9.140625" style="74" customWidth="1"/>
    <col min="12573" max="12574" width="9.140625" style="74"/>
    <col min="12575" max="12575" width="15.42578125" style="74" customWidth="1"/>
    <col min="12576" max="12576" width="15.28515625" style="74" customWidth="1"/>
    <col min="12577" max="12577" width="11.85546875" style="74" customWidth="1"/>
    <col min="12578" max="12578" width="12.28515625" style="74" customWidth="1"/>
    <col min="12579" max="12579" width="9" style="74" customWidth="1"/>
    <col min="12580" max="12580" width="11.140625" style="74" customWidth="1"/>
    <col min="12581" max="12801" width="9.140625" style="74"/>
    <col min="12802" max="12802" width="7.140625" style="74" customWidth="1"/>
    <col min="12803" max="12803" width="6.42578125" style="74" customWidth="1"/>
    <col min="12804" max="12804" width="11.7109375" style="74" bestFit="1" customWidth="1"/>
    <col min="12805" max="12806" width="7.85546875" style="74" customWidth="1"/>
    <col min="12807" max="12807" width="9.28515625" style="74" customWidth="1"/>
    <col min="12808" max="12808" width="9.42578125" style="74" customWidth="1"/>
    <col min="12809" max="12809" width="17.7109375" style="74" customWidth="1"/>
    <col min="12810" max="12810" width="9.28515625" style="74" bestFit="1" customWidth="1"/>
    <col min="12811" max="12811" width="10.42578125" style="74" customWidth="1"/>
    <col min="12812" max="12812" width="15.42578125" style="74" customWidth="1"/>
    <col min="12813" max="12813" width="12" style="74" customWidth="1"/>
    <col min="12814" max="12814" width="10.5703125" style="74" customWidth="1"/>
    <col min="12815" max="12815" width="13.28515625" style="74" customWidth="1"/>
    <col min="12816" max="12816" width="8.42578125" style="74" customWidth="1"/>
    <col min="12817" max="12817" width="7.5703125" style="74" customWidth="1"/>
    <col min="12818" max="12818" width="6.85546875" style="74" customWidth="1"/>
    <col min="12819" max="12819" width="9.140625" style="74"/>
    <col min="12820" max="12820" width="11.85546875" style="74" customWidth="1"/>
    <col min="12821" max="12821" width="16.28515625" style="74" customWidth="1"/>
    <col min="12822" max="12822" width="13.5703125" style="74" customWidth="1"/>
    <col min="12823" max="12823" width="11.85546875" style="74" customWidth="1"/>
    <col min="12824" max="12824" width="11.7109375" style="74" bestFit="1" customWidth="1"/>
    <col min="12825" max="12825" width="11.85546875" style="74" bestFit="1" customWidth="1"/>
    <col min="12826" max="12826" width="11.7109375" style="74" bestFit="1" customWidth="1"/>
    <col min="12827" max="12827" width="11.85546875" style="74" bestFit="1" customWidth="1"/>
    <col min="12828" max="12828" width="9.140625" style="74" customWidth="1"/>
    <col min="12829" max="12830" width="9.140625" style="74"/>
    <col min="12831" max="12831" width="15.42578125" style="74" customWidth="1"/>
    <col min="12832" max="12832" width="15.28515625" style="74" customWidth="1"/>
    <col min="12833" max="12833" width="11.85546875" style="74" customWidth="1"/>
    <col min="12834" max="12834" width="12.28515625" style="74" customWidth="1"/>
    <col min="12835" max="12835" width="9" style="74" customWidth="1"/>
    <col min="12836" max="12836" width="11.140625" style="74" customWidth="1"/>
    <col min="12837" max="13057" width="9.140625" style="74"/>
    <col min="13058" max="13058" width="7.140625" style="74" customWidth="1"/>
    <col min="13059" max="13059" width="6.42578125" style="74" customWidth="1"/>
    <col min="13060" max="13060" width="11.7109375" style="74" bestFit="1" customWidth="1"/>
    <col min="13061" max="13062" width="7.85546875" style="74" customWidth="1"/>
    <col min="13063" max="13063" width="9.28515625" style="74" customWidth="1"/>
    <col min="13064" max="13064" width="9.42578125" style="74" customWidth="1"/>
    <col min="13065" max="13065" width="17.7109375" style="74" customWidth="1"/>
    <col min="13066" max="13066" width="9.28515625" style="74" bestFit="1" customWidth="1"/>
    <col min="13067" max="13067" width="10.42578125" style="74" customWidth="1"/>
    <col min="13068" max="13068" width="15.42578125" style="74" customWidth="1"/>
    <col min="13069" max="13069" width="12" style="74" customWidth="1"/>
    <col min="13070" max="13070" width="10.5703125" style="74" customWidth="1"/>
    <col min="13071" max="13071" width="13.28515625" style="74" customWidth="1"/>
    <col min="13072" max="13072" width="8.42578125" style="74" customWidth="1"/>
    <col min="13073" max="13073" width="7.5703125" style="74" customWidth="1"/>
    <col min="13074" max="13074" width="6.85546875" style="74" customWidth="1"/>
    <col min="13075" max="13075" width="9.140625" style="74"/>
    <col min="13076" max="13076" width="11.85546875" style="74" customWidth="1"/>
    <col min="13077" max="13077" width="16.28515625" style="74" customWidth="1"/>
    <col min="13078" max="13078" width="13.5703125" style="74" customWidth="1"/>
    <col min="13079" max="13079" width="11.85546875" style="74" customWidth="1"/>
    <col min="13080" max="13080" width="11.7109375" style="74" bestFit="1" customWidth="1"/>
    <col min="13081" max="13081" width="11.85546875" style="74" bestFit="1" customWidth="1"/>
    <col min="13082" max="13082" width="11.7109375" style="74" bestFit="1" customWidth="1"/>
    <col min="13083" max="13083" width="11.85546875" style="74" bestFit="1" customWidth="1"/>
    <col min="13084" max="13084" width="9.140625" style="74" customWidth="1"/>
    <col min="13085" max="13086" width="9.140625" style="74"/>
    <col min="13087" max="13087" width="15.42578125" style="74" customWidth="1"/>
    <col min="13088" max="13088" width="15.28515625" style="74" customWidth="1"/>
    <col min="13089" max="13089" width="11.85546875" style="74" customWidth="1"/>
    <col min="13090" max="13090" width="12.28515625" style="74" customWidth="1"/>
    <col min="13091" max="13091" width="9" style="74" customWidth="1"/>
    <col min="13092" max="13092" width="11.140625" style="74" customWidth="1"/>
    <col min="13093" max="13313" width="9.140625" style="74"/>
    <col min="13314" max="13314" width="7.140625" style="74" customWidth="1"/>
    <col min="13315" max="13315" width="6.42578125" style="74" customWidth="1"/>
    <col min="13316" max="13316" width="11.7109375" style="74" bestFit="1" customWidth="1"/>
    <col min="13317" max="13318" width="7.85546875" style="74" customWidth="1"/>
    <col min="13319" max="13319" width="9.28515625" style="74" customWidth="1"/>
    <col min="13320" max="13320" width="9.42578125" style="74" customWidth="1"/>
    <col min="13321" max="13321" width="17.7109375" style="74" customWidth="1"/>
    <col min="13322" max="13322" width="9.28515625" style="74" bestFit="1" customWidth="1"/>
    <col min="13323" max="13323" width="10.42578125" style="74" customWidth="1"/>
    <col min="13324" max="13324" width="15.42578125" style="74" customWidth="1"/>
    <col min="13325" max="13325" width="12" style="74" customWidth="1"/>
    <col min="13326" max="13326" width="10.5703125" style="74" customWidth="1"/>
    <col min="13327" max="13327" width="13.28515625" style="74" customWidth="1"/>
    <col min="13328" max="13328" width="8.42578125" style="74" customWidth="1"/>
    <col min="13329" max="13329" width="7.5703125" style="74" customWidth="1"/>
    <col min="13330" max="13330" width="6.85546875" style="74" customWidth="1"/>
    <col min="13331" max="13331" width="9.140625" style="74"/>
    <col min="13332" max="13332" width="11.85546875" style="74" customWidth="1"/>
    <col min="13333" max="13333" width="16.28515625" style="74" customWidth="1"/>
    <col min="13334" max="13334" width="13.5703125" style="74" customWidth="1"/>
    <col min="13335" max="13335" width="11.85546875" style="74" customWidth="1"/>
    <col min="13336" max="13336" width="11.7109375" style="74" bestFit="1" customWidth="1"/>
    <col min="13337" max="13337" width="11.85546875" style="74" bestFit="1" customWidth="1"/>
    <col min="13338" max="13338" width="11.7109375" style="74" bestFit="1" customWidth="1"/>
    <col min="13339" max="13339" width="11.85546875" style="74" bestFit="1" customWidth="1"/>
    <col min="13340" max="13340" width="9.140625" style="74" customWidth="1"/>
    <col min="13341" max="13342" width="9.140625" style="74"/>
    <col min="13343" max="13343" width="15.42578125" style="74" customWidth="1"/>
    <col min="13344" max="13344" width="15.28515625" style="74" customWidth="1"/>
    <col min="13345" max="13345" width="11.85546875" style="74" customWidth="1"/>
    <col min="13346" max="13346" width="12.28515625" style="74" customWidth="1"/>
    <col min="13347" max="13347" width="9" style="74" customWidth="1"/>
    <col min="13348" max="13348" width="11.140625" style="74" customWidth="1"/>
    <col min="13349" max="13569" width="9.140625" style="74"/>
    <col min="13570" max="13570" width="7.140625" style="74" customWidth="1"/>
    <col min="13571" max="13571" width="6.42578125" style="74" customWidth="1"/>
    <col min="13572" max="13572" width="11.7109375" style="74" bestFit="1" customWidth="1"/>
    <col min="13573" max="13574" width="7.85546875" style="74" customWidth="1"/>
    <col min="13575" max="13575" width="9.28515625" style="74" customWidth="1"/>
    <col min="13576" max="13576" width="9.42578125" style="74" customWidth="1"/>
    <col min="13577" max="13577" width="17.7109375" style="74" customWidth="1"/>
    <col min="13578" max="13578" width="9.28515625" style="74" bestFit="1" customWidth="1"/>
    <col min="13579" max="13579" width="10.42578125" style="74" customWidth="1"/>
    <col min="13580" max="13580" width="15.42578125" style="74" customWidth="1"/>
    <col min="13581" max="13581" width="12" style="74" customWidth="1"/>
    <col min="13582" max="13582" width="10.5703125" style="74" customWidth="1"/>
    <col min="13583" max="13583" width="13.28515625" style="74" customWidth="1"/>
    <col min="13584" max="13584" width="8.42578125" style="74" customWidth="1"/>
    <col min="13585" max="13585" width="7.5703125" style="74" customWidth="1"/>
    <col min="13586" max="13586" width="6.85546875" style="74" customWidth="1"/>
    <col min="13587" max="13587" width="9.140625" style="74"/>
    <col min="13588" max="13588" width="11.85546875" style="74" customWidth="1"/>
    <col min="13589" max="13589" width="16.28515625" style="74" customWidth="1"/>
    <col min="13590" max="13590" width="13.5703125" style="74" customWidth="1"/>
    <col min="13591" max="13591" width="11.85546875" style="74" customWidth="1"/>
    <col min="13592" max="13592" width="11.7109375" style="74" bestFit="1" customWidth="1"/>
    <col min="13593" max="13593" width="11.85546875" style="74" bestFit="1" customWidth="1"/>
    <col min="13594" max="13594" width="11.7109375" style="74" bestFit="1" customWidth="1"/>
    <col min="13595" max="13595" width="11.85546875" style="74" bestFit="1" customWidth="1"/>
    <col min="13596" max="13596" width="9.140625" style="74" customWidth="1"/>
    <col min="13597" max="13598" width="9.140625" style="74"/>
    <col min="13599" max="13599" width="15.42578125" style="74" customWidth="1"/>
    <col min="13600" max="13600" width="15.28515625" style="74" customWidth="1"/>
    <col min="13601" max="13601" width="11.85546875" style="74" customWidth="1"/>
    <col min="13602" max="13602" width="12.28515625" style="74" customWidth="1"/>
    <col min="13603" max="13603" width="9" style="74" customWidth="1"/>
    <col min="13604" max="13604" width="11.140625" style="74" customWidth="1"/>
    <col min="13605" max="13825" width="9.140625" style="74"/>
    <col min="13826" max="13826" width="7.140625" style="74" customWidth="1"/>
    <col min="13827" max="13827" width="6.42578125" style="74" customWidth="1"/>
    <col min="13828" max="13828" width="11.7109375" style="74" bestFit="1" customWidth="1"/>
    <col min="13829" max="13830" width="7.85546875" style="74" customWidth="1"/>
    <col min="13831" max="13831" width="9.28515625" style="74" customWidth="1"/>
    <col min="13832" max="13832" width="9.42578125" style="74" customWidth="1"/>
    <col min="13833" max="13833" width="17.7109375" style="74" customWidth="1"/>
    <col min="13834" max="13834" width="9.28515625" style="74" bestFit="1" customWidth="1"/>
    <col min="13835" max="13835" width="10.42578125" style="74" customWidth="1"/>
    <col min="13836" max="13836" width="15.42578125" style="74" customWidth="1"/>
    <col min="13837" max="13837" width="12" style="74" customWidth="1"/>
    <col min="13838" max="13838" width="10.5703125" style="74" customWidth="1"/>
    <col min="13839" max="13839" width="13.28515625" style="74" customWidth="1"/>
    <col min="13840" max="13840" width="8.42578125" style="74" customWidth="1"/>
    <col min="13841" max="13841" width="7.5703125" style="74" customWidth="1"/>
    <col min="13842" max="13842" width="6.85546875" style="74" customWidth="1"/>
    <col min="13843" max="13843" width="9.140625" style="74"/>
    <col min="13844" max="13844" width="11.85546875" style="74" customWidth="1"/>
    <col min="13845" max="13845" width="16.28515625" style="74" customWidth="1"/>
    <col min="13846" max="13846" width="13.5703125" style="74" customWidth="1"/>
    <col min="13847" max="13847" width="11.85546875" style="74" customWidth="1"/>
    <col min="13848" max="13848" width="11.7109375" style="74" bestFit="1" customWidth="1"/>
    <col min="13849" max="13849" width="11.85546875" style="74" bestFit="1" customWidth="1"/>
    <col min="13850" max="13850" width="11.7109375" style="74" bestFit="1" customWidth="1"/>
    <col min="13851" max="13851" width="11.85546875" style="74" bestFit="1" customWidth="1"/>
    <col min="13852" max="13852" width="9.140625" style="74" customWidth="1"/>
    <col min="13853" max="13854" width="9.140625" style="74"/>
    <col min="13855" max="13855" width="15.42578125" style="74" customWidth="1"/>
    <col min="13856" max="13856" width="15.28515625" style="74" customWidth="1"/>
    <col min="13857" max="13857" width="11.85546875" style="74" customWidth="1"/>
    <col min="13858" max="13858" width="12.28515625" style="74" customWidth="1"/>
    <col min="13859" max="13859" width="9" style="74" customWidth="1"/>
    <col min="13860" max="13860" width="11.140625" style="74" customWidth="1"/>
    <col min="13861" max="14081" width="9.140625" style="74"/>
    <col min="14082" max="14082" width="7.140625" style="74" customWidth="1"/>
    <col min="14083" max="14083" width="6.42578125" style="74" customWidth="1"/>
    <col min="14084" max="14084" width="11.7109375" style="74" bestFit="1" customWidth="1"/>
    <col min="14085" max="14086" width="7.85546875" style="74" customWidth="1"/>
    <col min="14087" max="14087" width="9.28515625" style="74" customWidth="1"/>
    <col min="14088" max="14088" width="9.42578125" style="74" customWidth="1"/>
    <col min="14089" max="14089" width="17.7109375" style="74" customWidth="1"/>
    <col min="14090" max="14090" width="9.28515625" style="74" bestFit="1" customWidth="1"/>
    <col min="14091" max="14091" width="10.42578125" style="74" customWidth="1"/>
    <col min="14092" max="14092" width="15.42578125" style="74" customWidth="1"/>
    <col min="14093" max="14093" width="12" style="74" customWidth="1"/>
    <col min="14094" max="14094" width="10.5703125" style="74" customWidth="1"/>
    <col min="14095" max="14095" width="13.28515625" style="74" customWidth="1"/>
    <col min="14096" max="14096" width="8.42578125" style="74" customWidth="1"/>
    <col min="14097" max="14097" width="7.5703125" style="74" customWidth="1"/>
    <col min="14098" max="14098" width="6.85546875" style="74" customWidth="1"/>
    <col min="14099" max="14099" width="9.140625" style="74"/>
    <col min="14100" max="14100" width="11.85546875" style="74" customWidth="1"/>
    <col min="14101" max="14101" width="16.28515625" style="74" customWidth="1"/>
    <col min="14102" max="14102" width="13.5703125" style="74" customWidth="1"/>
    <col min="14103" max="14103" width="11.85546875" style="74" customWidth="1"/>
    <col min="14104" max="14104" width="11.7109375" style="74" bestFit="1" customWidth="1"/>
    <col min="14105" max="14105" width="11.85546875" style="74" bestFit="1" customWidth="1"/>
    <col min="14106" max="14106" width="11.7109375" style="74" bestFit="1" customWidth="1"/>
    <col min="14107" max="14107" width="11.85546875" style="74" bestFit="1" customWidth="1"/>
    <col min="14108" max="14108" width="9.140625" style="74" customWidth="1"/>
    <col min="14109" max="14110" width="9.140625" style="74"/>
    <col min="14111" max="14111" width="15.42578125" style="74" customWidth="1"/>
    <col min="14112" max="14112" width="15.28515625" style="74" customWidth="1"/>
    <col min="14113" max="14113" width="11.85546875" style="74" customWidth="1"/>
    <col min="14114" max="14114" width="12.28515625" style="74" customWidth="1"/>
    <col min="14115" max="14115" width="9" style="74" customWidth="1"/>
    <col min="14116" max="14116" width="11.140625" style="74" customWidth="1"/>
    <col min="14117" max="14337" width="9.140625" style="74"/>
    <col min="14338" max="14338" width="7.140625" style="74" customWidth="1"/>
    <col min="14339" max="14339" width="6.42578125" style="74" customWidth="1"/>
    <col min="14340" max="14340" width="11.7109375" style="74" bestFit="1" customWidth="1"/>
    <col min="14341" max="14342" width="7.85546875" style="74" customWidth="1"/>
    <col min="14343" max="14343" width="9.28515625" style="74" customWidth="1"/>
    <col min="14344" max="14344" width="9.42578125" style="74" customWidth="1"/>
    <col min="14345" max="14345" width="17.7109375" style="74" customWidth="1"/>
    <col min="14346" max="14346" width="9.28515625" style="74" bestFit="1" customWidth="1"/>
    <col min="14347" max="14347" width="10.42578125" style="74" customWidth="1"/>
    <col min="14348" max="14348" width="15.42578125" style="74" customWidth="1"/>
    <col min="14349" max="14349" width="12" style="74" customWidth="1"/>
    <col min="14350" max="14350" width="10.5703125" style="74" customWidth="1"/>
    <col min="14351" max="14351" width="13.28515625" style="74" customWidth="1"/>
    <col min="14352" max="14352" width="8.42578125" style="74" customWidth="1"/>
    <col min="14353" max="14353" width="7.5703125" style="74" customWidth="1"/>
    <col min="14354" max="14354" width="6.85546875" style="74" customWidth="1"/>
    <col min="14355" max="14355" width="9.140625" style="74"/>
    <col min="14356" max="14356" width="11.85546875" style="74" customWidth="1"/>
    <col min="14357" max="14357" width="16.28515625" style="74" customWidth="1"/>
    <col min="14358" max="14358" width="13.5703125" style="74" customWidth="1"/>
    <col min="14359" max="14359" width="11.85546875" style="74" customWidth="1"/>
    <col min="14360" max="14360" width="11.7109375" style="74" bestFit="1" customWidth="1"/>
    <col min="14361" max="14361" width="11.85546875" style="74" bestFit="1" customWidth="1"/>
    <col min="14362" max="14362" width="11.7109375" style="74" bestFit="1" customWidth="1"/>
    <col min="14363" max="14363" width="11.85546875" style="74" bestFit="1" customWidth="1"/>
    <col min="14364" max="14364" width="9.140625" style="74" customWidth="1"/>
    <col min="14365" max="14366" width="9.140625" style="74"/>
    <col min="14367" max="14367" width="15.42578125" style="74" customWidth="1"/>
    <col min="14368" max="14368" width="15.28515625" style="74" customWidth="1"/>
    <col min="14369" max="14369" width="11.85546875" style="74" customWidth="1"/>
    <col min="14370" max="14370" width="12.28515625" style="74" customWidth="1"/>
    <col min="14371" max="14371" width="9" style="74" customWidth="1"/>
    <col min="14372" max="14372" width="11.140625" style="74" customWidth="1"/>
    <col min="14373" max="14593" width="9.140625" style="74"/>
    <col min="14594" max="14594" width="7.140625" style="74" customWidth="1"/>
    <col min="14595" max="14595" width="6.42578125" style="74" customWidth="1"/>
    <col min="14596" max="14596" width="11.7109375" style="74" bestFit="1" customWidth="1"/>
    <col min="14597" max="14598" width="7.85546875" style="74" customWidth="1"/>
    <col min="14599" max="14599" width="9.28515625" style="74" customWidth="1"/>
    <col min="14600" max="14600" width="9.42578125" style="74" customWidth="1"/>
    <col min="14601" max="14601" width="17.7109375" style="74" customWidth="1"/>
    <col min="14602" max="14602" width="9.28515625" style="74" bestFit="1" customWidth="1"/>
    <col min="14603" max="14603" width="10.42578125" style="74" customWidth="1"/>
    <col min="14604" max="14604" width="15.42578125" style="74" customWidth="1"/>
    <col min="14605" max="14605" width="12" style="74" customWidth="1"/>
    <col min="14606" max="14606" width="10.5703125" style="74" customWidth="1"/>
    <col min="14607" max="14607" width="13.28515625" style="74" customWidth="1"/>
    <col min="14608" max="14608" width="8.42578125" style="74" customWidth="1"/>
    <col min="14609" max="14609" width="7.5703125" style="74" customWidth="1"/>
    <col min="14610" max="14610" width="6.85546875" style="74" customWidth="1"/>
    <col min="14611" max="14611" width="9.140625" style="74"/>
    <col min="14612" max="14612" width="11.85546875" style="74" customWidth="1"/>
    <col min="14613" max="14613" width="16.28515625" style="74" customWidth="1"/>
    <col min="14614" max="14614" width="13.5703125" style="74" customWidth="1"/>
    <col min="14615" max="14615" width="11.85546875" style="74" customWidth="1"/>
    <col min="14616" max="14616" width="11.7109375" style="74" bestFit="1" customWidth="1"/>
    <col min="14617" max="14617" width="11.85546875" style="74" bestFit="1" customWidth="1"/>
    <col min="14618" max="14618" width="11.7109375" style="74" bestFit="1" customWidth="1"/>
    <col min="14619" max="14619" width="11.85546875" style="74" bestFit="1" customWidth="1"/>
    <col min="14620" max="14620" width="9.140625" style="74" customWidth="1"/>
    <col min="14621" max="14622" width="9.140625" style="74"/>
    <col min="14623" max="14623" width="15.42578125" style="74" customWidth="1"/>
    <col min="14624" max="14624" width="15.28515625" style="74" customWidth="1"/>
    <col min="14625" max="14625" width="11.85546875" style="74" customWidth="1"/>
    <col min="14626" max="14626" width="12.28515625" style="74" customWidth="1"/>
    <col min="14627" max="14627" width="9" style="74" customWidth="1"/>
    <col min="14628" max="14628" width="11.140625" style="74" customWidth="1"/>
    <col min="14629" max="14849" width="9.140625" style="74"/>
    <col min="14850" max="14850" width="7.140625" style="74" customWidth="1"/>
    <col min="14851" max="14851" width="6.42578125" style="74" customWidth="1"/>
    <col min="14852" max="14852" width="11.7109375" style="74" bestFit="1" customWidth="1"/>
    <col min="14853" max="14854" width="7.85546875" style="74" customWidth="1"/>
    <col min="14855" max="14855" width="9.28515625" style="74" customWidth="1"/>
    <col min="14856" max="14856" width="9.42578125" style="74" customWidth="1"/>
    <col min="14857" max="14857" width="17.7109375" style="74" customWidth="1"/>
    <col min="14858" max="14858" width="9.28515625" style="74" bestFit="1" customWidth="1"/>
    <col min="14859" max="14859" width="10.42578125" style="74" customWidth="1"/>
    <col min="14860" max="14860" width="15.42578125" style="74" customWidth="1"/>
    <col min="14861" max="14861" width="12" style="74" customWidth="1"/>
    <col min="14862" max="14862" width="10.5703125" style="74" customWidth="1"/>
    <col min="14863" max="14863" width="13.28515625" style="74" customWidth="1"/>
    <col min="14864" max="14864" width="8.42578125" style="74" customWidth="1"/>
    <col min="14865" max="14865" width="7.5703125" style="74" customWidth="1"/>
    <col min="14866" max="14866" width="6.85546875" style="74" customWidth="1"/>
    <col min="14867" max="14867" width="9.140625" style="74"/>
    <col min="14868" max="14868" width="11.85546875" style="74" customWidth="1"/>
    <col min="14869" max="14869" width="16.28515625" style="74" customWidth="1"/>
    <col min="14870" max="14870" width="13.5703125" style="74" customWidth="1"/>
    <col min="14871" max="14871" width="11.85546875" style="74" customWidth="1"/>
    <col min="14872" max="14872" width="11.7109375" style="74" bestFit="1" customWidth="1"/>
    <col min="14873" max="14873" width="11.85546875" style="74" bestFit="1" customWidth="1"/>
    <col min="14874" max="14874" width="11.7109375" style="74" bestFit="1" customWidth="1"/>
    <col min="14875" max="14875" width="11.85546875" style="74" bestFit="1" customWidth="1"/>
    <col min="14876" max="14876" width="9.140625" style="74" customWidth="1"/>
    <col min="14877" max="14878" width="9.140625" style="74"/>
    <col min="14879" max="14879" width="15.42578125" style="74" customWidth="1"/>
    <col min="14880" max="14880" width="15.28515625" style="74" customWidth="1"/>
    <col min="14881" max="14881" width="11.85546875" style="74" customWidth="1"/>
    <col min="14882" max="14882" width="12.28515625" style="74" customWidth="1"/>
    <col min="14883" max="14883" width="9" style="74" customWidth="1"/>
    <col min="14884" max="14884" width="11.140625" style="74" customWidth="1"/>
    <col min="14885" max="15105" width="9.140625" style="74"/>
    <col min="15106" max="15106" width="7.140625" style="74" customWidth="1"/>
    <col min="15107" max="15107" width="6.42578125" style="74" customWidth="1"/>
    <col min="15108" max="15108" width="11.7109375" style="74" bestFit="1" customWidth="1"/>
    <col min="15109" max="15110" width="7.85546875" style="74" customWidth="1"/>
    <col min="15111" max="15111" width="9.28515625" style="74" customWidth="1"/>
    <col min="15112" max="15112" width="9.42578125" style="74" customWidth="1"/>
    <col min="15113" max="15113" width="17.7109375" style="74" customWidth="1"/>
    <col min="15114" max="15114" width="9.28515625" style="74" bestFit="1" customWidth="1"/>
    <col min="15115" max="15115" width="10.42578125" style="74" customWidth="1"/>
    <col min="15116" max="15116" width="15.42578125" style="74" customWidth="1"/>
    <col min="15117" max="15117" width="12" style="74" customWidth="1"/>
    <col min="15118" max="15118" width="10.5703125" style="74" customWidth="1"/>
    <col min="15119" max="15119" width="13.28515625" style="74" customWidth="1"/>
    <col min="15120" max="15120" width="8.42578125" style="74" customWidth="1"/>
    <col min="15121" max="15121" width="7.5703125" style="74" customWidth="1"/>
    <col min="15122" max="15122" width="6.85546875" style="74" customWidth="1"/>
    <col min="15123" max="15123" width="9.140625" style="74"/>
    <col min="15124" max="15124" width="11.85546875" style="74" customWidth="1"/>
    <col min="15125" max="15125" width="16.28515625" style="74" customWidth="1"/>
    <col min="15126" max="15126" width="13.5703125" style="74" customWidth="1"/>
    <col min="15127" max="15127" width="11.85546875" style="74" customWidth="1"/>
    <col min="15128" max="15128" width="11.7109375" style="74" bestFit="1" customWidth="1"/>
    <col min="15129" max="15129" width="11.85546875" style="74" bestFit="1" customWidth="1"/>
    <col min="15130" max="15130" width="11.7109375" style="74" bestFit="1" customWidth="1"/>
    <col min="15131" max="15131" width="11.85546875" style="74" bestFit="1" customWidth="1"/>
    <col min="15132" max="15132" width="9.140625" style="74" customWidth="1"/>
    <col min="15133" max="15134" width="9.140625" style="74"/>
    <col min="15135" max="15135" width="15.42578125" style="74" customWidth="1"/>
    <col min="15136" max="15136" width="15.28515625" style="74" customWidth="1"/>
    <col min="15137" max="15137" width="11.85546875" style="74" customWidth="1"/>
    <col min="15138" max="15138" width="12.28515625" style="74" customWidth="1"/>
    <col min="15139" max="15139" width="9" style="74" customWidth="1"/>
    <col min="15140" max="15140" width="11.140625" style="74" customWidth="1"/>
    <col min="15141" max="15361" width="9.140625" style="74"/>
    <col min="15362" max="15362" width="7.140625" style="74" customWidth="1"/>
    <col min="15363" max="15363" width="6.42578125" style="74" customWidth="1"/>
    <col min="15364" max="15364" width="11.7109375" style="74" bestFit="1" customWidth="1"/>
    <col min="15365" max="15366" width="7.85546875" style="74" customWidth="1"/>
    <col min="15367" max="15367" width="9.28515625" style="74" customWidth="1"/>
    <col min="15368" max="15368" width="9.42578125" style="74" customWidth="1"/>
    <col min="15369" max="15369" width="17.7109375" style="74" customWidth="1"/>
    <col min="15370" max="15370" width="9.28515625" style="74" bestFit="1" customWidth="1"/>
    <col min="15371" max="15371" width="10.42578125" style="74" customWidth="1"/>
    <col min="15372" max="15372" width="15.42578125" style="74" customWidth="1"/>
    <col min="15373" max="15373" width="12" style="74" customWidth="1"/>
    <col min="15374" max="15374" width="10.5703125" style="74" customWidth="1"/>
    <col min="15375" max="15375" width="13.28515625" style="74" customWidth="1"/>
    <col min="15376" max="15376" width="8.42578125" style="74" customWidth="1"/>
    <col min="15377" max="15377" width="7.5703125" style="74" customWidth="1"/>
    <col min="15378" max="15378" width="6.85546875" style="74" customWidth="1"/>
    <col min="15379" max="15379" width="9.140625" style="74"/>
    <col min="15380" max="15380" width="11.85546875" style="74" customWidth="1"/>
    <col min="15381" max="15381" width="16.28515625" style="74" customWidth="1"/>
    <col min="15382" max="15382" width="13.5703125" style="74" customWidth="1"/>
    <col min="15383" max="15383" width="11.85546875" style="74" customWidth="1"/>
    <col min="15384" max="15384" width="11.7109375" style="74" bestFit="1" customWidth="1"/>
    <col min="15385" max="15385" width="11.85546875" style="74" bestFit="1" customWidth="1"/>
    <col min="15386" max="15386" width="11.7109375" style="74" bestFit="1" customWidth="1"/>
    <col min="15387" max="15387" width="11.85546875" style="74" bestFit="1" customWidth="1"/>
    <col min="15388" max="15388" width="9.140625" style="74" customWidth="1"/>
    <col min="15389" max="15390" width="9.140625" style="74"/>
    <col min="15391" max="15391" width="15.42578125" style="74" customWidth="1"/>
    <col min="15392" max="15392" width="15.28515625" style="74" customWidth="1"/>
    <col min="15393" max="15393" width="11.85546875" style="74" customWidth="1"/>
    <col min="15394" max="15394" width="12.28515625" style="74" customWidth="1"/>
    <col min="15395" max="15395" width="9" style="74" customWidth="1"/>
    <col min="15396" max="15396" width="11.140625" style="74" customWidth="1"/>
    <col min="15397" max="15617" width="9.140625" style="74"/>
    <col min="15618" max="15618" width="7.140625" style="74" customWidth="1"/>
    <col min="15619" max="15619" width="6.42578125" style="74" customWidth="1"/>
    <col min="15620" max="15620" width="11.7109375" style="74" bestFit="1" customWidth="1"/>
    <col min="15621" max="15622" width="7.85546875" style="74" customWidth="1"/>
    <col min="15623" max="15623" width="9.28515625" style="74" customWidth="1"/>
    <col min="15624" max="15624" width="9.42578125" style="74" customWidth="1"/>
    <col min="15625" max="15625" width="17.7109375" style="74" customWidth="1"/>
    <col min="15626" max="15626" width="9.28515625" style="74" bestFit="1" customWidth="1"/>
    <col min="15627" max="15627" width="10.42578125" style="74" customWidth="1"/>
    <col min="15628" max="15628" width="15.42578125" style="74" customWidth="1"/>
    <col min="15629" max="15629" width="12" style="74" customWidth="1"/>
    <col min="15630" max="15630" width="10.5703125" style="74" customWidth="1"/>
    <col min="15631" max="15631" width="13.28515625" style="74" customWidth="1"/>
    <col min="15632" max="15632" width="8.42578125" style="74" customWidth="1"/>
    <col min="15633" max="15633" width="7.5703125" style="74" customWidth="1"/>
    <col min="15634" max="15634" width="6.85546875" style="74" customWidth="1"/>
    <col min="15635" max="15635" width="9.140625" style="74"/>
    <col min="15636" max="15636" width="11.85546875" style="74" customWidth="1"/>
    <col min="15637" max="15637" width="16.28515625" style="74" customWidth="1"/>
    <col min="15638" max="15638" width="13.5703125" style="74" customWidth="1"/>
    <col min="15639" max="15639" width="11.85546875" style="74" customWidth="1"/>
    <col min="15640" max="15640" width="11.7109375" style="74" bestFit="1" customWidth="1"/>
    <col min="15641" max="15641" width="11.85546875" style="74" bestFit="1" customWidth="1"/>
    <col min="15642" max="15642" width="11.7109375" style="74" bestFit="1" customWidth="1"/>
    <col min="15643" max="15643" width="11.85546875" style="74" bestFit="1" customWidth="1"/>
    <col min="15644" max="15644" width="9.140625" style="74" customWidth="1"/>
    <col min="15645" max="15646" width="9.140625" style="74"/>
    <col min="15647" max="15647" width="15.42578125" style="74" customWidth="1"/>
    <col min="15648" max="15648" width="15.28515625" style="74" customWidth="1"/>
    <col min="15649" max="15649" width="11.85546875" style="74" customWidth="1"/>
    <col min="15650" max="15650" width="12.28515625" style="74" customWidth="1"/>
    <col min="15651" max="15651" width="9" style="74" customWidth="1"/>
    <col min="15652" max="15652" width="11.140625" style="74" customWidth="1"/>
    <col min="15653" max="15873" width="9.140625" style="74"/>
    <col min="15874" max="15874" width="7.140625" style="74" customWidth="1"/>
    <col min="15875" max="15875" width="6.42578125" style="74" customWidth="1"/>
    <col min="15876" max="15876" width="11.7109375" style="74" bestFit="1" customWidth="1"/>
    <col min="15877" max="15878" width="7.85546875" style="74" customWidth="1"/>
    <col min="15879" max="15879" width="9.28515625" style="74" customWidth="1"/>
    <col min="15880" max="15880" width="9.42578125" style="74" customWidth="1"/>
    <col min="15881" max="15881" width="17.7109375" style="74" customWidth="1"/>
    <col min="15882" max="15882" width="9.28515625" style="74" bestFit="1" customWidth="1"/>
    <col min="15883" max="15883" width="10.42578125" style="74" customWidth="1"/>
    <col min="15884" max="15884" width="15.42578125" style="74" customWidth="1"/>
    <col min="15885" max="15885" width="12" style="74" customWidth="1"/>
    <col min="15886" max="15886" width="10.5703125" style="74" customWidth="1"/>
    <col min="15887" max="15887" width="13.28515625" style="74" customWidth="1"/>
    <col min="15888" max="15888" width="8.42578125" style="74" customWidth="1"/>
    <col min="15889" max="15889" width="7.5703125" style="74" customWidth="1"/>
    <col min="15890" max="15890" width="6.85546875" style="74" customWidth="1"/>
    <col min="15891" max="15891" width="9.140625" style="74"/>
    <col min="15892" max="15892" width="11.85546875" style="74" customWidth="1"/>
    <col min="15893" max="15893" width="16.28515625" style="74" customWidth="1"/>
    <col min="15894" max="15894" width="13.5703125" style="74" customWidth="1"/>
    <col min="15895" max="15895" width="11.85546875" style="74" customWidth="1"/>
    <col min="15896" max="15896" width="11.7109375" style="74" bestFit="1" customWidth="1"/>
    <col min="15897" max="15897" width="11.85546875" style="74" bestFit="1" customWidth="1"/>
    <col min="15898" max="15898" width="11.7109375" style="74" bestFit="1" customWidth="1"/>
    <col min="15899" max="15899" width="11.85546875" style="74" bestFit="1" customWidth="1"/>
    <col min="15900" max="15900" width="9.140625" style="74" customWidth="1"/>
    <col min="15901" max="15902" width="9.140625" style="74"/>
    <col min="15903" max="15903" width="15.42578125" style="74" customWidth="1"/>
    <col min="15904" max="15904" width="15.28515625" style="74" customWidth="1"/>
    <col min="15905" max="15905" width="11.85546875" style="74" customWidth="1"/>
    <col min="15906" max="15906" width="12.28515625" style="74" customWidth="1"/>
    <col min="15907" max="15907" width="9" style="74" customWidth="1"/>
    <col min="15908" max="15908" width="11.140625" style="74" customWidth="1"/>
    <col min="15909" max="16129" width="9.140625" style="74"/>
    <col min="16130" max="16130" width="7.140625" style="74" customWidth="1"/>
    <col min="16131" max="16131" width="6.42578125" style="74" customWidth="1"/>
    <col min="16132" max="16132" width="11.7109375" style="74" bestFit="1" customWidth="1"/>
    <col min="16133" max="16134" width="7.85546875" style="74" customWidth="1"/>
    <col min="16135" max="16135" width="9.28515625" style="74" customWidth="1"/>
    <col min="16136" max="16136" width="9.42578125" style="74" customWidth="1"/>
    <col min="16137" max="16137" width="17.7109375" style="74" customWidth="1"/>
    <col min="16138" max="16138" width="9.28515625" style="74" bestFit="1" customWidth="1"/>
    <col min="16139" max="16139" width="10.42578125" style="74" customWidth="1"/>
    <col min="16140" max="16140" width="15.42578125" style="74" customWidth="1"/>
    <col min="16141" max="16141" width="12" style="74" customWidth="1"/>
    <col min="16142" max="16142" width="10.5703125" style="74" customWidth="1"/>
    <col min="16143" max="16143" width="13.28515625" style="74" customWidth="1"/>
    <col min="16144" max="16144" width="8.42578125" style="74" customWidth="1"/>
    <col min="16145" max="16145" width="7.5703125" style="74" customWidth="1"/>
    <col min="16146" max="16146" width="6.85546875" style="74" customWidth="1"/>
    <col min="16147" max="16147" width="9.140625" style="74"/>
    <col min="16148" max="16148" width="11.85546875" style="74" customWidth="1"/>
    <col min="16149" max="16149" width="16.28515625" style="74" customWidth="1"/>
    <col min="16150" max="16150" width="13.5703125" style="74" customWidth="1"/>
    <col min="16151" max="16151" width="11.85546875" style="74" customWidth="1"/>
    <col min="16152" max="16152" width="11.7109375" style="74" bestFit="1" customWidth="1"/>
    <col min="16153" max="16153" width="11.85546875" style="74" bestFit="1" customWidth="1"/>
    <col min="16154" max="16154" width="11.7109375" style="74" bestFit="1" customWidth="1"/>
    <col min="16155" max="16155" width="11.85546875" style="74" bestFit="1" customWidth="1"/>
    <col min="16156" max="16156" width="9.140625" style="74" customWidth="1"/>
    <col min="16157" max="16158" width="9.140625" style="74"/>
    <col min="16159" max="16159" width="15.42578125" style="74" customWidth="1"/>
    <col min="16160" max="16160" width="15.28515625" style="74" customWidth="1"/>
    <col min="16161" max="16161" width="11.85546875" style="74" customWidth="1"/>
    <col min="16162" max="16162" width="12.28515625" style="74" customWidth="1"/>
    <col min="16163" max="16163" width="9" style="74" customWidth="1"/>
    <col min="16164" max="16164" width="11.140625" style="74" customWidth="1"/>
    <col min="16165" max="16384" width="9.140625" style="74"/>
  </cols>
  <sheetData>
    <row r="2" spans="2:36" ht="15">
      <c r="C2" s="139" t="s">
        <v>3447</v>
      </c>
    </row>
    <row r="4" spans="2:36" ht="15">
      <c r="C4" s="1156" t="s">
        <v>992</v>
      </c>
      <c r="D4" s="1156"/>
      <c r="E4" s="1156"/>
      <c r="F4" s="1156"/>
      <c r="G4" s="1156"/>
      <c r="H4" s="1156"/>
      <c r="I4" s="1156"/>
      <c r="J4" s="1156"/>
      <c r="K4" s="1156"/>
      <c r="L4" s="1156"/>
      <c r="M4" s="1156"/>
      <c r="N4" s="1156"/>
      <c r="O4" s="1156"/>
      <c r="P4" s="1156"/>
      <c r="Q4" s="1156"/>
      <c r="R4" s="1156"/>
      <c r="S4" s="1156"/>
      <c r="T4" s="1156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1153" t="s">
        <v>993</v>
      </c>
      <c r="AG4" s="1153"/>
      <c r="AH4" s="1153"/>
    </row>
    <row r="5" spans="2:36" ht="15">
      <c r="C5" s="75" t="s">
        <v>743</v>
      </c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6"/>
      <c r="AG5" s="76"/>
      <c r="AH5" s="76"/>
    </row>
    <row r="7" spans="2:36">
      <c r="C7" s="74" t="s">
        <v>994</v>
      </c>
    </row>
    <row r="9" spans="2:36" ht="15">
      <c r="C9" s="1156" t="s">
        <v>995</v>
      </c>
      <c r="D9" s="1156"/>
      <c r="E9" s="1156"/>
      <c r="F9" s="1156"/>
      <c r="G9" s="1156"/>
      <c r="H9" s="1156"/>
      <c r="I9" s="1156"/>
      <c r="J9" s="1156"/>
      <c r="K9" s="1156"/>
      <c r="L9" s="1156"/>
      <c r="M9" s="1156"/>
      <c r="N9" s="1156"/>
      <c r="O9" s="1156"/>
      <c r="P9" s="1156"/>
      <c r="Q9" s="1156"/>
      <c r="R9" s="1156"/>
      <c r="S9" s="1156"/>
      <c r="T9" s="1156"/>
    </row>
    <row r="11" spans="2:36" ht="15">
      <c r="C11" s="136" t="s">
        <v>49</v>
      </c>
    </row>
    <row r="12" spans="2:36" ht="12" thickBot="1"/>
    <row r="13" spans="2:36" ht="12" thickTop="1">
      <c r="C13" s="1142" t="s">
        <v>48</v>
      </c>
      <c r="D13" s="1125" t="s">
        <v>71</v>
      </c>
      <c r="E13" s="1125" t="s">
        <v>72</v>
      </c>
      <c r="F13" s="1125" t="s">
        <v>73</v>
      </c>
      <c r="G13" s="1125" t="s">
        <v>74</v>
      </c>
      <c r="H13" s="1125" t="s">
        <v>75</v>
      </c>
      <c r="I13" s="1125" t="s">
        <v>76</v>
      </c>
      <c r="J13" s="1144" t="s">
        <v>77</v>
      </c>
      <c r="K13" s="1125" t="s">
        <v>78</v>
      </c>
      <c r="L13" s="1125" t="s">
        <v>79</v>
      </c>
      <c r="M13" s="1125" t="s">
        <v>80</v>
      </c>
      <c r="N13" s="1125" t="s">
        <v>81</v>
      </c>
      <c r="O13" s="1137" t="s">
        <v>3436</v>
      </c>
      <c r="P13" s="1138"/>
      <c r="Q13" s="1138"/>
      <c r="R13" s="1138"/>
      <c r="S13" s="1138"/>
      <c r="T13" s="1138"/>
      <c r="U13" s="1138"/>
      <c r="V13" s="1139"/>
      <c r="W13" s="1125" t="s">
        <v>82</v>
      </c>
      <c r="X13" s="1135" t="s">
        <v>83</v>
      </c>
      <c r="Y13" s="1135"/>
      <c r="Z13" s="1135" t="s">
        <v>84</v>
      </c>
      <c r="AA13" s="1135"/>
      <c r="AB13" s="1125" t="s">
        <v>85</v>
      </c>
      <c r="AC13" s="1125" t="s">
        <v>86</v>
      </c>
      <c r="AD13" s="1125" t="s">
        <v>87</v>
      </c>
      <c r="AE13" s="1125" t="s">
        <v>88</v>
      </c>
      <c r="AF13" s="1125" t="s">
        <v>89</v>
      </c>
      <c r="AG13" s="1125" t="s">
        <v>90</v>
      </c>
      <c r="AH13" s="1127" t="s">
        <v>91</v>
      </c>
      <c r="AI13" s="1127"/>
      <c r="AJ13" s="1128"/>
    </row>
    <row r="14" spans="2:36" ht="56.25">
      <c r="C14" s="1143"/>
      <c r="D14" s="1126"/>
      <c r="E14" s="1126"/>
      <c r="F14" s="1133"/>
      <c r="G14" s="1126"/>
      <c r="H14" s="1126"/>
      <c r="I14" s="1126"/>
      <c r="J14" s="1145"/>
      <c r="K14" s="1126"/>
      <c r="L14" s="1126"/>
      <c r="M14" s="1126"/>
      <c r="N14" s="1126"/>
      <c r="O14" s="101" t="s">
        <v>92</v>
      </c>
      <c r="P14" s="101" t="s">
        <v>93</v>
      </c>
      <c r="Q14" s="101" t="s">
        <v>94</v>
      </c>
      <c r="R14" s="101" t="s">
        <v>95</v>
      </c>
      <c r="S14" s="102" t="s">
        <v>96</v>
      </c>
      <c r="T14" s="103" t="s">
        <v>97</v>
      </c>
      <c r="U14" s="101" t="s">
        <v>3437</v>
      </c>
      <c r="V14" s="101" t="s">
        <v>98</v>
      </c>
      <c r="W14" s="1133"/>
      <c r="X14" s="140" t="s">
        <v>99</v>
      </c>
      <c r="Y14" s="141" t="s">
        <v>100</v>
      </c>
      <c r="Z14" s="140" t="s">
        <v>99</v>
      </c>
      <c r="AA14" s="102" t="s">
        <v>100</v>
      </c>
      <c r="AB14" s="1136"/>
      <c r="AC14" s="1126"/>
      <c r="AD14" s="1133"/>
      <c r="AE14" s="1133"/>
      <c r="AF14" s="1126"/>
      <c r="AG14" s="1126"/>
      <c r="AH14" s="101" t="s">
        <v>101</v>
      </c>
      <c r="AI14" s="142" t="s">
        <v>102</v>
      </c>
      <c r="AJ14" s="143" t="s">
        <v>103</v>
      </c>
    </row>
    <row r="15" spans="2:36" ht="34.5" thickBot="1">
      <c r="C15" s="109">
        <v>1</v>
      </c>
      <c r="D15" s="101">
        <v>2</v>
      </c>
      <c r="E15" s="101">
        <v>3</v>
      </c>
      <c r="F15" s="101">
        <v>4</v>
      </c>
      <c r="G15" s="101">
        <v>5</v>
      </c>
      <c r="H15" s="101">
        <v>6</v>
      </c>
      <c r="I15" s="101">
        <v>7</v>
      </c>
      <c r="J15" s="103">
        <v>8</v>
      </c>
      <c r="K15" s="101">
        <v>9</v>
      </c>
      <c r="L15" s="101">
        <v>10</v>
      </c>
      <c r="M15" s="101">
        <v>11</v>
      </c>
      <c r="N15" s="101">
        <v>12</v>
      </c>
      <c r="O15" s="101">
        <v>13</v>
      </c>
      <c r="P15" s="101">
        <v>14</v>
      </c>
      <c r="Q15" s="101">
        <v>15</v>
      </c>
      <c r="R15" s="103">
        <v>16</v>
      </c>
      <c r="S15" s="101">
        <v>17</v>
      </c>
      <c r="T15" s="101" t="s">
        <v>996</v>
      </c>
      <c r="U15" s="101">
        <v>19</v>
      </c>
      <c r="V15" s="101" t="s">
        <v>105</v>
      </c>
      <c r="W15" s="101">
        <v>21</v>
      </c>
      <c r="X15" s="101">
        <v>22</v>
      </c>
      <c r="Y15" s="103">
        <v>23</v>
      </c>
      <c r="Z15" s="101">
        <v>24</v>
      </c>
      <c r="AA15" s="103">
        <v>25</v>
      </c>
      <c r="AB15" s="103">
        <v>26</v>
      </c>
      <c r="AC15" s="101">
        <v>27</v>
      </c>
      <c r="AD15" s="103">
        <v>28</v>
      </c>
      <c r="AE15" s="101" t="s">
        <v>106</v>
      </c>
      <c r="AF15" s="101" t="s">
        <v>107</v>
      </c>
      <c r="AG15" s="103">
        <v>31</v>
      </c>
      <c r="AH15" s="101">
        <v>32</v>
      </c>
      <c r="AI15" s="103">
        <v>33</v>
      </c>
      <c r="AJ15" s="101">
        <v>34</v>
      </c>
    </row>
    <row r="16" spans="2:36" ht="17.25" thickTop="1">
      <c r="B16" s="82" t="s">
        <v>997</v>
      </c>
      <c r="C16" s="113">
        <v>1</v>
      </c>
      <c r="D16" s="84" t="s">
        <v>998</v>
      </c>
      <c r="E16" s="82" t="s">
        <v>999</v>
      </c>
      <c r="F16" s="85">
        <v>527378451963</v>
      </c>
      <c r="G16" s="86">
        <v>25004</v>
      </c>
      <c r="H16" s="84"/>
      <c r="I16" s="87" t="s">
        <v>111</v>
      </c>
      <c r="J16" s="84" t="s">
        <v>1000</v>
      </c>
      <c r="K16" s="84" t="s">
        <v>1001</v>
      </c>
      <c r="L16" s="86">
        <v>36982</v>
      </c>
      <c r="M16" s="87" t="s">
        <v>96</v>
      </c>
      <c r="N16" s="87">
        <v>0</v>
      </c>
      <c r="O16" s="88">
        <v>380734</v>
      </c>
      <c r="P16" s="88">
        <v>0</v>
      </c>
      <c r="Q16" s="88">
        <v>0</v>
      </c>
      <c r="R16" s="88">
        <v>0</v>
      </c>
      <c r="S16" s="88">
        <v>437831</v>
      </c>
      <c r="T16" s="88">
        <f>SUM(O16:S16)</f>
        <v>818565</v>
      </c>
      <c r="U16" s="87">
        <v>0</v>
      </c>
      <c r="V16" s="89">
        <f>T16+U16</f>
        <v>818565</v>
      </c>
      <c r="W16" s="87">
        <v>0</v>
      </c>
      <c r="X16" s="88">
        <v>0</v>
      </c>
      <c r="Y16" s="88">
        <v>0</v>
      </c>
      <c r="Z16" s="88">
        <v>0</v>
      </c>
      <c r="AA16" s="88">
        <v>0</v>
      </c>
      <c r="AB16" s="88">
        <v>2400</v>
      </c>
      <c r="AC16" s="88">
        <v>33130.76</v>
      </c>
      <c r="AD16" s="88">
        <v>110000</v>
      </c>
      <c r="AE16" s="88">
        <f t="shared" ref="AE16:AE79" si="0">SUM(X16:AD16)</f>
        <v>145530.76</v>
      </c>
      <c r="AF16" s="89">
        <f>V16-AE16</f>
        <v>673034.23999999999</v>
      </c>
      <c r="AG16" s="87">
        <v>0</v>
      </c>
      <c r="AH16" s="90" t="s">
        <v>121</v>
      </c>
      <c r="AI16" s="91">
        <v>328002011000155</v>
      </c>
      <c r="AJ16" s="90" t="s">
        <v>174</v>
      </c>
    </row>
    <row r="17" spans="2:36" ht="16.5">
      <c r="B17" s="82" t="s">
        <v>1002</v>
      </c>
      <c r="C17" s="113">
        <v>2</v>
      </c>
      <c r="D17" s="84" t="s">
        <v>1003</v>
      </c>
      <c r="E17" s="82" t="s">
        <v>1004</v>
      </c>
      <c r="F17" s="85">
        <v>380935253192</v>
      </c>
      <c r="G17" s="86">
        <v>27190</v>
      </c>
      <c r="H17" s="84"/>
      <c r="I17" s="87" t="s">
        <v>111</v>
      </c>
      <c r="J17" s="84" t="s">
        <v>1005</v>
      </c>
      <c r="K17" s="84" t="s">
        <v>1006</v>
      </c>
      <c r="L17" s="86">
        <v>37084</v>
      </c>
      <c r="M17" s="87" t="s">
        <v>96</v>
      </c>
      <c r="N17" s="87">
        <v>0</v>
      </c>
      <c r="O17" s="88">
        <v>299319</v>
      </c>
      <c r="P17" s="88">
        <v>0</v>
      </c>
      <c r="Q17" s="88">
        <v>0</v>
      </c>
      <c r="R17" s="88">
        <v>0</v>
      </c>
      <c r="S17" s="88">
        <v>238707</v>
      </c>
      <c r="T17" s="88">
        <f t="shared" ref="T17:T80" si="1">SUM(O17:S17)</f>
        <v>538026</v>
      </c>
      <c r="U17" s="87">
        <v>0</v>
      </c>
      <c r="V17" s="89">
        <f t="shared" ref="V17:V80" si="2">T17+U17</f>
        <v>538026</v>
      </c>
      <c r="W17" s="87">
        <v>0</v>
      </c>
      <c r="X17" s="88">
        <v>0</v>
      </c>
      <c r="Y17" s="88">
        <v>0</v>
      </c>
      <c r="Z17" s="88">
        <v>0</v>
      </c>
      <c r="AA17" s="88">
        <v>0</v>
      </c>
      <c r="AB17" s="88">
        <v>2400</v>
      </c>
      <c r="AC17" s="88">
        <v>0</v>
      </c>
      <c r="AD17" s="88">
        <v>0</v>
      </c>
      <c r="AE17" s="88">
        <f t="shared" si="0"/>
        <v>2400</v>
      </c>
      <c r="AF17" s="89">
        <f t="shared" ref="AF17:AF80" si="3">V17-AE17</f>
        <v>535626</v>
      </c>
      <c r="AG17" s="87">
        <v>0</v>
      </c>
      <c r="AH17" s="90" t="s">
        <v>121</v>
      </c>
      <c r="AI17" s="91">
        <v>50820201000294</v>
      </c>
      <c r="AJ17" s="90" t="s">
        <v>1007</v>
      </c>
    </row>
    <row r="18" spans="2:36" ht="16.5">
      <c r="B18" s="82" t="s">
        <v>1008</v>
      </c>
      <c r="C18" s="113">
        <v>3</v>
      </c>
      <c r="D18" s="84" t="s">
        <v>1009</v>
      </c>
      <c r="E18" s="82"/>
      <c r="F18" s="85">
        <v>470135957318</v>
      </c>
      <c r="G18" s="86">
        <v>22260</v>
      </c>
      <c r="H18" s="84"/>
      <c r="I18" s="87" t="s">
        <v>111</v>
      </c>
      <c r="J18" s="84" t="s">
        <v>1010</v>
      </c>
      <c r="K18" s="84" t="s">
        <v>1001</v>
      </c>
      <c r="L18" s="86">
        <v>37196</v>
      </c>
      <c r="M18" s="87" t="s">
        <v>96</v>
      </c>
      <c r="N18" s="87">
        <v>0</v>
      </c>
      <c r="O18" s="88">
        <v>64994</v>
      </c>
      <c r="P18" s="88">
        <v>0</v>
      </c>
      <c r="Q18" s="88">
        <v>0</v>
      </c>
      <c r="R18" s="88">
        <v>0</v>
      </c>
      <c r="S18" s="88">
        <v>79309</v>
      </c>
      <c r="T18" s="88">
        <f t="shared" si="1"/>
        <v>144303</v>
      </c>
      <c r="U18" s="87">
        <v>0</v>
      </c>
      <c r="V18" s="89">
        <f t="shared" si="2"/>
        <v>144303</v>
      </c>
      <c r="W18" s="87">
        <v>0</v>
      </c>
      <c r="X18" s="88">
        <v>11668</v>
      </c>
      <c r="Y18" s="88">
        <v>0</v>
      </c>
      <c r="Z18" s="88">
        <v>913</v>
      </c>
      <c r="AA18" s="88">
        <v>0</v>
      </c>
      <c r="AB18" s="88">
        <v>150</v>
      </c>
      <c r="AC18" s="88">
        <v>0</v>
      </c>
      <c r="AD18" s="88">
        <v>0</v>
      </c>
      <c r="AE18" s="88">
        <f t="shared" si="0"/>
        <v>12731</v>
      </c>
      <c r="AF18" s="89">
        <f t="shared" si="3"/>
        <v>131572</v>
      </c>
      <c r="AG18" s="87">
        <v>0</v>
      </c>
      <c r="AH18" s="90" t="s">
        <v>121</v>
      </c>
      <c r="AI18" s="91">
        <v>328002011001912</v>
      </c>
      <c r="AJ18" s="90" t="s">
        <v>174</v>
      </c>
    </row>
    <row r="19" spans="2:36" ht="16.5">
      <c r="B19" s="82" t="s">
        <v>1011</v>
      </c>
      <c r="C19" s="113">
        <v>4</v>
      </c>
      <c r="D19" s="84" t="s">
        <v>1012</v>
      </c>
      <c r="E19" s="82" t="s">
        <v>1013</v>
      </c>
      <c r="F19" s="85">
        <v>407433032065</v>
      </c>
      <c r="G19" s="86">
        <v>29478</v>
      </c>
      <c r="H19" s="84" t="s">
        <v>1014</v>
      </c>
      <c r="I19" s="87" t="s">
        <v>111</v>
      </c>
      <c r="J19" s="84" t="s">
        <v>1015</v>
      </c>
      <c r="K19" s="84" t="s">
        <v>1001</v>
      </c>
      <c r="L19" s="86">
        <v>37288</v>
      </c>
      <c r="M19" s="87" t="s">
        <v>96</v>
      </c>
      <c r="N19" s="87">
        <v>0</v>
      </c>
      <c r="O19" s="88">
        <v>235565</v>
      </c>
      <c r="P19" s="88">
        <v>0</v>
      </c>
      <c r="Q19" s="88">
        <v>0</v>
      </c>
      <c r="R19" s="88">
        <v>0</v>
      </c>
      <c r="S19" s="88">
        <v>18238</v>
      </c>
      <c r="T19" s="88">
        <f t="shared" si="1"/>
        <v>253803</v>
      </c>
      <c r="U19" s="87">
        <v>0</v>
      </c>
      <c r="V19" s="89">
        <f t="shared" si="2"/>
        <v>253803</v>
      </c>
      <c r="W19" s="87">
        <v>0</v>
      </c>
      <c r="X19" s="88">
        <v>0</v>
      </c>
      <c r="Y19" s="88">
        <v>0</v>
      </c>
      <c r="Z19" s="88">
        <v>0</v>
      </c>
      <c r="AA19" s="88">
        <v>0</v>
      </c>
      <c r="AB19" s="88">
        <v>2400</v>
      </c>
      <c r="AC19" s="88">
        <v>0</v>
      </c>
      <c r="AD19" s="88">
        <v>0</v>
      </c>
      <c r="AE19" s="88">
        <f t="shared" si="0"/>
        <v>2400</v>
      </c>
      <c r="AF19" s="89">
        <f t="shared" si="3"/>
        <v>251403</v>
      </c>
      <c r="AG19" s="87">
        <v>0</v>
      </c>
      <c r="AH19" s="90" t="s">
        <v>121</v>
      </c>
      <c r="AI19" s="91">
        <v>328002011000179</v>
      </c>
      <c r="AJ19" s="90" t="s">
        <v>174</v>
      </c>
    </row>
    <row r="20" spans="2:36" ht="16.5">
      <c r="B20" s="82" t="s">
        <v>1016</v>
      </c>
      <c r="C20" s="113">
        <v>5</v>
      </c>
      <c r="D20" s="84" t="s">
        <v>1017</v>
      </c>
      <c r="E20" s="82" t="s">
        <v>1018</v>
      </c>
      <c r="F20" s="85">
        <v>209109016746</v>
      </c>
      <c r="G20" s="86">
        <v>28347</v>
      </c>
      <c r="H20" s="84" t="s">
        <v>1019</v>
      </c>
      <c r="I20" s="87" t="s">
        <v>111</v>
      </c>
      <c r="J20" s="84" t="s">
        <v>1020</v>
      </c>
      <c r="K20" s="84" t="s">
        <v>1006</v>
      </c>
      <c r="L20" s="86">
        <v>37315</v>
      </c>
      <c r="M20" s="87" t="s">
        <v>96</v>
      </c>
      <c r="N20" s="87">
        <v>0</v>
      </c>
      <c r="O20" s="88">
        <v>282207</v>
      </c>
      <c r="P20" s="88">
        <v>0</v>
      </c>
      <c r="Q20" s="88">
        <v>0</v>
      </c>
      <c r="R20" s="88">
        <v>0</v>
      </c>
      <c r="S20" s="88">
        <v>63780</v>
      </c>
      <c r="T20" s="88">
        <f t="shared" si="1"/>
        <v>345987</v>
      </c>
      <c r="U20" s="87">
        <v>0</v>
      </c>
      <c r="V20" s="89">
        <f t="shared" si="2"/>
        <v>345987</v>
      </c>
      <c r="W20" s="87">
        <v>0</v>
      </c>
      <c r="X20" s="88">
        <v>0</v>
      </c>
      <c r="Y20" s="88">
        <v>0</v>
      </c>
      <c r="Z20" s="88">
        <v>0</v>
      </c>
      <c r="AA20" s="88">
        <v>0</v>
      </c>
      <c r="AB20" s="88">
        <v>2400</v>
      </c>
      <c r="AC20" s="88">
        <v>0</v>
      </c>
      <c r="AD20" s="88">
        <v>0</v>
      </c>
      <c r="AE20" s="88">
        <f t="shared" si="0"/>
        <v>2400</v>
      </c>
      <c r="AF20" s="89">
        <f t="shared" si="3"/>
        <v>343587</v>
      </c>
      <c r="AG20" s="87">
        <v>0</v>
      </c>
      <c r="AH20" s="90" t="s">
        <v>121</v>
      </c>
      <c r="AI20" s="91">
        <v>328002011000260</v>
      </c>
      <c r="AJ20" s="90" t="s">
        <v>174</v>
      </c>
    </row>
    <row r="21" spans="2:36" ht="16.5">
      <c r="B21" s="82" t="s">
        <v>1021</v>
      </c>
      <c r="C21" s="113">
        <v>6</v>
      </c>
      <c r="D21" s="84" t="s">
        <v>1022</v>
      </c>
      <c r="E21" s="82" t="s">
        <v>1023</v>
      </c>
      <c r="F21" s="85">
        <v>396492159362</v>
      </c>
      <c r="G21" s="86">
        <v>24539</v>
      </c>
      <c r="H21" s="84"/>
      <c r="I21" s="87" t="s">
        <v>111</v>
      </c>
      <c r="J21" s="84" t="s">
        <v>1024</v>
      </c>
      <c r="K21" s="84" t="s">
        <v>1025</v>
      </c>
      <c r="L21" s="86">
        <v>37316</v>
      </c>
      <c r="M21" s="87" t="s">
        <v>96</v>
      </c>
      <c r="N21" s="87">
        <v>0</v>
      </c>
      <c r="O21" s="88">
        <v>383958</v>
      </c>
      <c r="P21" s="88">
        <v>0</v>
      </c>
      <c r="Q21" s="88">
        <v>0</v>
      </c>
      <c r="R21" s="88">
        <v>0</v>
      </c>
      <c r="S21" s="88">
        <v>516465</v>
      </c>
      <c r="T21" s="88">
        <f t="shared" si="1"/>
        <v>900423</v>
      </c>
      <c r="U21" s="87">
        <v>0</v>
      </c>
      <c r="V21" s="89">
        <f t="shared" si="2"/>
        <v>900423</v>
      </c>
      <c r="W21" s="87">
        <v>0</v>
      </c>
      <c r="X21" s="88">
        <v>0</v>
      </c>
      <c r="Y21" s="88">
        <v>0</v>
      </c>
      <c r="Z21" s="88">
        <v>0</v>
      </c>
      <c r="AA21" s="88">
        <v>0</v>
      </c>
      <c r="AB21" s="88">
        <v>2400</v>
      </c>
      <c r="AC21" s="88">
        <v>41643.991999999998</v>
      </c>
      <c r="AD21" s="88">
        <v>0</v>
      </c>
      <c r="AE21" s="88">
        <f t="shared" si="0"/>
        <v>44043.991999999998</v>
      </c>
      <c r="AF21" s="89">
        <f t="shared" si="3"/>
        <v>856379.00800000003</v>
      </c>
      <c r="AG21" s="87">
        <v>0</v>
      </c>
      <c r="AH21" s="90" t="s">
        <v>121</v>
      </c>
      <c r="AI21" s="91">
        <v>328002011000121</v>
      </c>
      <c r="AJ21" s="90" t="s">
        <v>174</v>
      </c>
    </row>
    <row r="22" spans="2:36" ht="16.5">
      <c r="B22" s="82" t="s">
        <v>1026</v>
      </c>
      <c r="C22" s="113">
        <v>7</v>
      </c>
      <c r="D22" s="84" t="s">
        <v>1027</v>
      </c>
      <c r="E22" s="82"/>
      <c r="F22" s="85">
        <v>834558492448</v>
      </c>
      <c r="G22" s="86">
        <v>23947</v>
      </c>
      <c r="H22" s="84" t="s">
        <v>4</v>
      </c>
      <c r="I22" s="87" t="s">
        <v>111</v>
      </c>
      <c r="J22" s="84" t="s">
        <v>1028</v>
      </c>
      <c r="K22" s="84" t="s">
        <v>1029</v>
      </c>
      <c r="L22" s="86">
        <v>37319</v>
      </c>
      <c r="M22" s="87" t="s">
        <v>96</v>
      </c>
      <c r="N22" s="87">
        <v>0</v>
      </c>
      <c r="O22" s="88">
        <v>76950</v>
      </c>
      <c r="P22" s="88">
        <v>0</v>
      </c>
      <c r="Q22" s="88">
        <v>0</v>
      </c>
      <c r="R22" s="88">
        <v>0</v>
      </c>
      <c r="S22" s="88">
        <v>95434</v>
      </c>
      <c r="T22" s="88">
        <f t="shared" si="1"/>
        <v>172384</v>
      </c>
      <c r="U22" s="87">
        <v>0</v>
      </c>
      <c r="V22" s="89">
        <f t="shared" si="2"/>
        <v>172384</v>
      </c>
      <c r="W22" s="87">
        <v>0</v>
      </c>
      <c r="X22" s="88">
        <v>18474</v>
      </c>
      <c r="Y22" s="88">
        <v>0</v>
      </c>
      <c r="Z22" s="88">
        <v>1449</v>
      </c>
      <c r="AA22" s="88">
        <v>0</v>
      </c>
      <c r="AB22" s="88">
        <v>1800</v>
      </c>
      <c r="AC22" s="88">
        <v>0</v>
      </c>
      <c r="AD22" s="88">
        <v>0</v>
      </c>
      <c r="AE22" s="88">
        <f t="shared" si="0"/>
        <v>21723</v>
      </c>
      <c r="AF22" s="89">
        <f t="shared" si="3"/>
        <v>150661</v>
      </c>
      <c r="AG22" s="87">
        <v>0</v>
      </c>
      <c r="AH22" s="90" t="s">
        <v>121</v>
      </c>
      <c r="AI22" s="91">
        <v>328002011000242</v>
      </c>
      <c r="AJ22" s="90" t="s">
        <v>174</v>
      </c>
    </row>
    <row r="23" spans="2:36" ht="16.5">
      <c r="B23" s="82" t="s">
        <v>1030</v>
      </c>
      <c r="C23" s="113">
        <v>8</v>
      </c>
      <c r="D23" s="84" t="s">
        <v>1031</v>
      </c>
      <c r="E23" s="82"/>
      <c r="F23" s="85">
        <v>544442815979</v>
      </c>
      <c r="G23" s="86">
        <v>26096</v>
      </c>
      <c r="H23" s="84" t="s">
        <v>1032</v>
      </c>
      <c r="I23" s="87" t="s">
        <v>111</v>
      </c>
      <c r="J23" s="84" t="s">
        <v>1033</v>
      </c>
      <c r="K23" s="84" t="s">
        <v>1034</v>
      </c>
      <c r="L23" s="86">
        <v>37347</v>
      </c>
      <c r="M23" s="87" t="s">
        <v>96</v>
      </c>
      <c r="N23" s="87">
        <v>0</v>
      </c>
      <c r="O23" s="88">
        <v>69162</v>
      </c>
      <c r="P23" s="88">
        <v>0</v>
      </c>
      <c r="Q23" s="88">
        <v>0</v>
      </c>
      <c r="R23" s="88">
        <v>0</v>
      </c>
      <c r="S23" s="88">
        <v>90304</v>
      </c>
      <c r="T23" s="88">
        <f t="shared" si="1"/>
        <v>159466</v>
      </c>
      <c r="U23" s="87">
        <v>0</v>
      </c>
      <c r="V23" s="89">
        <f t="shared" si="2"/>
        <v>159466</v>
      </c>
      <c r="W23" s="87">
        <v>0</v>
      </c>
      <c r="X23" s="88">
        <v>16602</v>
      </c>
      <c r="Y23" s="88">
        <v>0</v>
      </c>
      <c r="Z23" s="88">
        <v>1302</v>
      </c>
      <c r="AA23" s="88">
        <v>0</v>
      </c>
      <c r="AB23" s="88">
        <v>750</v>
      </c>
      <c r="AC23" s="88">
        <v>0</v>
      </c>
      <c r="AD23" s="88">
        <v>0</v>
      </c>
      <c r="AE23" s="88">
        <f t="shared" si="0"/>
        <v>18654</v>
      </c>
      <c r="AF23" s="89">
        <f t="shared" si="3"/>
        <v>140812</v>
      </c>
      <c r="AG23" s="87">
        <v>0</v>
      </c>
      <c r="AH23" s="90" t="s">
        <v>121</v>
      </c>
      <c r="AI23" s="91">
        <v>328002011000502</v>
      </c>
      <c r="AJ23" s="90" t="s">
        <v>174</v>
      </c>
    </row>
    <row r="24" spans="2:36" ht="16.5">
      <c r="B24" s="82" t="s">
        <v>1035</v>
      </c>
      <c r="C24" s="113">
        <v>9</v>
      </c>
      <c r="D24" s="84" t="s">
        <v>1036</v>
      </c>
      <c r="E24" s="82"/>
      <c r="F24" s="85">
        <v>880364085256</v>
      </c>
      <c r="G24" s="86">
        <v>27984</v>
      </c>
      <c r="H24" s="84" t="s">
        <v>1032</v>
      </c>
      <c r="I24" s="87" t="s">
        <v>111</v>
      </c>
      <c r="J24" s="84" t="s">
        <v>1033</v>
      </c>
      <c r="K24" s="84" t="s">
        <v>1037</v>
      </c>
      <c r="L24" s="86">
        <v>37347</v>
      </c>
      <c r="M24" s="87" t="s">
        <v>96</v>
      </c>
      <c r="N24" s="87">
        <v>0</v>
      </c>
      <c r="O24" s="88">
        <v>57822</v>
      </c>
      <c r="P24" s="88">
        <v>0</v>
      </c>
      <c r="Q24" s="88">
        <v>0</v>
      </c>
      <c r="R24" s="88">
        <v>0</v>
      </c>
      <c r="S24" s="88">
        <v>92111</v>
      </c>
      <c r="T24" s="88">
        <f t="shared" si="1"/>
        <v>149933</v>
      </c>
      <c r="U24" s="87">
        <v>0</v>
      </c>
      <c r="V24" s="89">
        <f t="shared" si="2"/>
        <v>149933</v>
      </c>
      <c r="W24" s="87">
        <v>0</v>
      </c>
      <c r="X24" s="88">
        <v>13878</v>
      </c>
      <c r="Y24" s="88">
        <v>0</v>
      </c>
      <c r="Z24" s="88">
        <v>1083</v>
      </c>
      <c r="AA24" s="88">
        <v>0</v>
      </c>
      <c r="AB24" s="88">
        <v>300</v>
      </c>
      <c r="AC24" s="88">
        <v>0</v>
      </c>
      <c r="AD24" s="88">
        <v>0</v>
      </c>
      <c r="AE24" s="88">
        <f t="shared" si="0"/>
        <v>15261</v>
      </c>
      <c r="AF24" s="89">
        <f t="shared" si="3"/>
        <v>134672</v>
      </c>
      <c r="AG24" s="87">
        <v>0</v>
      </c>
      <c r="AH24" s="90" t="s">
        <v>121</v>
      </c>
      <c r="AI24" s="91">
        <v>328002011001689</v>
      </c>
      <c r="AJ24" s="90" t="s">
        <v>174</v>
      </c>
    </row>
    <row r="25" spans="2:36" ht="16.5">
      <c r="B25" s="82" t="s">
        <v>1038</v>
      </c>
      <c r="C25" s="113">
        <v>10</v>
      </c>
      <c r="D25" s="84" t="s">
        <v>1039</v>
      </c>
      <c r="E25" s="82"/>
      <c r="F25" s="85">
        <v>230098946171</v>
      </c>
      <c r="G25" s="86">
        <v>26886</v>
      </c>
      <c r="H25" s="84" t="s">
        <v>1032</v>
      </c>
      <c r="I25" s="87" t="s">
        <v>111</v>
      </c>
      <c r="J25" s="84" t="s">
        <v>771</v>
      </c>
      <c r="K25" s="84" t="s">
        <v>1040</v>
      </c>
      <c r="L25" s="86">
        <v>37412</v>
      </c>
      <c r="M25" s="87" t="s">
        <v>96</v>
      </c>
      <c r="N25" s="87">
        <v>0</v>
      </c>
      <c r="O25" s="88">
        <v>60000</v>
      </c>
      <c r="P25" s="88">
        <v>0</v>
      </c>
      <c r="Q25" s="88">
        <v>0</v>
      </c>
      <c r="R25" s="88">
        <v>0</v>
      </c>
      <c r="S25" s="88">
        <v>70009</v>
      </c>
      <c r="T25" s="88">
        <f t="shared" si="1"/>
        <v>130009</v>
      </c>
      <c r="U25" s="87">
        <v>0</v>
      </c>
      <c r="V25" s="89">
        <f t="shared" si="2"/>
        <v>130009</v>
      </c>
      <c r="W25" s="87">
        <v>0</v>
      </c>
      <c r="X25" s="88">
        <v>14412</v>
      </c>
      <c r="Y25" s="88">
        <v>0</v>
      </c>
      <c r="Z25" s="88">
        <v>1131</v>
      </c>
      <c r="AA25" s="88">
        <v>0</v>
      </c>
      <c r="AB25" s="88">
        <v>0</v>
      </c>
      <c r="AC25" s="88">
        <v>0</v>
      </c>
      <c r="AD25" s="88">
        <v>0</v>
      </c>
      <c r="AE25" s="88">
        <f t="shared" si="0"/>
        <v>15543</v>
      </c>
      <c r="AF25" s="89">
        <f t="shared" si="3"/>
        <v>114466</v>
      </c>
      <c r="AG25" s="87">
        <v>0</v>
      </c>
      <c r="AH25" s="90" t="s">
        <v>121</v>
      </c>
      <c r="AI25" s="91">
        <v>328002011000246</v>
      </c>
      <c r="AJ25" s="90" t="s">
        <v>174</v>
      </c>
    </row>
    <row r="26" spans="2:36" ht="16.5">
      <c r="B26" s="82" t="s">
        <v>1041</v>
      </c>
      <c r="C26" s="113">
        <v>11</v>
      </c>
      <c r="D26" s="84" t="s">
        <v>1042</v>
      </c>
      <c r="E26" s="82"/>
      <c r="F26" s="85">
        <v>653917639326</v>
      </c>
      <c r="G26" s="86">
        <v>26475</v>
      </c>
      <c r="H26" s="84" t="s">
        <v>1043</v>
      </c>
      <c r="I26" s="87" t="s">
        <v>111</v>
      </c>
      <c r="J26" s="84" t="s">
        <v>132</v>
      </c>
      <c r="K26" s="84" t="s">
        <v>1044</v>
      </c>
      <c r="L26" s="86">
        <v>37420</v>
      </c>
      <c r="M26" s="87" t="s">
        <v>96</v>
      </c>
      <c r="N26" s="87">
        <v>0</v>
      </c>
      <c r="O26" s="88">
        <v>61215</v>
      </c>
      <c r="P26" s="88">
        <v>0</v>
      </c>
      <c r="Q26" s="88">
        <v>0</v>
      </c>
      <c r="R26" s="88">
        <v>0</v>
      </c>
      <c r="S26" s="88">
        <v>71821</v>
      </c>
      <c r="T26" s="88">
        <f t="shared" si="1"/>
        <v>133036</v>
      </c>
      <c r="U26" s="87">
        <v>0</v>
      </c>
      <c r="V26" s="89">
        <f t="shared" si="2"/>
        <v>133036</v>
      </c>
      <c r="W26" s="87">
        <v>0</v>
      </c>
      <c r="X26" s="88">
        <v>14706</v>
      </c>
      <c r="Y26" s="88">
        <v>0</v>
      </c>
      <c r="Z26" s="88">
        <v>1155</v>
      </c>
      <c r="AA26" s="88">
        <v>0</v>
      </c>
      <c r="AB26" s="88">
        <v>0</v>
      </c>
      <c r="AC26" s="88">
        <v>0</v>
      </c>
      <c r="AD26" s="88">
        <v>0</v>
      </c>
      <c r="AE26" s="88">
        <f t="shared" si="0"/>
        <v>15861</v>
      </c>
      <c r="AF26" s="89">
        <f t="shared" si="3"/>
        <v>117175</v>
      </c>
      <c r="AG26" s="87">
        <v>0</v>
      </c>
      <c r="AH26" s="90" t="s">
        <v>121</v>
      </c>
      <c r="AI26" s="91">
        <v>328002011001811</v>
      </c>
      <c r="AJ26" s="90" t="s">
        <v>174</v>
      </c>
    </row>
    <row r="27" spans="2:36" ht="16.5">
      <c r="B27" s="82" t="s">
        <v>1045</v>
      </c>
      <c r="C27" s="113">
        <v>12</v>
      </c>
      <c r="D27" s="84" t="s">
        <v>1046</v>
      </c>
      <c r="E27" s="82" t="s">
        <v>1047</v>
      </c>
      <c r="F27" s="85">
        <v>872829994485</v>
      </c>
      <c r="G27" s="86">
        <v>28038</v>
      </c>
      <c r="H27" s="84" t="s">
        <v>1048</v>
      </c>
      <c r="I27" s="87" t="s">
        <v>111</v>
      </c>
      <c r="J27" s="84" t="s">
        <v>1000</v>
      </c>
      <c r="K27" s="84" t="s">
        <v>1049</v>
      </c>
      <c r="L27" s="86">
        <v>37469</v>
      </c>
      <c r="M27" s="87" t="s">
        <v>96</v>
      </c>
      <c r="N27" s="87">
        <v>0</v>
      </c>
      <c r="O27" s="88">
        <v>165311</v>
      </c>
      <c r="P27" s="88">
        <v>0</v>
      </c>
      <c r="Q27" s="88">
        <v>0</v>
      </c>
      <c r="R27" s="88">
        <v>0</v>
      </c>
      <c r="S27" s="88">
        <v>28036</v>
      </c>
      <c r="T27" s="88">
        <f t="shared" si="1"/>
        <v>193347</v>
      </c>
      <c r="U27" s="87">
        <v>0</v>
      </c>
      <c r="V27" s="89">
        <f t="shared" si="2"/>
        <v>193347</v>
      </c>
      <c r="W27" s="87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1850</v>
      </c>
      <c r="AC27" s="88">
        <v>0</v>
      </c>
      <c r="AD27" s="88">
        <v>0</v>
      </c>
      <c r="AE27" s="88">
        <f t="shared" si="0"/>
        <v>1850</v>
      </c>
      <c r="AF27" s="89">
        <f t="shared" si="3"/>
        <v>191497</v>
      </c>
      <c r="AG27" s="87">
        <v>0</v>
      </c>
      <c r="AH27" s="90" t="s">
        <v>121</v>
      </c>
      <c r="AI27" s="91">
        <v>328002011000310</v>
      </c>
      <c r="AJ27" s="90" t="s">
        <v>174</v>
      </c>
    </row>
    <row r="28" spans="2:36" ht="16.5">
      <c r="B28" s="82" t="s">
        <v>1050</v>
      </c>
      <c r="C28" s="113">
        <v>13</v>
      </c>
      <c r="D28" s="84" t="s">
        <v>1051</v>
      </c>
      <c r="E28" s="82"/>
      <c r="F28" s="85">
        <v>823771303741</v>
      </c>
      <c r="G28" s="86">
        <v>27920</v>
      </c>
      <c r="H28" s="84" t="s">
        <v>1052</v>
      </c>
      <c r="I28" s="87" t="s">
        <v>111</v>
      </c>
      <c r="J28" s="84" t="s">
        <v>1033</v>
      </c>
      <c r="K28" s="84" t="s">
        <v>1001</v>
      </c>
      <c r="L28" s="86">
        <v>37469</v>
      </c>
      <c r="M28" s="87" t="s">
        <v>96</v>
      </c>
      <c r="N28" s="87">
        <v>0</v>
      </c>
      <c r="O28" s="88">
        <v>66748</v>
      </c>
      <c r="P28" s="88">
        <v>0</v>
      </c>
      <c r="Q28" s="88">
        <v>0</v>
      </c>
      <c r="R28" s="88">
        <v>0</v>
      </c>
      <c r="S28" s="88">
        <v>80124</v>
      </c>
      <c r="T28" s="88">
        <f t="shared" si="1"/>
        <v>146872</v>
      </c>
      <c r="U28" s="87">
        <v>0</v>
      </c>
      <c r="V28" s="89">
        <f t="shared" si="2"/>
        <v>146872</v>
      </c>
      <c r="W28" s="87">
        <v>0</v>
      </c>
      <c r="X28" s="88">
        <v>16024</v>
      </c>
      <c r="Y28" s="88">
        <v>0</v>
      </c>
      <c r="Z28" s="88">
        <v>1258</v>
      </c>
      <c r="AA28" s="88">
        <v>0</v>
      </c>
      <c r="AB28" s="88">
        <v>300</v>
      </c>
      <c r="AC28" s="88">
        <v>0</v>
      </c>
      <c r="AD28" s="88">
        <v>0</v>
      </c>
      <c r="AE28" s="88">
        <f t="shared" si="0"/>
        <v>17582</v>
      </c>
      <c r="AF28" s="89">
        <f t="shared" si="3"/>
        <v>129290</v>
      </c>
      <c r="AG28" s="87">
        <v>0</v>
      </c>
      <c r="AH28" s="90" t="s">
        <v>121</v>
      </c>
      <c r="AI28" s="91">
        <v>328002011000365</v>
      </c>
      <c r="AJ28" s="90" t="s">
        <v>174</v>
      </c>
    </row>
    <row r="29" spans="2:36" ht="16.5">
      <c r="B29" s="82" t="s">
        <v>1053</v>
      </c>
      <c r="C29" s="113">
        <v>14</v>
      </c>
      <c r="D29" s="84" t="s">
        <v>1054</v>
      </c>
      <c r="E29" s="82" t="s">
        <v>1055</v>
      </c>
      <c r="F29" s="85">
        <v>663411662478</v>
      </c>
      <c r="G29" s="86">
        <v>27169</v>
      </c>
      <c r="H29" s="84"/>
      <c r="I29" s="87" t="s">
        <v>111</v>
      </c>
      <c r="J29" s="84" t="s">
        <v>1005</v>
      </c>
      <c r="K29" s="84" t="s">
        <v>1056</v>
      </c>
      <c r="L29" s="86">
        <v>37469</v>
      </c>
      <c r="M29" s="87" t="s">
        <v>96</v>
      </c>
      <c r="N29" s="87">
        <v>0</v>
      </c>
      <c r="O29" s="88">
        <v>344850</v>
      </c>
      <c r="P29" s="88">
        <v>0</v>
      </c>
      <c r="Q29" s="88">
        <v>0</v>
      </c>
      <c r="R29" s="88">
        <v>0</v>
      </c>
      <c r="S29" s="88">
        <v>213264</v>
      </c>
      <c r="T29" s="88">
        <f t="shared" si="1"/>
        <v>558114</v>
      </c>
      <c r="U29" s="87">
        <v>0</v>
      </c>
      <c r="V29" s="89">
        <f t="shared" si="2"/>
        <v>558114</v>
      </c>
      <c r="W29" s="87">
        <v>0</v>
      </c>
      <c r="X29" s="88">
        <v>0</v>
      </c>
      <c r="Y29" s="88">
        <v>0</v>
      </c>
      <c r="Z29" s="88">
        <v>0</v>
      </c>
      <c r="AA29" s="88">
        <v>0</v>
      </c>
      <c r="AB29" s="88">
        <v>2400</v>
      </c>
      <c r="AC29" s="88">
        <v>0</v>
      </c>
      <c r="AD29" s="88">
        <v>0</v>
      </c>
      <c r="AE29" s="88">
        <f t="shared" si="0"/>
        <v>2400</v>
      </c>
      <c r="AF29" s="89">
        <f t="shared" si="3"/>
        <v>555714</v>
      </c>
      <c r="AG29" s="87">
        <v>0</v>
      </c>
      <c r="AH29" s="90" t="s">
        <v>121</v>
      </c>
      <c r="AI29" s="91">
        <v>50820201000201</v>
      </c>
      <c r="AJ29" s="90" t="s">
        <v>1007</v>
      </c>
    </row>
    <row r="30" spans="2:36" ht="16.5">
      <c r="B30" s="82" t="s">
        <v>1057</v>
      </c>
      <c r="C30" s="113">
        <v>15</v>
      </c>
      <c r="D30" s="84" t="s">
        <v>1058</v>
      </c>
      <c r="E30" s="82" t="s">
        <v>1059</v>
      </c>
      <c r="F30" s="85">
        <v>381849837031</v>
      </c>
      <c r="G30" s="86">
        <v>25703</v>
      </c>
      <c r="H30" s="84" t="s">
        <v>1060</v>
      </c>
      <c r="I30" s="87" t="s">
        <v>111</v>
      </c>
      <c r="J30" s="84" t="s">
        <v>766</v>
      </c>
      <c r="K30" s="84" t="s">
        <v>1056</v>
      </c>
      <c r="L30" s="86">
        <v>37537</v>
      </c>
      <c r="M30" s="87" t="s">
        <v>96</v>
      </c>
      <c r="N30" s="87">
        <v>0</v>
      </c>
      <c r="O30" s="88">
        <v>282567</v>
      </c>
      <c r="P30" s="88">
        <v>0</v>
      </c>
      <c r="Q30" s="88">
        <v>0</v>
      </c>
      <c r="R30" s="88">
        <v>0</v>
      </c>
      <c r="S30" s="88">
        <v>76728</v>
      </c>
      <c r="T30" s="88">
        <f t="shared" si="1"/>
        <v>359295</v>
      </c>
      <c r="U30" s="87">
        <v>0</v>
      </c>
      <c r="V30" s="89">
        <f t="shared" si="2"/>
        <v>359295</v>
      </c>
      <c r="W30" s="87">
        <v>0</v>
      </c>
      <c r="X30" s="88">
        <v>0</v>
      </c>
      <c r="Y30" s="88">
        <v>0</v>
      </c>
      <c r="Z30" s="88">
        <v>0</v>
      </c>
      <c r="AA30" s="88">
        <v>0</v>
      </c>
      <c r="AB30" s="88">
        <v>2400</v>
      </c>
      <c r="AC30" s="88">
        <v>0</v>
      </c>
      <c r="AD30" s="88">
        <v>0</v>
      </c>
      <c r="AE30" s="88">
        <f t="shared" si="0"/>
        <v>2400</v>
      </c>
      <c r="AF30" s="89">
        <f t="shared" si="3"/>
        <v>356895</v>
      </c>
      <c r="AG30" s="87">
        <v>0</v>
      </c>
      <c r="AH30" s="90" t="s">
        <v>121</v>
      </c>
      <c r="AI30" s="91">
        <v>328002011000448</v>
      </c>
      <c r="AJ30" s="90" t="s">
        <v>174</v>
      </c>
    </row>
    <row r="31" spans="2:36" ht="16.5">
      <c r="B31" s="82" t="s">
        <v>1061</v>
      </c>
      <c r="C31" s="113">
        <v>16</v>
      </c>
      <c r="D31" s="84" t="s">
        <v>1062</v>
      </c>
      <c r="E31" s="82" t="s">
        <v>1063</v>
      </c>
      <c r="F31" s="85">
        <v>694940637846</v>
      </c>
      <c r="G31" s="86">
        <v>25730</v>
      </c>
      <c r="H31" s="84"/>
      <c r="I31" s="87" t="s">
        <v>111</v>
      </c>
      <c r="J31" s="84" t="s">
        <v>748</v>
      </c>
      <c r="K31" s="84" t="s">
        <v>1064</v>
      </c>
      <c r="L31" s="86">
        <v>37599</v>
      </c>
      <c r="M31" s="87" t="s">
        <v>96</v>
      </c>
      <c r="N31" s="87">
        <v>0</v>
      </c>
      <c r="O31" s="88">
        <v>237747</v>
      </c>
      <c r="P31" s="88">
        <v>0</v>
      </c>
      <c r="Q31" s="88">
        <v>0</v>
      </c>
      <c r="R31" s="88">
        <v>0</v>
      </c>
      <c r="S31" s="88">
        <v>20394</v>
      </c>
      <c r="T31" s="88">
        <f t="shared" si="1"/>
        <v>258141</v>
      </c>
      <c r="U31" s="87">
        <v>0</v>
      </c>
      <c r="V31" s="89">
        <f t="shared" si="2"/>
        <v>258141</v>
      </c>
      <c r="W31" s="87">
        <v>0</v>
      </c>
      <c r="X31" s="88">
        <v>0</v>
      </c>
      <c r="Y31" s="88">
        <v>0</v>
      </c>
      <c r="Z31" s="88">
        <v>1584</v>
      </c>
      <c r="AA31" s="88">
        <v>0</v>
      </c>
      <c r="AB31" s="88">
        <v>2400</v>
      </c>
      <c r="AC31" s="88">
        <v>0</v>
      </c>
      <c r="AD31" s="88">
        <v>0</v>
      </c>
      <c r="AE31" s="88">
        <f t="shared" si="0"/>
        <v>3984</v>
      </c>
      <c r="AF31" s="89">
        <f t="shared" si="3"/>
        <v>254157</v>
      </c>
      <c r="AG31" s="87">
        <v>0</v>
      </c>
      <c r="AH31" s="90" t="s">
        <v>121</v>
      </c>
      <c r="AI31" s="91">
        <v>328002011000505</v>
      </c>
      <c r="AJ31" s="90" t="s">
        <v>174</v>
      </c>
    </row>
    <row r="32" spans="2:36" ht="16.5">
      <c r="B32" s="82" t="s">
        <v>1065</v>
      </c>
      <c r="C32" s="113">
        <v>17</v>
      </c>
      <c r="D32" s="84" t="s">
        <v>1066</v>
      </c>
      <c r="E32" s="82"/>
      <c r="F32" s="85">
        <v>501303769549</v>
      </c>
      <c r="G32" s="86">
        <v>29225</v>
      </c>
      <c r="H32" s="84" t="s">
        <v>1067</v>
      </c>
      <c r="I32" s="87" t="s">
        <v>111</v>
      </c>
      <c r="J32" s="84" t="s">
        <v>1010</v>
      </c>
      <c r="K32" s="84" t="s">
        <v>1025</v>
      </c>
      <c r="L32" s="86">
        <v>37700</v>
      </c>
      <c r="M32" s="87" t="s">
        <v>96</v>
      </c>
      <c r="N32" s="87">
        <v>0</v>
      </c>
      <c r="O32" s="88">
        <v>213051</v>
      </c>
      <c r="P32" s="88">
        <v>0</v>
      </c>
      <c r="Q32" s="88">
        <v>0</v>
      </c>
      <c r="R32" s="88">
        <v>0</v>
      </c>
      <c r="S32" s="88">
        <v>7587</v>
      </c>
      <c r="T32" s="88">
        <f t="shared" si="1"/>
        <v>220638</v>
      </c>
      <c r="U32" s="87">
        <v>0</v>
      </c>
      <c r="V32" s="89">
        <f t="shared" si="2"/>
        <v>220638</v>
      </c>
      <c r="W32" s="87">
        <v>0</v>
      </c>
      <c r="X32" s="88">
        <v>0</v>
      </c>
      <c r="Y32" s="88">
        <v>0</v>
      </c>
      <c r="Z32" s="88">
        <v>0</v>
      </c>
      <c r="AA32" s="88">
        <v>0</v>
      </c>
      <c r="AB32" s="88">
        <v>2400</v>
      </c>
      <c r="AC32" s="88">
        <v>0</v>
      </c>
      <c r="AD32" s="88">
        <v>0</v>
      </c>
      <c r="AE32" s="88">
        <f t="shared" si="0"/>
        <v>2400</v>
      </c>
      <c r="AF32" s="89">
        <f t="shared" si="3"/>
        <v>218238</v>
      </c>
      <c r="AG32" s="87">
        <v>0</v>
      </c>
      <c r="AH32" s="90" t="s">
        <v>121</v>
      </c>
      <c r="AI32" s="91">
        <v>328002011000551</v>
      </c>
      <c r="AJ32" s="90" t="s">
        <v>174</v>
      </c>
    </row>
    <row r="33" spans="2:36" ht="16.5">
      <c r="B33" s="82" t="s">
        <v>1068</v>
      </c>
      <c r="C33" s="113">
        <v>18</v>
      </c>
      <c r="D33" s="84" t="s">
        <v>1069</v>
      </c>
      <c r="E33" s="82"/>
      <c r="F33" s="85">
        <v>452779837849</v>
      </c>
      <c r="G33" s="86">
        <v>25690</v>
      </c>
      <c r="H33" s="84"/>
      <c r="I33" s="87" t="s">
        <v>111</v>
      </c>
      <c r="J33" s="84" t="s">
        <v>125</v>
      </c>
      <c r="K33" s="84" t="s">
        <v>1070</v>
      </c>
      <c r="L33" s="86">
        <v>37725</v>
      </c>
      <c r="M33" s="87" t="s">
        <v>96</v>
      </c>
      <c r="N33" s="87">
        <v>0</v>
      </c>
      <c r="O33" s="88">
        <v>74824</v>
      </c>
      <c r="P33" s="88">
        <v>0</v>
      </c>
      <c r="Q33" s="88">
        <v>0</v>
      </c>
      <c r="R33" s="88">
        <v>0</v>
      </c>
      <c r="S33" s="88">
        <v>92245</v>
      </c>
      <c r="T33" s="88">
        <f t="shared" si="1"/>
        <v>167069</v>
      </c>
      <c r="U33" s="87">
        <v>0</v>
      </c>
      <c r="V33" s="89">
        <f t="shared" si="2"/>
        <v>167069</v>
      </c>
      <c r="W33" s="87">
        <v>0</v>
      </c>
      <c r="X33" s="88">
        <v>17964</v>
      </c>
      <c r="Y33" s="88">
        <v>0</v>
      </c>
      <c r="Z33" s="88">
        <v>1409</v>
      </c>
      <c r="AA33" s="88">
        <v>0</v>
      </c>
      <c r="AB33" s="88">
        <v>1500</v>
      </c>
      <c r="AC33" s="88">
        <v>0</v>
      </c>
      <c r="AD33" s="88">
        <v>0</v>
      </c>
      <c r="AE33" s="88">
        <f t="shared" si="0"/>
        <v>20873</v>
      </c>
      <c r="AF33" s="89">
        <f t="shared" si="3"/>
        <v>146196</v>
      </c>
      <c r="AG33" s="87">
        <v>0</v>
      </c>
      <c r="AH33" s="90" t="s">
        <v>121</v>
      </c>
      <c r="AI33" s="91">
        <v>328002011000601</v>
      </c>
      <c r="AJ33" s="90" t="s">
        <v>174</v>
      </c>
    </row>
    <row r="34" spans="2:36" ht="16.5">
      <c r="B34" s="82" t="s">
        <v>1071</v>
      </c>
      <c r="C34" s="113">
        <v>19</v>
      </c>
      <c r="D34" s="84" t="s">
        <v>1072</v>
      </c>
      <c r="E34" s="82"/>
      <c r="F34" s="85">
        <v>616236408488</v>
      </c>
      <c r="G34" s="86">
        <v>29398</v>
      </c>
      <c r="H34" s="84" t="s">
        <v>1073</v>
      </c>
      <c r="I34" s="87" t="s">
        <v>111</v>
      </c>
      <c r="J34" s="84" t="s">
        <v>766</v>
      </c>
      <c r="K34" s="84" t="s">
        <v>1040</v>
      </c>
      <c r="L34" s="86">
        <v>37747</v>
      </c>
      <c r="M34" s="87" t="s">
        <v>96</v>
      </c>
      <c r="N34" s="87">
        <v>0</v>
      </c>
      <c r="O34" s="88">
        <v>51537</v>
      </c>
      <c r="P34" s="88">
        <v>0</v>
      </c>
      <c r="Q34" s="88">
        <v>0</v>
      </c>
      <c r="R34" s="88">
        <v>0</v>
      </c>
      <c r="S34" s="88">
        <v>59816</v>
      </c>
      <c r="T34" s="88">
        <f t="shared" si="1"/>
        <v>111353</v>
      </c>
      <c r="U34" s="87">
        <v>0</v>
      </c>
      <c r="V34" s="89">
        <f t="shared" si="2"/>
        <v>111353</v>
      </c>
      <c r="W34" s="87">
        <v>0</v>
      </c>
      <c r="X34" s="88">
        <v>12372</v>
      </c>
      <c r="Y34" s="88">
        <v>0</v>
      </c>
      <c r="Z34" s="88">
        <v>969</v>
      </c>
      <c r="AA34" s="88">
        <v>0</v>
      </c>
      <c r="AB34" s="88">
        <v>0</v>
      </c>
      <c r="AC34" s="88">
        <v>0</v>
      </c>
      <c r="AD34" s="88">
        <v>0</v>
      </c>
      <c r="AE34" s="88">
        <f t="shared" si="0"/>
        <v>13341</v>
      </c>
      <c r="AF34" s="89">
        <f t="shared" si="3"/>
        <v>98012</v>
      </c>
      <c r="AG34" s="87">
        <v>0</v>
      </c>
      <c r="AH34" s="90" t="s">
        <v>121</v>
      </c>
      <c r="AI34" s="91">
        <v>328002011001443</v>
      </c>
      <c r="AJ34" s="90" t="s">
        <v>174</v>
      </c>
    </row>
    <row r="35" spans="2:36" ht="16.5">
      <c r="B35" s="82" t="s">
        <v>1074</v>
      </c>
      <c r="C35" s="113">
        <v>20</v>
      </c>
      <c r="D35" s="84" t="s">
        <v>1075</v>
      </c>
      <c r="E35" s="82"/>
      <c r="F35" s="85">
        <v>295493588631</v>
      </c>
      <c r="G35" s="86">
        <v>25751</v>
      </c>
      <c r="H35" s="84" t="s">
        <v>1043</v>
      </c>
      <c r="I35" s="87" t="s">
        <v>111</v>
      </c>
      <c r="J35" s="84" t="s">
        <v>766</v>
      </c>
      <c r="K35" s="84" t="s">
        <v>1040</v>
      </c>
      <c r="L35" s="86">
        <v>37870</v>
      </c>
      <c r="M35" s="87" t="s">
        <v>96</v>
      </c>
      <c r="N35" s="87">
        <v>0</v>
      </c>
      <c r="O35" s="88">
        <v>51537</v>
      </c>
      <c r="P35" s="88">
        <v>0</v>
      </c>
      <c r="Q35" s="88">
        <v>0</v>
      </c>
      <c r="R35" s="88">
        <v>0</v>
      </c>
      <c r="S35" s="88">
        <v>59816</v>
      </c>
      <c r="T35" s="88">
        <f t="shared" si="1"/>
        <v>111353</v>
      </c>
      <c r="U35" s="87">
        <v>0</v>
      </c>
      <c r="V35" s="89">
        <f t="shared" si="2"/>
        <v>111353</v>
      </c>
      <c r="W35" s="87">
        <v>0</v>
      </c>
      <c r="X35" s="88">
        <v>12372</v>
      </c>
      <c r="Y35" s="88">
        <v>0</v>
      </c>
      <c r="Z35" s="88">
        <v>969</v>
      </c>
      <c r="AA35" s="88">
        <v>0</v>
      </c>
      <c r="AB35" s="88">
        <v>0</v>
      </c>
      <c r="AC35" s="88">
        <v>0</v>
      </c>
      <c r="AD35" s="88">
        <v>0</v>
      </c>
      <c r="AE35" s="88">
        <f t="shared" si="0"/>
        <v>13341</v>
      </c>
      <c r="AF35" s="89">
        <f t="shared" si="3"/>
        <v>98012</v>
      </c>
      <c r="AG35" s="87">
        <v>0</v>
      </c>
      <c r="AH35" s="90" t="s">
        <v>121</v>
      </c>
      <c r="AI35" s="91">
        <v>328002011001719</v>
      </c>
      <c r="AJ35" s="90" t="s">
        <v>174</v>
      </c>
    </row>
    <row r="36" spans="2:36" ht="16.5">
      <c r="B36" s="82" t="s">
        <v>1076</v>
      </c>
      <c r="C36" s="113">
        <v>21</v>
      </c>
      <c r="D36" s="84" t="s">
        <v>1077</v>
      </c>
      <c r="E36" s="82"/>
      <c r="F36" s="85">
        <v>389605741878</v>
      </c>
      <c r="G36" s="86">
        <v>28289</v>
      </c>
      <c r="H36" s="84" t="s">
        <v>1078</v>
      </c>
      <c r="I36" s="87" t="s">
        <v>111</v>
      </c>
      <c r="J36" s="84" t="s">
        <v>1079</v>
      </c>
      <c r="K36" s="84" t="s">
        <v>1001</v>
      </c>
      <c r="L36" s="86">
        <v>37874</v>
      </c>
      <c r="M36" s="87" t="s">
        <v>96</v>
      </c>
      <c r="N36" s="87">
        <v>0</v>
      </c>
      <c r="O36" s="88">
        <v>67365</v>
      </c>
      <c r="P36" s="88">
        <v>0</v>
      </c>
      <c r="Q36" s="88">
        <v>0</v>
      </c>
      <c r="R36" s="88">
        <v>0</v>
      </c>
      <c r="S36" s="88">
        <v>81046</v>
      </c>
      <c r="T36" s="88">
        <f t="shared" si="1"/>
        <v>148411</v>
      </c>
      <c r="U36" s="87">
        <v>0</v>
      </c>
      <c r="V36" s="89">
        <f t="shared" si="2"/>
        <v>148411</v>
      </c>
      <c r="W36" s="87">
        <v>0</v>
      </c>
      <c r="X36" s="88">
        <v>16182</v>
      </c>
      <c r="Y36" s="88">
        <v>0</v>
      </c>
      <c r="Z36" s="88">
        <v>1266</v>
      </c>
      <c r="AA36" s="88">
        <v>0</v>
      </c>
      <c r="AB36" s="88">
        <v>450</v>
      </c>
      <c r="AC36" s="88">
        <v>0</v>
      </c>
      <c r="AD36" s="88">
        <v>0</v>
      </c>
      <c r="AE36" s="88">
        <f t="shared" si="0"/>
        <v>17898</v>
      </c>
      <c r="AF36" s="89">
        <f t="shared" si="3"/>
        <v>130513</v>
      </c>
      <c r="AG36" s="87">
        <v>0</v>
      </c>
      <c r="AH36" s="90" t="s">
        <v>121</v>
      </c>
      <c r="AI36" s="91">
        <v>328002011001688</v>
      </c>
      <c r="AJ36" s="90" t="s">
        <v>174</v>
      </c>
    </row>
    <row r="37" spans="2:36" ht="16.5">
      <c r="B37" s="82" t="s">
        <v>1080</v>
      </c>
      <c r="C37" s="113">
        <v>22</v>
      </c>
      <c r="D37" s="84" t="s">
        <v>1081</v>
      </c>
      <c r="E37" s="82"/>
      <c r="F37" s="85">
        <v>824158425964</v>
      </c>
      <c r="G37" s="86">
        <v>26665</v>
      </c>
      <c r="H37" s="84" t="s">
        <v>1082</v>
      </c>
      <c r="I37" s="87" t="s">
        <v>111</v>
      </c>
      <c r="J37" s="84" t="s">
        <v>338</v>
      </c>
      <c r="K37" s="84" t="s">
        <v>1040</v>
      </c>
      <c r="L37" s="86">
        <v>37977</v>
      </c>
      <c r="M37" s="87" t="s">
        <v>96</v>
      </c>
      <c r="N37" s="87">
        <v>0</v>
      </c>
      <c r="O37" s="88">
        <v>36702</v>
      </c>
      <c r="P37" s="88">
        <v>0</v>
      </c>
      <c r="Q37" s="88">
        <v>0</v>
      </c>
      <c r="R37" s="88">
        <v>0</v>
      </c>
      <c r="S37" s="88">
        <v>37546</v>
      </c>
      <c r="T37" s="88">
        <f t="shared" si="1"/>
        <v>74248</v>
      </c>
      <c r="U37" s="87">
        <v>0</v>
      </c>
      <c r="V37" s="89">
        <f t="shared" si="2"/>
        <v>74248</v>
      </c>
      <c r="W37" s="87">
        <v>0</v>
      </c>
      <c r="X37" s="88">
        <v>8808</v>
      </c>
      <c r="Y37" s="88">
        <v>0</v>
      </c>
      <c r="Z37" s="88">
        <v>692</v>
      </c>
      <c r="AA37" s="88">
        <v>0</v>
      </c>
      <c r="AB37" s="88">
        <v>0</v>
      </c>
      <c r="AC37" s="88">
        <v>0</v>
      </c>
      <c r="AD37" s="88">
        <v>0</v>
      </c>
      <c r="AE37" s="88">
        <f t="shared" si="0"/>
        <v>9500</v>
      </c>
      <c r="AF37" s="89">
        <f t="shared" si="3"/>
        <v>64748</v>
      </c>
      <c r="AG37" s="87">
        <v>0</v>
      </c>
      <c r="AH37" s="90" t="s">
        <v>121</v>
      </c>
      <c r="AI37" s="91">
        <v>455802010131467</v>
      </c>
      <c r="AJ37" s="90" t="s">
        <v>1083</v>
      </c>
    </row>
    <row r="38" spans="2:36" ht="16.5">
      <c r="B38" s="82" t="s">
        <v>1084</v>
      </c>
      <c r="C38" s="113">
        <v>23</v>
      </c>
      <c r="D38" s="84" t="s">
        <v>1085</v>
      </c>
      <c r="E38" s="82"/>
      <c r="F38" s="85">
        <v>994218236023</v>
      </c>
      <c r="G38" s="86">
        <v>22056</v>
      </c>
      <c r="H38" s="84"/>
      <c r="I38" s="87" t="s">
        <v>111</v>
      </c>
      <c r="J38" s="84" t="s">
        <v>338</v>
      </c>
      <c r="K38" s="84" t="s">
        <v>1086</v>
      </c>
      <c r="L38" s="86">
        <v>38047</v>
      </c>
      <c r="M38" s="87" t="s">
        <v>96</v>
      </c>
      <c r="N38" s="87">
        <v>0</v>
      </c>
      <c r="O38" s="88">
        <v>36900</v>
      </c>
      <c r="P38" s="88">
        <v>0</v>
      </c>
      <c r="Q38" s="88">
        <v>0</v>
      </c>
      <c r="R38" s="88">
        <v>0</v>
      </c>
      <c r="S38" s="88">
        <v>37844</v>
      </c>
      <c r="T38" s="88">
        <f t="shared" si="1"/>
        <v>74744</v>
      </c>
      <c r="U38" s="87">
        <v>0</v>
      </c>
      <c r="V38" s="89">
        <f t="shared" si="2"/>
        <v>74744</v>
      </c>
      <c r="W38" s="87">
        <v>0</v>
      </c>
      <c r="X38" s="88">
        <v>8856</v>
      </c>
      <c r="Y38" s="88">
        <v>0</v>
      </c>
      <c r="Z38" s="88">
        <v>696</v>
      </c>
      <c r="AA38" s="88">
        <v>0</v>
      </c>
      <c r="AB38" s="88">
        <v>0</v>
      </c>
      <c r="AC38" s="88">
        <v>0</v>
      </c>
      <c r="AD38" s="88">
        <v>0</v>
      </c>
      <c r="AE38" s="88">
        <f t="shared" si="0"/>
        <v>9552</v>
      </c>
      <c r="AF38" s="89">
        <f t="shared" si="3"/>
        <v>65192</v>
      </c>
      <c r="AG38" s="87">
        <v>0</v>
      </c>
      <c r="AH38" s="90" t="s">
        <v>121</v>
      </c>
      <c r="AI38" s="91">
        <v>328002011019877</v>
      </c>
      <c r="AJ38" s="90" t="s">
        <v>174</v>
      </c>
    </row>
    <row r="39" spans="2:36" ht="16.5">
      <c r="B39" s="82" t="s">
        <v>1087</v>
      </c>
      <c r="C39" s="113">
        <v>24</v>
      </c>
      <c r="D39" s="84" t="s">
        <v>1088</v>
      </c>
      <c r="E39" s="82" t="s">
        <v>1089</v>
      </c>
      <c r="F39" s="85">
        <v>469590821185</v>
      </c>
      <c r="G39" s="86">
        <v>25416</v>
      </c>
      <c r="H39" s="84"/>
      <c r="I39" s="87" t="s">
        <v>111</v>
      </c>
      <c r="J39" s="84" t="s">
        <v>338</v>
      </c>
      <c r="K39" s="84" t="s">
        <v>62</v>
      </c>
      <c r="L39" s="86">
        <v>38047</v>
      </c>
      <c r="M39" s="87" t="s">
        <v>96</v>
      </c>
      <c r="N39" s="87">
        <v>0</v>
      </c>
      <c r="O39" s="88">
        <v>41076</v>
      </c>
      <c r="P39" s="88">
        <v>0</v>
      </c>
      <c r="Q39" s="88">
        <v>0</v>
      </c>
      <c r="R39" s="88">
        <v>0</v>
      </c>
      <c r="S39" s="88">
        <v>44108</v>
      </c>
      <c r="T39" s="88">
        <f t="shared" si="1"/>
        <v>85184</v>
      </c>
      <c r="U39" s="87">
        <v>0</v>
      </c>
      <c r="V39" s="89">
        <f t="shared" si="2"/>
        <v>85184</v>
      </c>
      <c r="W39" s="87">
        <v>0</v>
      </c>
      <c r="X39" s="88">
        <v>9864</v>
      </c>
      <c r="Y39" s="88">
        <v>0</v>
      </c>
      <c r="Z39" s="88">
        <v>768</v>
      </c>
      <c r="AA39" s="88">
        <v>0</v>
      </c>
      <c r="AB39" s="88">
        <v>0</v>
      </c>
      <c r="AC39" s="88">
        <v>0</v>
      </c>
      <c r="AD39" s="88">
        <v>0</v>
      </c>
      <c r="AE39" s="88">
        <f t="shared" si="0"/>
        <v>10632</v>
      </c>
      <c r="AF39" s="89">
        <f t="shared" si="3"/>
        <v>74552</v>
      </c>
      <c r="AG39" s="87">
        <v>0</v>
      </c>
      <c r="AH39" s="90" t="s">
        <v>121</v>
      </c>
      <c r="AI39" s="91">
        <v>328002011019881</v>
      </c>
      <c r="AJ39" s="90" t="s">
        <v>174</v>
      </c>
    </row>
    <row r="40" spans="2:36" ht="16.5">
      <c r="B40" s="82" t="s">
        <v>1090</v>
      </c>
      <c r="C40" s="113">
        <v>25</v>
      </c>
      <c r="D40" s="84" t="s">
        <v>1091</v>
      </c>
      <c r="E40" s="82"/>
      <c r="F40" s="85">
        <v>430671848448</v>
      </c>
      <c r="G40" s="86">
        <v>27560</v>
      </c>
      <c r="H40" s="84" t="s">
        <v>1043</v>
      </c>
      <c r="I40" s="87" t="s">
        <v>111</v>
      </c>
      <c r="J40" s="84" t="s">
        <v>1092</v>
      </c>
      <c r="K40" s="84" t="s">
        <v>1037</v>
      </c>
      <c r="L40" s="86">
        <v>38064</v>
      </c>
      <c r="M40" s="87" t="s">
        <v>96</v>
      </c>
      <c r="N40" s="87">
        <v>0</v>
      </c>
      <c r="O40" s="88">
        <v>57595</v>
      </c>
      <c r="P40" s="88">
        <v>0</v>
      </c>
      <c r="Q40" s="88">
        <v>0</v>
      </c>
      <c r="R40" s="88">
        <v>0</v>
      </c>
      <c r="S40" s="88">
        <v>68890</v>
      </c>
      <c r="T40" s="88">
        <f t="shared" si="1"/>
        <v>126485</v>
      </c>
      <c r="U40" s="87">
        <v>0</v>
      </c>
      <c r="V40" s="89">
        <f t="shared" si="2"/>
        <v>126485</v>
      </c>
      <c r="W40" s="87">
        <v>0</v>
      </c>
      <c r="X40" s="88">
        <v>13832</v>
      </c>
      <c r="Y40" s="88">
        <v>0</v>
      </c>
      <c r="Z40" s="88">
        <v>1089</v>
      </c>
      <c r="AA40" s="88">
        <v>0</v>
      </c>
      <c r="AB40" s="88">
        <v>0</v>
      </c>
      <c r="AC40" s="88">
        <v>0</v>
      </c>
      <c r="AD40" s="88">
        <v>0</v>
      </c>
      <c r="AE40" s="88">
        <f t="shared" si="0"/>
        <v>14921</v>
      </c>
      <c r="AF40" s="89">
        <f t="shared" si="3"/>
        <v>111564</v>
      </c>
      <c r="AG40" s="87">
        <v>0</v>
      </c>
      <c r="AH40" s="90" t="s">
        <v>121</v>
      </c>
      <c r="AI40" s="91">
        <v>328002011001691</v>
      </c>
      <c r="AJ40" s="90" t="s">
        <v>174</v>
      </c>
    </row>
    <row r="41" spans="2:36" ht="16.5">
      <c r="B41" s="82" t="s">
        <v>1093</v>
      </c>
      <c r="C41" s="113">
        <v>26</v>
      </c>
      <c r="D41" s="84" t="s">
        <v>1094</v>
      </c>
      <c r="E41" s="82" t="s">
        <v>1095</v>
      </c>
      <c r="F41" s="85">
        <v>859479360833</v>
      </c>
      <c r="G41" s="86">
        <v>26456</v>
      </c>
      <c r="H41" s="84" t="s">
        <v>1043</v>
      </c>
      <c r="I41" s="87" t="s">
        <v>111</v>
      </c>
      <c r="J41" s="84" t="s">
        <v>1096</v>
      </c>
      <c r="K41" s="84" t="s">
        <v>1037</v>
      </c>
      <c r="L41" s="86">
        <v>38108</v>
      </c>
      <c r="M41" s="87" t="s">
        <v>96</v>
      </c>
      <c r="N41" s="87">
        <v>0</v>
      </c>
      <c r="O41" s="88">
        <v>56862</v>
      </c>
      <c r="P41" s="88">
        <v>0</v>
      </c>
      <c r="Q41" s="88">
        <v>0</v>
      </c>
      <c r="R41" s="88">
        <v>0</v>
      </c>
      <c r="S41" s="88">
        <v>67790</v>
      </c>
      <c r="T41" s="88">
        <f t="shared" si="1"/>
        <v>124652</v>
      </c>
      <c r="U41" s="87">
        <v>0</v>
      </c>
      <c r="V41" s="89">
        <f t="shared" si="2"/>
        <v>124652</v>
      </c>
      <c r="W41" s="87">
        <v>0</v>
      </c>
      <c r="X41" s="88">
        <v>13650</v>
      </c>
      <c r="Y41" s="88">
        <v>0</v>
      </c>
      <c r="Z41" s="88">
        <v>1068</v>
      </c>
      <c r="AA41" s="88">
        <v>0</v>
      </c>
      <c r="AB41" s="88">
        <v>0</v>
      </c>
      <c r="AC41" s="88">
        <v>0</v>
      </c>
      <c r="AD41" s="88">
        <v>0</v>
      </c>
      <c r="AE41" s="88">
        <f t="shared" si="0"/>
        <v>14718</v>
      </c>
      <c r="AF41" s="89">
        <f t="shared" si="3"/>
        <v>109934</v>
      </c>
      <c r="AG41" s="87">
        <v>0</v>
      </c>
      <c r="AH41" s="90" t="s">
        <v>121</v>
      </c>
      <c r="AI41" s="91">
        <v>328002011001685</v>
      </c>
      <c r="AJ41" s="90" t="s">
        <v>174</v>
      </c>
    </row>
    <row r="42" spans="2:36" ht="16.5">
      <c r="B42" s="82" t="s">
        <v>1097</v>
      </c>
      <c r="C42" s="113">
        <v>27</v>
      </c>
      <c r="D42" s="84" t="s">
        <v>1098</v>
      </c>
      <c r="E42" s="82" t="s">
        <v>1099</v>
      </c>
      <c r="F42" s="85">
        <v>902430596332</v>
      </c>
      <c r="G42" s="86">
        <v>25352</v>
      </c>
      <c r="H42" s="84"/>
      <c r="I42" s="87" t="s">
        <v>111</v>
      </c>
      <c r="J42" s="84" t="s">
        <v>1005</v>
      </c>
      <c r="K42" s="84" t="s">
        <v>1100</v>
      </c>
      <c r="L42" s="86">
        <v>38353</v>
      </c>
      <c r="M42" s="87" t="s">
        <v>96</v>
      </c>
      <c r="N42" s="87">
        <v>0</v>
      </c>
      <c r="O42" s="88">
        <v>718800</v>
      </c>
      <c r="P42" s="88">
        <v>0</v>
      </c>
      <c r="Q42" s="88">
        <v>0</v>
      </c>
      <c r="R42" s="88">
        <v>0</v>
      </c>
      <c r="S42" s="88">
        <v>3746100</v>
      </c>
      <c r="T42" s="88">
        <f t="shared" si="1"/>
        <v>4464900</v>
      </c>
      <c r="U42" s="87">
        <v>0</v>
      </c>
      <c r="V42" s="89">
        <f t="shared" si="2"/>
        <v>4464900</v>
      </c>
      <c r="W42" s="87">
        <v>0</v>
      </c>
      <c r="X42" s="88">
        <v>0</v>
      </c>
      <c r="Y42" s="88">
        <v>0</v>
      </c>
      <c r="Z42" s="88">
        <v>0</v>
      </c>
      <c r="AA42" s="88">
        <v>0</v>
      </c>
      <c r="AB42" s="88">
        <v>2400</v>
      </c>
      <c r="AC42" s="88">
        <v>1065448.8</v>
      </c>
      <c r="AD42" s="88">
        <v>0</v>
      </c>
      <c r="AE42" s="88">
        <f t="shared" si="0"/>
        <v>1067848.8</v>
      </c>
      <c r="AF42" s="89">
        <f t="shared" si="3"/>
        <v>3397051.2</v>
      </c>
      <c r="AG42" s="87">
        <v>0</v>
      </c>
      <c r="AH42" s="90" t="s">
        <v>121</v>
      </c>
      <c r="AI42" s="91">
        <v>508202010000638</v>
      </c>
      <c r="AJ42" s="90" t="s">
        <v>1007</v>
      </c>
    </row>
    <row r="43" spans="2:36" ht="16.5">
      <c r="B43" s="82" t="s">
        <v>1101</v>
      </c>
      <c r="C43" s="113">
        <v>28</v>
      </c>
      <c r="D43" s="84" t="s">
        <v>1102</v>
      </c>
      <c r="E43" s="82"/>
      <c r="F43" s="85">
        <v>628242854193</v>
      </c>
      <c r="G43" s="86">
        <v>31224</v>
      </c>
      <c r="H43" s="84"/>
      <c r="I43" s="87" t="s">
        <v>111</v>
      </c>
      <c r="J43" s="84" t="s">
        <v>752</v>
      </c>
      <c r="K43" s="84" t="s">
        <v>1040</v>
      </c>
      <c r="L43" s="86">
        <v>38394</v>
      </c>
      <c r="M43" s="87" t="s">
        <v>96</v>
      </c>
      <c r="N43" s="87">
        <v>0</v>
      </c>
      <c r="O43" s="88">
        <v>49776</v>
      </c>
      <c r="P43" s="88">
        <v>0</v>
      </c>
      <c r="Q43" s="88">
        <v>0</v>
      </c>
      <c r="R43" s="88">
        <v>0</v>
      </c>
      <c r="S43" s="88">
        <v>57164</v>
      </c>
      <c r="T43" s="88">
        <f t="shared" si="1"/>
        <v>106940</v>
      </c>
      <c r="U43" s="87">
        <v>0</v>
      </c>
      <c r="V43" s="89">
        <f t="shared" si="2"/>
        <v>106940</v>
      </c>
      <c r="W43" s="87">
        <v>0</v>
      </c>
      <c r="X43" s="88">
        <v>11952</v>
      </c>
      <c r="Y43" s="88">
        <v>0</v>
      </c>
      <c r="Z43" s="88">
        <v>933</v>
      </c>
      <c r="AA43" s="88">
        <v>0</v>
      </c>
      <c r="AB43" s="88">
        <v>0</v>
      </c>
      <c r="AC43" s="88">
        <v>0</v>
      </c>
      <c r="AD43" s="88">
        <v>0</v>
      </c>
      <c r="AE43" s="88">
        <f t="shared" si="0"/>
        <v>12885</v>
      </c>
      <c r="AF43" s="89">
        <f t="shared" si="3"/>
        <v>94055</v>
      </c>
      <c r="AG43" s="87">
        <v>0</v>
      </c>
      <c r="AH43" s="90" t="s">
        <v>121</v>
      </c>
      <c r="AI43" s="91">
        <v>328002011001665</v>
      </c>
      <c r="AJ43" s="90" t="s">
        <v>174</v>
      </c>
    </row>
    <row r="44" spans="2:36" ht="16.5">
      <c r="B44" s="82" t="s">
        <v>1103</v>
      </c>
      <c r="C44" s="113">
        <v>29</v>
      </c>
      <c r="D44" s="84" t="s">
        <v>1104</v>
      </c>
      <c r="E44" s="82" t="s">
        <v>1105</v>
      </c>
      <c r="F44" s="85">
        <v>319921203062</v>
      </c>
      <c r="G44" s="86">
        <v>27677</v>
      </c>
      <c r="H44" s="84" t="s">
        <v>1106</v>
      </c>
      <c r="I44" s="87" t="s">
        <v>111</v>
      </c>
      <c r="J44" s="84" t="s">
        <v>1107</v>
      </c>
      <c r="K44" s="84" t="s">
        <v>1108</v>
      </c>
      <c r="L44" s="86">
        <v>38443</v>
      </c>
      <c r="M44" s="87" t="s">
        <v>96</v>
      </c>
      <c r="N44" s="87">
        <v>0</v>
      </c>
      <c r="O44" s="88">
        <v>58734</v>
      </c>
      <c r="P44" s="88">
        <v>0</v>
      </c>
      <c r="Q44" s="88">
        <v>0</v>
      </c>
      <c r="R44" s="88">
        <v>0</v>
      </c>
      <c r="S44" s="88">
        <v>70604</v>
      </c>
      <c r="T44" s="88">
        <f t="shared" si="1"/>
        <v>129338</v>
      </c>
      <c r="U44" s="87">
        <v>0</v>
      </c>
      <c r="V44" s="89">
        <f t="shared" si="2"/>
        <v>129338</v>
      </c>
      <c r="W44" s="87">
        <v>0</v>
      </c>
      <c r="X44" s="88">
        <v>14094</v>
      </c>
      <c r="Y44" s="88">
        <v>0</v>
      </c>
      <c r="Z44" s="88">
        <v>1104</v>
      </c>
      <c r="AA44" s="88">
        <v>0</v>
      </c>
      <c r="AB44" s="88">
        <v>0</v>
      </c>
      <c r="AC44" s="88">
        <v>0</v>
      </c>
      <c r="AD44" s="88">
        <v>0</v>
      </c>
      <c r="AE44" s="88">
        <f t="shared" si="0"/>
        <v>15198</v>
      </c>
      <c r="AF44" s="89">
        <f t="shared" si="3"/>
        <v>114140</v>
      </c>
      <c r="AG44" s="87">
        <v>0</v>
      </c>
      <c r="AH44" s="90" t="s">
        <v>121</v>
      </c>
      <c r="AI44" s="91">
        <v>328002011001764</v>
      </c>
      <c r="AJ44" s="90" t="s">
        <v>174</v>
      </c>
    </row>
    <row r="45" spans="2:36" ht="16.5">
      <c r="B45" s="82" t="s">
        <v>1109</v>
      </c>
      <c r="C45" s="113">
        <v>30</v>
      </c>
      <c r="D45" s="84" t="s">
        <v>1110</v>
      </c>
      <c r="E45" s="82"/>
      <c r="F45" s="85">
        <v>967020437717</v>
      </c>
      <c r="G45" s="86">
        <v>31447</v>
      </c>
      <c r="H45" s="84" t="s">
        <v>1032</v>
      </c>
      <c r="I45" s="87" t="s">
        <v>111</v>
      </c>
      <c r="J45" s="84" t="s">
        <v>1111</v>
      </c>
      <c r="K45" s="84" t="s">
        <v>1112</v>
      </c>
      <c r="L45" s="86">
        <v>38443</v>
      </c>
      <c r="M45" s="87" t="s">
        <v>96</v>
      </c>
      <c r="N45" s="87">
        <v>0</v>
      </c>
      <c r="O45" s="88">
        <v>59466</v>
      </c>
      <c r="P45" s="88">
        <v>0</v>
      </c>
      <c r="Q45" s="88">
        <v>0</v>
      </c>
      <c r="R45" s="88">
        <v>0</v>
      </c>
      <c r="S45" s="88">
        <v>73458</v>
      </c>
      <c r="T45" s="88">
        <f t="shared" si="1"/>
        <v>132924</v>
      </c>
      <c r="U45" s="87">
        <v>0</v>
      </c>
      <c r="V45" s="89">
        <f t="shared" si="2"/>
        <v>132924</v>
      </c>
      <c r="W45" s="87">
        <v>0</v>
      </c>
      <c r="X45" s="88">
        <v>14288</v>
      </c>
      <c r="Y45" s="88">
        <v>0</v>
      </c>
      <c r="Z45" s="88">
        <v>1121</v>
      </c>
      <c r="AA45" s="88">
        <v>0</v>
      </c>
      <c r="AB45" s="88">
        <v>0</v>
      </c>
      <c r="AC45" s="88">
        <v>0</v>
      </c>
      <c r="AD45" s="88">
        <v>0</v>
      </c>
      <c r="AE45" s="88">
        <f t="shared" si="0"/>
        <v>15409</v>
      </c>
      <c r="AF45" s="89">
        <f t="shared" si="3"/>
        <v>117515</v>
      </c>
      <c r="AG45" s="87">
        <v>0</v>
      </c>
      <c r="AH45" s="90" t="s">
        <v>121</v>
      </c>
      <c r="AI45" s="91">
        <v>328002011005702</v>
      </c>
      <c r="AJ45" s="90" t="s">
        <v>174</v>
      </c>
    </row>
    <row r="46" spans="2:36" ht="16.5">
      <c r="B46" s="82" t="s">
        <v>1113</v>
      </c>
      <c r="C46" s="113">
        <v>31</v>
      </c>
      <c r="D46" s="84" t="s">
        <v>1114</v>
      </c>
      <c r="E46" s="82"/>
      <c r="F46" s="85">
        <v>445840397548</v>
      </c>
      <c r="G46" s="86">
        <v>27671</v>
      </c>
      <c r="H46" s="84"/>
      <c r="I46" s="87" t="s">
        <v>111</v>
      </c>
      <c r="J46" s="84" t="s">
        <v>1115</v>
      </c>
      <c r="K46" s="84" t="s">
        <v>1040</v>
      </c>
      <c r="L46" s="86">
        <v>38572</v>
      </c>
      <c r="M46" s="87" t="s">
        <v>96</v>
      </c>
      <c r="N46" s="87">
        <v>0</v>
      </c>
      <c r="O46" s="88">
        <v>60159</v>
      </c>
      <c r="P46" s="88">
        <v>0</v>
      </c>
      <c r="Q46" s="88">
        <v>0</v>
      </c>
      <c r="R46" s="88">
        <v>0</v>
      </c>
      <c r="S46" s="88">
        <v>70234</v>
      </c>
      <c r="T46" s="88">
        <f t="shared" si="1"/>
        <v>130393</v>
      </c>
      <c r="U46" s="87">
        <v>0</v>
      </c>
      <c r="V46" s="89">
        <f t="shared" si="2"/>
        <v>130393</v>
      </c>
      <c r="W46" s="87">
        <v>0</v>
      </c>
      <c r="X46" s="88">
        <v>14442</v>
      </c>
      <c r="Y46" s="88">
        <v>0</v>
      </c>
      <c r="Z46" s="88">
        <v>1131</v>
      </c>
      <c r="AA46" s="88">
        <v>0</v>
      </c>
      <c r="AB46" s="88">
        <v>0</v>
      </c>
      <c r="AC46" s="88">
        <v>0</v>
      </c>
      <c r="AD46" s="88">
        <v>0</v>
      </c>
      <c r="AE46" s="88">
        <f t="shared" si="0"/>
        <v>15573</v>
      </c>
      <c r="AF46" s="89">
        <f t="shared" si="3"/>
        <v>114820</v>
      </c>
      <c r="AG46" s="87">
        <v>0</v>
      </c>
      <c r="AH46" s="90" t="s">
        <v>121</v>
      </c>
      <c r="AI46" s="91">
        <v>328002011001774</v>
      </c>
      <c r="AJ46" s="90" t="s">
        <v>174</v>
      </c>
    </row>
    <row r="47" spans="2:36" ht="16.5">
      <c r="B47" s="82" t="s">
        <v>1116</v>
      </c>
      <c r="C47" s="113">
        <v>32</v>
      </c>
      <c r="D47" s="84" t="s">
        <v>1117</v>
      </c>
      <c r="E47" s="82" t="s">
        <v>1118</v>
      </c>
      <c r="F47" s="85">
        <v>479965057614</v>
      </c>
      <c r="G47" s="86">
        <v>17661</v>
      </c>
      <c r="H47" s="84"/>
      <c r="I47" s="87" t="s">
        <v>111</v>
      </c>
      <c r="J47" s="84" t="s">
        <v>1024</v>
      </c>
      <c r="K47" s="84" t="s">
        <v>1119</v>
      </c>
      <c r="L47" s="86">
        <v>38959</v>
      </c>
      <c r="M47" s="87" t="s">
        <v>96</v>
      </c>
      <c r="N47" s="87">
        <v>0</v>
      </c>
      <c r="O47" s="88">
        <v>628752</v>
      </c>
      <c r="P47" s="88">
        <v>0</v>
      </c>
      <c r="Q47" s="88">
        <v>0</v>
      </c>
      <c r="R47" s="88">
        <v>0</v>
      </c>
      <c r="S47" s="88">
        <v>161868</v>
      </c>
      <c r="T47" s="88">
        <f t="shared" si="1"/>
        <v>790620</v>
      </c>
      <c r="U47" s="87">
        <v>0</v>
      </c>
      <c r="V47" s="89">
        <f t="shared" si="2"/>
        <v>790620</v>
      </c>
      <c r="W47" s="87">
        <v>0</v>
      </c>
      <c r="X47" s="88">
        <v>0</v>
      </c>
      <c r="Y47" s="88">
        <v>0</v>
      </c>
      <c r="Z47" s="88">
        <v>0</v>
      </c>
      <c r="AA47" s="88">
        <v>0</v>
      </c>
      <c r="AB47" s="88">
        <v>2400</v>
      </c>
      <c r="AC47" s="88">
        <v>30224.48</v>
      </c>
      <c r="AD47" s="88">
        <v>0</v>
      </c>
      <c r="AE47" s="88">
        <f t="shared" si="0"/>
        <v>32624.48</v>
      </c>
      <c r="AF47" s="89">
        <f t="shared" si="3"/>
        <v>757995.52000000002</v>
      </c>
      <c r="AG47" s="87">
        <v>0</v>
      </c>
      <c r="AH47" s="90" t="s">
        <v>121</v>
      </c>
      <c r="AI47" s="91">
        <v>610002010005869</v>
      </c>
      <c r="AJ47" s="90" t="s">
        <v>140</v>
      </c>
    </row>
    <row r="48" spans="2:36" ht="16.5">
      <c r="B48" s="82" t="s">
        <v>1120</v>
      </c>
      <c r="C48" s="113">
        <v>33</v>
      </c>
      <c r="D48" s="84" t="s">
        <v>1121</v>
      </c>
      <c r="E48" s="82" t="s">
        <v>1122</v>
      </c>
      <c r="F48" s="85">
        <v>397429407905</v>
      </c>
      <c r="G48" s="86">
        <v>23905</v>
      </c>
      <c r="H48" s="84"/>
      <c r="I48" s="87" t="s">
        <v>111</v>
      </c>
      <c r="J48" s="84" t="s">
        <v>1005</v>
      </c>
      <c r="K48" s="84" t="s">
        <v>1112</v>
      </c>
      <c r="L48" s="86">
        <v>39234</v>
      </c>
      <c r="M48" s="87" t="s">
        <v>96</v>
      </c>
      <c r="N48" s="87">
        <v>0</v>
      </c>
      <c r="O48" s="88">
        <v>203484</v>
      </c>
      <c r="P48" s="88">
        <v>0</v>
      </c>
      <c r="Q48" s="88">
        <v>0</v>
      </c>
      <c r="R48" s="88">
        <v>0</v>
      </c>
      <c r="S48" s="88">
        <v>32258</v>
      </c>
      <c r="T48" s="88">
        <f t="shared" si="1"/>
        <v>235742</v>
      </c>
      <c r="U48" s="87">
        <v>0</v>
      </c>
      <c r="V48" s="89">
        <f t="shared" si="2"/>
        <v>235742</v>
      </c>
      <c r="W48" s="87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2400</v>
      </c>
      <c r="AC48" s="88">
        <v>0</v>
      </c>
      <c r="AD48" s="88">
        <v>60000</v>
      </c>
      <c r="AE48" s="88">
        <f t="shared" si="0"/>
        <v>62400</v>
      </c>
      <c r="AF48" s="89">
        <f t="shared" si="3"/>
        <v>173342</v>
      </c>
      <c r="AG48" s="87">
        <v>0</v>
      </c>
      <c r="AH48" s="90" t="s">
        <v>121</v>
      </c>
      <c r="AI48" s="91">
        <v>50820201004134</v>
      </c>
      <c r="AJ48" s="90" t="s">
        <v>1007</v>
      </c>
    </row>
    <row r="49" spans="2:36" ht="16.5">
      <c r="B49" s="82" t="s">
        <v>1123</v>
      </c>
      <c r="C49" s="113">
        <v>34</v>
      </c>
      <c r="D49" s="84" t="s">
        <v>1124</v>
      </c>
      <c r="E49" s="82" t="s">
        <v>1125</v>
      </c>
      <c r="F49" s="85">
        <v>856661262093</v>
      </c>
      <c r="G49" s="86">
        <v>30048</v>
      </c>
      <c r="H49" s="84"/>
      <c r="I49" s="87" t="s">
        <v>111</v>
      </c>
      <c r="J49" s="84" t="s">
        <v>1024</v>
      </c>
      <c r="K49" s="84" t="s">
        <v>1001</v>
      </c>
      <c r="L49" s="86">
        <v>39419</v>
      </c>
      <c r="M49" s="87" t="s">
        <v>96</v>
      </c>
      <c r="N49" s="87">
        <v>0</v>
      </c>
      <c r="O49" s="88">
        <v>149871</v>
      </c>
      <c r="P49" s="88">
        <v>0</v>
      </c>
      <c r="Q49" s="88">
        <v>0</v>
      </c>
      <c r="R49" s="88">
        <v>0</v>
      </c>
      <c r="S49" s="88">
        <v>198183</v>
      </c>
      <c r="T49" s="88">
        <f t="shared" si="1"/>
        <v>348054</v>
      </c>
      <c r="U49" s="87">
        <v>0</v>
      </c>
      <c r="V49" s="89">
        <f t="shared" si="2"/>
        <v>348054</v>
      </c>
      <c r="W49" s="87">
        <v>0</v>
      </c>
      <c r="X49" s="88">
        <v>0</v>
      </c>
      <c r="Y49" s="88">
        <v>0</v>
      </c>
      <c r="Z49" s="88">
        <v>0</v>
      </c>
      <c r="AA49" s="88">
        <v>0</v>
      </c>
      <c r="AB49" s="88">
        <v>2400</v>
      </c>
      <c r="AC49" s="88">
        <v>0</v>
      </c>
      <c r="AD49" s="88">
        <v>12337</v>
      </c>
      <c r="AE49" s="88">
        <f t="shared" si="0"/>
        <v>14737</v>
      </c>
      <c r="AF49" s="89">
        <f t="shared" si="3"/>
        <v>333317</v>
      </c>
      <c r="AG49" s="87">
        <v>0</v>
      </c>
      <c r="AH49" s="90" t="s">
        <v>121</v>
      </c>
      <c r="AI49" s="91">
        <v>328002011008839</v>
      </c>
      <c r="AJ49" s="90" t="s">
        <v>174</v>
      </c>
    </row>
    <row r="50" spans="2:36" ht="16.5">
      <c r="B50" s="82" t="s">
        <v>1126</v>
      </c>
      <c r="C50" s="113">
        <v>35</v>
      </c>
      <c r="D50" s="84" t="s">
        <v>1127</v>
      </c>
      <c r="E50" s="82" t="s">
        <v>1128</v>
      </c>
      <c r="F50" s="85">
        <v>381602489391</v>
      </c>
      <c r="G50" s="86">
        <v>30112</v>
      </c>
      <c r="H50" s="84"/>
      <c r="I50" s="87" t="s">
        <v>111</v>
      </c>
      <c r="J50" s="84" t="s">
        <v>1024</v>
      </c>
      <c r="K50" s="84" t="s">
        <v>1129</v>
      </c>
      <c r="L50" s="86">
        <v>39661</v>
      </c>
      <c r="M50" s="87" t="s">
        <v>96</v>
      </c>
      <c r="N50" s="87">
        <v>0</v>
      </c>
      <c r="O50" s="88">
        <v>296694</v>
      </c>
      <c r="P50" s="88">
        <v>0</v>
      </c>
      <c r="Q50" s="88">
        <v>0</v>
      </c>
      <c r="R50" s="88">
        <v>0</v>
      </c>
      <c r="S50" s="88">
        <v>251693</v>
      </c>
      <c r="T50" s="88">
        <f t="shared" si="1"/>
        <v>548387</v>
      </c>
      <c r="U50" s="87">
        <v>0</v>
      </c>
      <c r="V50" s="89">
        <f t="shared" si="2"/>
        <v>548387</v>
      </c>
      <c r="W50" s="87">
        <v>0</v>
      </c>
      <c r="X50" s="88">
        <v>0</v>
      </c>
      <c r="Y50" s="88">
        <v>0</v>
      </c>
      <c r="Z50" s="88">
        <v>0</v>
      </c>
      <c r="AA50" s="88">
        <v>0</v>
      </c>
      <c r="AB50" s="88">
        <v>2400</v>
      </c>
      <c r="AC50" s="88">
        <v>0</v>
      </c>
      <c r="AD50" s="88">
        <v>0</v>
      </c>
      <c r="AE50" s="88">
        <f t="shared" si="0"/>
        <v>2400</v>
      </c>
      <c r="AF50" s="89">
        <f t="shared" si="3"/>
        <v>545987</v>
      </c>
      <c r="AG50" s="87">
        <v>0</v>
      </c>
      <c r="AH50" s="90" t="s">
        <v>121</v>
      </c>
      <c r="AI50" s="91">
        <v>328002011010090</v>
      </c>
      <c r="AJ50" s="90" t="s">
        <v>174</v>
      </c>
    </row>
    <row r="51" spans="2:36" ht="16.5">
      <c r="B51" s="82" t="s">
        <v>1130</v>
      </c>
      <c r="C51" s="113">
        <v>36</v>
      </c>
      <c r="D51" s="84" t="s">
        <v>1131</v>
      </c>
      <c r="E51" s="82" t="s">
        <v>1132</v>
      </c>
      <c r="F51" s="85">
        <v>299886642732</v>
      </c>
      <c r="G51" s="86">
        <v>29738</v>
      </c>
      <c r="H51" s="84" t="s">
        <v>1133</v>
      </c>
      <c r="I51" s="87" t="s">
        <v>111</v>
      </c>
      <c r="J51" s="84" t="s">
        <v>1134</v>
      </c>
      <c r="K51" s="84" t="s">
        <v>828</v>
      </c>
      <c r="L51" s="86">
        <v>39911</v>
      </c>
      <c r="M51" s="87" t="s">
        <v>96</v>
      </c>
      <c r="N51" s="87">
        <v>0</v>
      </c>
      <c r="O51" s="88">
        <v>159856</v>
      </c>
      <c r="P51" s="88">
        <v>0</v>
      </c>
      <c r="Q51" s="88">
        <v>0</v>
      </c>
      <c r="R51" s="88">
        <v>0</v>
      </c>
      <c r="S51" s="88">
        <v>156972</v>
      </c>
      <c r="T51" s="88">
        <f t="shared" si="1"/>
        <v>316828</v>
      </c>
      <c r="U51" s="87">
        <v>0</v>
      </c>
      <c r="V51" s="89">
        <f t="shared" si="2"/>
        <v>316828</v>
      </c>
      <c r="W51" s="87">
        <v>0</v>
      </c>
      <c r="X51" s="88">
        <v>0</v>
      </c>
      <c r="Y51" s="88">
        <v>0</v>
      </c>
      <c r="Z51" s="88">
        <v>0</v>
      </c>
      <c r="AA51" s="88">
        <v>0</v>
      </c>
      <c r="AB51" s="88">
        <v>1200</v>
      </c>
      <c r="AC51" s="88">
        <v>0</v>
      </c>
      <c r="AD51" s="88">
        <v>3761.5</v>
      </c>
      <c r="AE51" s="88">
        <f t="shared" si="0"/>
        <v>4961.5</v>
      </c>
      <c r="AF51" s="89">
        <f t="shared" si="3"/>
        <v>311866.5</v>
      </c>
      <c r="AG51" s="87">
        <v>0</v>
      </c>
      <c r="AH51" s="90" t="s">
        <v>121</v>
      </c>
      <c r="AI51" s="91">
        <v>328002011011803</v>
      </c>
      <c r="AJ51" s="90" t="s">
        <v>174</v>
      </c>
    </row>
    <row r="52" spans="2:36" ht="16.5">
      <c r="B52" s="82" t="s">
        <v>1135</v>
      </c>
      <c r="C52" s="113">
        <v>37</v>
      </c>
      <c r="D52" s="84" t="s">
        <v>1136</v>
      </c>
      <c r="E52" s="82"/>
      <c r="F52" s="85">
        <v>406302267450</v>
      </c>
      <c r="G52" s="86">
        <v>28856</v>
      </c>
      <c r="H52" s="84" t="s">
        <v>1043</v>
      </c>
      <c r="I52" s="87" t="s">
        <v>111</v>
      </c>
      <c r="J52" s="84" t="s">
        <v>177</v>
      </c>
      <c r="K52" s="84" t="s">
        <v>1040</v>
      </c>
      <c r="L52" s="86">
        <v>38964</v>
      </c>
      <c r="M52" s="87" t="s">
        <v>96</v>
      </c>
      <c r="N52" s="87">
        <v>0</v>
      </c>
      <c r="O52" s="88">
        <v>47970</v>
      </c>
      <c r="P52" s="88">
        <v>0</v>
      </c>
      <c r="Q52" s="88">
        <v>0</v>
      </c>
      <c r="R52" s="88">
        <v>0</v>
      </c>
      <c r="S52" s="88">
        <v>54455</v>
      </c>
      <c r="T52" s="88">
        <f t="shared" si="1"/>
        <v>102425</v>
      </c>
      <c r="U52" s="87">
        <v>0</v>
      </c>
      <c r="V52" s="89">
        <f t="shared" si="2"/>
        <v>102425</v>
      </c>
      <c r="W52" s="87">
        <v>0</v>
      </c>
      <c r="X52" s="88">
        <v>11514</v>
      </c>
      <c r="Y52" s="88">
        <v>0</v>
      </c>
      <c r="Z52" s="88">
        <v>897</v>
      </c>
      <c r="AA52" s="88">
        <v>0</v>
      </c>
      <c r="AB52" s="88">
        <v>0</v>
      </c>
      <c r="AC52" s="88">
        <v>0</v>
      </c>
      <c r="AD52" s="88">
        <v>0</v>
      </c>
      <c r="AE52" s="88">
        <f t="shared" si="0"/>
        <v>12411</v>
      </c>
      <c r="AF52" s="89">
        <f t="shared" si="3"/>
        <v>90014</v>
      </c>
      <c r="AG52" s="87">
        <v>0</v>
      </c>
      <c r="AH52" s="90" t="s">
        <v>121</v>
      </c>
      <c r="AI52" s="91">
        <v>328002011012273</v>
      </c>
      <c r="AJ52" s="90" t="s">
        <v>174</v>
      </c>
    </row>
    <row r="53" spans="2:36" ht="16.5">
      <c r="B53" s="82" t="s">
        <v>1137</v>
      </c>
      <c r="C53" s="113">
        <v>38</v>
      </c>
      <c r="D53" s="84" t="s">
        <v>1138</v>
      </c>
      <c r="E53" s="82"/>
      <c r="F53" s="85">
        <v>444801290497</v>
      </c>
      <c r="G53" s="86">
        <v>27550</v>
      </c>
      <c r="H53" s="84" t="s">
        <v>1043</v>
      </c>
      <c r="I53" s="87" t="s">
        <v>111</v>
      </c>
      <c r="J53" s="84" t="s">
        <v>120</v>
      </c>
      <c r="K53" s="84" t="s">
        <v>1040</v>
      </c>
      <c r="L53" s="86">
        <v>38688</v>
      </c>
      <c r="M53" s="87" t="s">
        <v>96</v>
      </c>
      <c r="N53" s="87">
        <v>0</v>
      </c>
      <c r="O53" s="88">
        <v>47970</v>
      </c>
      <c r="P53" s="88">
        <v>0</v>
      </c>
      <c r="Q53" s="88">
        <v>0</v>
      </c>
      <c r="R53" s="88">
        <v>0</v>
      </c>
      <c r="S53" s="88">
        <v>54455</v>
      </c>
      <c r="T53" s="88">
        <f t="shared" si="1"/>
        <v>102425</v>
      </c>
      <c r="U53" s="87">
        <v>0</v>
      </c>
      <c r="V53" s="89">
        <f t="shared" si="2"/>
        <v>102425</v>
      </c>
      <c r="W53" s="87">
        <v>0</v>
      </c>
      <c r="X53" s="88">
        <v>11514</v>
      </c>
      <c r="Y53" s="88">
        <v>0</v>
      </c>
      <c r="Z53" s="88">
        <v>897</v>
      </c>
      <c r="AA53" s="88">
        <v>0</v>
      </c>
      <c r="AB53" s="88">
        <v>0</v>
      </c>
      <c r="AC53" s="88">
        <v>0</v>
      </c>
      <c r="AD53" s="88">
        <v>0</v>
      </c>
      <c r="AE53" s="88">
        <f t="shared" si="0"/>
        <v>12411</v>
      </c>
      <c r="AF53" s="89">
        <f t="shared" si="3"/>
        <v>90014</v>
      </c>
      <c r="AG53" s="87">
        <v>0</v>
      </c>
      <c r="AH53" s="90" t="s">
        <v>121</v>
      </c>
      <c r="AI53" s="91">
        <v>328002011001064</v>
      </c>
      <c r="AJ53" s="90" t="s">
        <v>174</v>
      </c>
    </row>
    <row r="54" spans="2:36" ht="16.5">
      <c r="B54" s="82" t="s">
        <v>1139</v>
      </c>
      <c r="C54" s="113">
        <v>39</v>
      </c>
      <c r="D54" s="84" t="s">
        <v>1140</v>
      </c>
      <c r="E54" s="82"/>
      <c r="F54" s="85">
        <v>779837868756</v>
      </c>
      <c r="G54" s="86">
        <v>30817</v>
      </c>
      <c r="H54" s="84"/>
      <c r="I54" s="87" t="s">
        <v>111</v>
      </c>
      <c r="J54" s="84" t="s">
        <v>748</v>
      </c>
      <c r="K54" s="84" t="s">
        <v>1037</v>
      </c>
      <c r="L54" s="86">
        <v>39417</v>
      </c>
      <c r="M54" s="87" t="s">
        <v>96</v>
      </c>
      <c r="N54" s="87">
        <v>0</v>
      </c>
      <c r="O54" s="88">
        <v>57513</v>
      </c>
      <c r="P54" s="88">
        <v>0</v>
      </c>
      <c r="Q54" s="88">
        <v>0</v>
      </c>
      <c r="R54" s="88">
        <v>0</v>
      </c>
      <c r="S54" s="88">
        <v>68762</v>
      </c>
      <c r="T54" s="88">
        <f t="shared" si="1"/>
        <v>126275</v>
      </c>
      <c r="U54" s="87">
        <v>0</v>
      </c>
      <c r="V54" s="89">
        <f t="shared" si="2"/>
        <v>126275</v>
      </c>
      <c r="W54" s="87">
        <v>0</v>
      </c>
      <c r="X54" s="88">
        <v>13818</v>
      </c>
      <c r="Y54" s="88">
        <v>0</v>
      </c>
      <c r="Z54" s="88">
        <v>1080</v>
      </c>
      <c r="AA54" s="88">
        <v>0</v>
      </c>
      <c r="AB54" s="88">
        <v>0</v>
      </c>
      <c r="AC54" s="88">
        <v>0</v>
      </c>
      <c r="AD54" s="88">
        <v>0</v>
      </c>
      <c r="AE54" s="88">
        <f t="shared" si="0"/>
        <v>14898</v>
      </c>
      <c r="AF54" s="89">
        <f t="shared" si="3"/>
        <v>111377</v>
      </c>
      <c r="AG54" s="87">
        <v>0</v>
      </c>
      <c r="AH54" s="90" t="s">
        <v>121</v>
      </c>
      <c r="AI54" s="91">
        <v>610002010009340</v>
      </c>
      <c r="AJ54" s="90" t="s">
        <v>140</v>
      </c>
    </row>
    <row r="55" spans="2:36" ht="16.5">
      <c r="B55" s="82" t="s">
        <v>1141</v>
      </c>
      <c r="C55" s="113">
        <v>40</v>
      </c>
      <c r="D55" s="84" t="s">
        <v>1142</v>
      </c>
      <c r="E55" s="82"/>
      <c r="F55" s="85">
        <v>956550868166</v>
      </c>
      <c r="G55" s="86">
        <v>25668</v>
      </c>
      <c r="H55" s="84" t="s">
        <v>1043</v>
      </c>
      <c r="I55" s="87" t="s">
        <v>111</v>
      </c>
      <c r="J55" s="84" t="s">
        <v>1096</v>
      </c>
      <c r="K55" s="84" t="s">
        <v>1037</v>
      </c>
      <c r="L55" s="86">
        <v>38869</v>
      </c>
      <c r="M55" s="87" t="s">
        <v>96</v>
      </c>
      <c r="N55" s="87">
        <v>0</v>
      </c>
      <c r="O55" s="88">
        <v>48081</v>
      </c>
      <c r="P55" s="88">
        <v>0</v>
      </c>
      <c r="Q55" s="88">
        <v>0</v>
      </c>
      <c r="R55" s="88">
        <v>0</v>
      </c>
      <c r="S55" s="88">
        <v>54617</v>
      </c>
      <c r="T55" s="88">
        <f t="shared" si="1"/>
        <v>102698</v>
      </c>
      <c r="U55" s="87">
        <v>0</v>
      </c>
      <c r="V55" s="89">
        <f t="shared" si="2"/>
        <v>102698</v>
      </c>
      <c r="W55" s="87">
        <v>0</v>
      </c>
      <c r="X55" s="88">
        <v>11538</v>
      </c>
      <c r="Y55" s="88">
        <v>0</v>
      </c>
      <c r="Z55" s="88">
        <v>900</v>
      </c>
      <c r="AA55" s="88">
        <v>0</v>
      </c>
      <c r="AB55" s="88">
        <v>0</v>
      </c>
      <c r="AC55" s="88">
        <v>0</v>
      </c>
      <c r="AD55" s="88">
        <v>0</v>
      </c>
      <c r="AE55" s="88">
        <f t="shared" si="0"/>
        <v>12438</v>
      </c>
      <c r="AF55" s="89">
        <f t="shared" si="3"/>
        <v>90260</v>
      </c>
      <c r="AG55" s="87">
        <v>0</v>
      </c>
      <c r="AH55" s="90" t="s">
        <v>121</v>
      </c>
      <c r="AI55" s="91">
        <v>610002010001863</v>
      </c>
      <c r="AJ55" s="90" t="s">
        <v>140</v>
      </c>
    </row>
    <row r="56" spans="2:36" ht="16.5">
      <c r="B56" s="82" t="s">
        <v>1143</v>
      </c>
      <c r="C56" s="113">
        <v>41</v>
      </c>
      <c r="D56" s="84" t="s">
        <v>1144</v>
      </c>
      <c r="E56" s="82"/>
      <c r="F56" s="85">
        <v>743057401584</v>
      </c>
      <c r="G56" s="86">
        <v>29769</v>
      </c>
      <c r="H56" s="84" t="s">
        <v>1032</v>
      </c>
      <c r="I56" s="87" t="s">
        <v>111</v>
      </c>
      <c r="J56" s="84" t="s">
        <v>786</v>
      </c>
      <c r="K56" s="84" t="s">
        <v>1040</v>
      </c>
      <c r="L56" s="86">
        <v>38596</v>
      </c>
      <c r="M56" s="87" t="s">
        <v>96</v>
      </c>
      <c r="N56" s="87">
        <v>0</v>
      </c>
      <c r="O56" s="88">
        <v>48855</v>
      </c>
      <c r="P56" s="88">
        <v>0</v>
      </c>
      <c r="Q56" s="88">
        <v>0</v>
      </c>
      <c r="R56" s="88">
        <v>0</v>
      </c>
      <c r="S56" s="88">
        <v>55772</v>
      </c>
      <c r="T56" s="88">
        <f t="shared" si="1"/>
        <v>104627</v>
      </c>
      <c r="U56" s="87">
        <v>0</v>
      </c>
      <c r="V56" s="89">
        <f t="shared" si="2"/>
        <v>104627</v>
      </c>
      <c r="W56" s="87">
        <v>0</v>
      </c>
      <c r="X56" s="88">
        <v>11730</v>
      </c>
      <c r="Y56" s="88">
        <v>0</v>
      </c>
      <c r="Z56" s="88">
        <v>912</v>
      </c>
      <c r="AA56" s="88">
        <v>0</v>
      </c>
      <c r="AB56" s="88">
        <v>0</v>
      </c>
      <c r="AC56" s="88">
        <v>0</v>
      </c>
      <c r="AD56" s="88">
        <v>0</v>
      </c>
      <c r="AE56" s="88">
        <f t="shared" si="0"/>
        <v>12642</v>
      </c>
      <c r="AF56" s="89">
        <f t="shared" si="3"/>
        <v>91985</v>
      </c>
      <c r="AG56" s="87">
        <v>0</v>
      </c>
      <c r="AH56" s="90" t="s">
        <v>121</v>
      </c>
      <c r="AI56" s="91">
        <v>328002011012355</v>
      </c>
      <c r="AJ56" s="90" t="s">
        <v>174</v>
      </c>
    </row>
    <row r="57" spans="2:36" ht="16.5">
      <c r="B57" s="82" t="s">
        <v>1145</v>
      </c>
      <c r="C57" s="113">
        <v>42</v>
      </c>
      <c r="D57" s="84" t="s">
        <v>1146</v>
      </c>
      <c r="E57" s="82"/>
      <c r="F57" s="85">
        <v>200588323495</v>
      </c>
      <c r="G57" s="86">
        <v>32421</v>
      </c>
      <c r="H57" s="84"/>
      <c r="I57" s="87" t="s">
        <v>111</v>
      </c>
      <c r="J57" s="84" t="s">
        <v>125</v>
      </c>
      <c r="K57" s="84" t="s">
        <v>1147</v>
      </c>
      <c r="L57" s="86">
        <v>39689</v>
      </c>
      <c r="M57" s="87" t="s">
        <v>96</v>
      </c>
      <c r="N57" s="87">
        <v>0</v>
      </c>
      <c r="O57" s="88">
        <v>46573</v>
      </c>
      <c r="P57" s="88">
        <v>0</v>
      </c>
      <c r="Q57" s="88">
        <v>0</v>
      </c>
      <c r="R57" s="88">
        <v>0</v>
      </c>
      <c r="S57" s="88">
        <v>55594</v>
      </c>
      <c r="T57" s="88">
        <f t="shared" si="1"/>
        <v>102167</v>
      </c>
      <c r="U57" s="87">
        <v>0</v>
      </c>
      <c r="V57" s="89">
        <f t="shared" si="2"/>
        <v>102167</v>
      </c>
      <c r="W57" s="87">
        <v>0</v>
      </c>
      <c r="X57" s="88">
        <v>11180</v>
      </c>
      <c r="Y57" s="88">
        <v>0</v>
      </c>
      <c r="Z57" s="88">
        <v>873</v>
      </c>
      <c r="AA57" s="88">
        <v>0</v>
      </c>
      <c r="AB57" s="88">
        <v>0</v>
      </c>
      <c r="AC57" s="88">
        <v>0</v>
      </c>
      <c r="AD57" s="88">
        <v>0</v>
      </c>
      <c r="AE57" s="88">
        <f t="shared" si="0"/>
        <v>12053</v>
      </c>
      <c r="AF57" s="89">
        <f t="shared" si="3"/>
        <v>90114</v>
      </c>
      <c r="AG57" s="87">
        <v>0</v>
      </c>
      <c r="AH57" s="90" t="s">
        <v>121</v>
      </c>
      <c r="AI57" s="91">
        <v>328002011013297</v>
      </c>
      <c r="AJ57" s="90" t="s">
        <v>174</v>
      </c>
    </row>
    <row r="58" spans="2:36" ht="16.5">
      <c r="B58" s="82" t="s">
        <v>1148</v>
      </c>
      <c r="C58" s="113">
        <v>43</v>
      </c>
      <c r="D58" s="84" t="s">
        <v>1149</v>
      </c>
      <c r="E58" s="82"/>
      <c r="F58" s="85">
        <v>556366494018</v>
      </c>
      <c r="G58" s="86">
        <v>27529</v>
      </c>
      <c r="H58" s="84" t="s">
        <v>1150</v>
      </c>
      <c r="I58" s="87" t="s">
        <v>111</v>
      </c>
      <c r="J58" s="84" t="s">
        <v>766</v>
      </c>
      <c r="K58" s="84" t="s">
        <v>1044</v>
      </c>
      <c r="L58" s="86">
        <v>39484</v>
      </c>
      <c r="M58" s="87" t="s">
        <v>96</v>
      </c>
      <c r="N58" s="87">
        <v>0</v>
      </c>
      <c r="O58" s="88">
        <v>52105</v>
      </c>
      <c r="P58" s="88">
        <v>0</v>
      </c>
      <c r="Q58" s="88">
        <v>0</v>
      </c>
      <c r="R58" s="88">
        <v>0</v>
      </c>
      <c r="S58" s="88">
        <v>60664</v>
      </c>
      <c r="T58" s="88">
        <f t="shared" si="1"/>
        <v>112769</v>
      </c>
      <c r="U58" s="87">
        <v>0</v>
      </c>
      <c r="V58" s="89">
        <f t="shared" si="2"/>
        <v>112769</v>
      </c>
      <c r="W58" s="87">
        <v>0</v>
      </c>
      <c r="X58" s="88">
        <v>12508</v>
      </c>
      <c r="Y58" s="88">
        <v>0</v>
      </c>
      <c r="Z58" s="88">
        <v>975</v>
      </c>
      <c r="AA58" s="88">
        <v>0</v>
      </c>
      <c r="AB58" s="88">
        <v>0</v>
      </c>
      <c r="AC58" s="88">
        <v>0</v>
      </c>
      <c r="AD58" s="88">
        <v>0</v>
      </c>
      <c r="AE58" s="88">
        <f t="shared" si="0"/>
        <v>13483</v>
      </c>
      <c r="AF58" s="89">
        <f t="shared" si="3"/>
        <v>99286</v>
      </c>
      <c r="AG58" s="87">
        <v>0</v>
      </c>
      <c r="AH58" s="90" t="s">
        <v>121</v>
      </c>
      <c r="AI58" s="91">
        <v>610002010009372</v>
      </c>
      <c r="AJ58" s="90" t="s">
        <v>140</v>
      </c>
    </row>
    <row r="59" spans="2:36" ht="16.5">
      <c r="B59" s="82" t="s">
        <v>1151</v>
      </c>
      <c r="C59" s="113">
        <v>44</v>
      </c>
      <c r="D59" s="84" t="s">
        <v>1152</v>
      </c>
      <c r="E59" s="82" t="s">
        <v>1153</v>
      </c>
      <c r="F59" s="85">
        <v>270499664144</v>
      </c>
      <c r="G59" s="86">
        <v>31213</v>
      </c>
      <c r="H59" s="84"/>
      <c r="I59" s="87" t="s">
        <v>111</v>
      </c>
      <c r="J59" s="84" t="s">
        <v>1154</v>
      </c>
      <c r="K59" s="84" t="s">
        <v>1044</v>
      </c>
      <c r="L59" s="86">
        <v>39025</v>
      </c>
      <c r="M59" s="87" t="s">
        <v>96</v>
      </c>
      <c r="N59" s="87">
        <v>0</v>
      </c>
      <c r="O59" s="88">
        <v>45815</v>
      </c>
      <c r="P59" s="88">
        <v>0</v>
      </c>
      <c r="Q59" s="88">
        <v>0</v>
      </c>
      <c r="R59" s="88">
        <v>0</v>
      </c>
      <c r="S59" s="88">
        <v>51224</v>
      </c>
      <c r="T59" s="88">
        <f t="shared" si="1"/>
        <v>97039</v>
      </c>
      <c r="U59" s="87">
        <v>0</v>
      </c>
      <c r="V59" s="89">
        <f t="shared" si="2"/>
        <v>97039</v>
      </c>
      <c r="W59" s="87">
        <v>0</v>
      </c>
      <c r="X59" s="88">
        <v>11002</v>
      </c>
      <c r="Y59" s="88">
        <v>0</v>
      </c>
      <c r="Z59" s="88">
        <v>859</v>
      </c>
      <c r="AA59" s="88">
        <v>0</v>
      </c>
      <c r="AB59" s="88">
        <v>0</v>
      </c>
      <c r="AC59" s="88">
        <v>0</v>
      </c>
      <c r="AD59" s="88">
        <v>0</v>
      </c>
      <c r="AE59" s="88">
        <f t="shared" si="0"/>
        <v>11861</v>
      </c>
      <c r="AF59" s="89">
        <f t="shared" si="3"/>
        <v>85178</v>
      </c>
      <c r="AG59" s="87">
        <v>0</v>
      </c>
      <c r="AH59" s="90" t="s">
        <v>121</v>
      </c>
      <c r="AI59" s="91">
        <v>610002010009370</v>
      </c>
      <c r="AJ59" s="90" t="s">
        <v>140</v>
      </c>
    </row>
    <row r="60" spans="2:36" ht="16.5">
      <c r="B60" s="82" t="s">
        <v>1155</v>
      </c>
      <c r="C60" s="113">
        <v>45</v>
      </c>
      <c r="D60" s="84" t="s">
        <v>1156</v>
      </c>
      <c r="E60" s="82"/>
      <c r="F60" s="85">
        <v>822525103110</v>
      </c>
      <c r="G60" s="86">
        <v>31229</v>
      </c>
      <c r="H60" s="84" t="s">
        <v>1048</v>
      </c>
      <c r="I60" s="87" t="s">
        <v>111</v>
      </c>
      <c r="J60" s="84" t="s">
        <v>200</v>
      </c>
      <c r="K60" s="84" t="s">
        <v>1044</v>
      </c>
      <c r="L60" s="86">
        <v>39426</v>
      </c>
      <c r="M60" s="87" t="s">
        <v>96</v>
      </c>
      <c r="N60" s="87">
        <v>0</v>
      </c>
      <c r="O60" s="88">
        <v>57484</v>
      </c>
      <c r="P60" s="88">
        <v>0</v>
      </c>
      <c r="Q60" s="88">
        <v>0</v>
      </c>
      <c r="R60" s="88">
        <v>0</v>
      </c>
      <c r="S60" s="88">
        <v>68725</v>
      </c>
      <c r="T60" s="88">
        <f t="shared" si="1"/>
        <v>126209</v>
      </c>
      <c r="U60" s="87">
        <v>0</v>
      </c>
      <c r="V60" s="89">
        <f t="shared" si="2"/>
        <v>126209</v>
      </c>
      <c r="W60" s="87">
        <v>0</v>
      </c>
      <c r="X60" s="88">
        <v>13790</v>
      </c>
      <c r="Y60" s="88">
        <v>0</v>
      </c>
      <c r="Z60" s="88">
        <v>1080</v>
      </c>
      <c r="AA60" s="88">
        <v>0</v>
      </c>
      <c r="AB60" s="88">
        <v>0</v>
      </c>
      <c r="AC60" s="88">
        <v>0</v>
      </c>
      <c r="AD60" s="88">
        <v>0</v>
      </c>
      <c r="AE60" s="88">
        <f t="shared" si="0"/>
        <v>14870</v>
      </c>
      <c r="AF60" s="89">
        <f t="shared" si="3"/>
        <v>111339</v>
      </c>
      <c r="AG60" s="87">
        <v>0</v>
      </c>
      <c r="AH60" s="90" t="s">
        <v>121</v>
      </c>
      <c r="AI60" s="91">
        <v>610002010001429</v>
      </c>
      <c r="AJ60" s="90" t="s">
        <v>140</v>
      </c>
    </row>
    <row r="61" spans="2:36" ht="16.5">
      <c r="B61" s="82" t="s">
        <v>1157</v>
      </c>
      <c r="C61" s="113">
        <v>46</v>
      </c>
      <c r="D61" s="84" t="s">
        <v>1158</v>
      </c>
      <c r="E61" s="82"/>
      <c r="F61" s="85">
        <v>964129648172</v>
      </c>
      <c r="G61" s="86">
        <v>31048</v>
      </c>
      <c r="H61" s="84" t="s">
        <v>1032</v>
      </c>
      <c r="I61" s="87" t="s">
        <v>111</v>
      </c>
      <c r="J61" s="84" t="s">
        <v>1111</v>
      </c>
      <c r="K61" s="84" t="s">
        <v>1112</v>
      </c>
      <c r="L61" s="86">
        <v>39722</v>
      </c>
      <c r="M61" s="87" t="s">
        <v>96</v>
      </c>
      <c r="N61" s="87">
        <v>0</v>
      </c>
      <c r="O61" s="88">
        <v>55056</v>
      </c>
      <c r="P61" s="88">
        <v>0</v>
      </c>
      <c r="Q61" s="88">
        <v>0</v>
      </c>
      <c r="R61" s="88">
        <v>0</v>
      </c>
      <c r="S61" s="88">
        <v>95205</v>
      </c>
      <c r="T61" s="88">
        <f t="shared" si="1"/>
        <v>150261</v>
      </c>
      <c r="U61" s="87">
        <v>0</v>
      </c>
      <c r="V61" s="89">
        <f t="shared" si="2"/>
        <v>150261</v>
      </c>
      <c r="W61" s="87">
        <v>0</v>
      </c>
      <c r="X61" s="88">
        <v>13212</v>
      </c>
      <c r="Y61" s="88">
        <v>0</v>
      </c>
      <c r="Z61" s="88">
        <v>1032</v>
      </c>
      <c r="AA61" s="88">
        <v>0</v>
      </c>
      <c r="AB61" s="88">
        <v>450</v>
      </c>
      <c r="AC61" s="88">
        <v>0</v>
      </c>
      <c r="AD61" s="88">
        <v>0</v>
      </c>
      <c r="AE61" s="88">
        <f t="shared" si="0"/>
        <v>14694</v>
      </c>
      <c r="AF61" s="89">
        <f t="shared" si="3"/>
        <v>135567</v>
      </c>
      <c r="AG61" s="87">
        <v>0</v>
      </c>
      <c r="AH61" s="90" t="s">
        <v>121</v>
      </c>
      <c r="AI61" s="91">
        <v>610002010008951</v>
      </c>
      <c r="AJ61" s="90" t="s">
        <v>140</v>
      </c>
    </row>
    <row r="62" spans="2:36" ht="16.5">
      <c r="B62" s="82" t="s">
        <v>1159</v>
      </c>
      <c r="C62" s="113">
        <v>47</v>
      </c>
      <c r="D62" s="84" t="s">
        <v>1160</v>
      </c>
      <c r="E62" s="82"/>
      <c r="F62" s="85">
        <v>353518211236</v>
      </c>
      <c r="G62" s="86">
        <v>27558</v>
      </c>
      <c r="H62" s="84"/>
      <c r="I62" s="87" t="s">
        <v>111</v>
      </c>
      <c r="J62" s="84" t="s">
        <v>125</v>
      </c>
      <c r="K62" s="84" t="s">
        <v>1070</v>
      </c>
      <c r="L62" s="86">
        <v>40091</v>
      </c>
      <c r="M62" s="87" t="s">
        <v>96</v>
      </c>
      <c r="N62" s="87">
        <v>0</v>
      </c>
      <c r="O62" s="88">
        <v>59973</v>
      </c>
      <c r="P62" s="88">
        <v>0</v>
      </c>
      <c r="Q62" s="88">
        <v>0</v>
      </c>
      <c r="R62" s="88">
        <v>0</v>
      </c>
      <c r="S62" s="88">
        <v>69952</v>
      </c>
      <c r="T62" s="88">
        <f t="shared" si="1"/>
        <v>129925</v>
      </c>
      <c r="U62" s="87">
        <v>0</v>
      </c>
      <c r="V62" s="89">
        <f t="shared" si="2"/>
        <v>129925</v>
      </c>
      <c r="W62" s="87">
        <v>0</v>
      </c>
      <c r="X62" s="88">
        <v>14412</v>
      </c>
      <c r="Y62" s="88">
        <v>0</v>
      </c>
      <c r="Z62" s="88">
        <v>1131</v>
      </c>
      <c r="AA62" s="88">
        <v>0</v>
      </c>
      <c r="AB62" s="88">
        <v>0</v>
      </c>
      <c r="AC62" s="88">
        <v>0</v>
      </c>
      <c r="AD62" s="88">
        <v>0</v>
      </c>
      <c r="AE62" s="88">
        <f t="shared" si="0"/>
        <v>15543</v>
      </c>
      <c r="AF62" s="89">
        <f t="shared" si="3"/>
        <v>114382</v>
      </c>
      <c r="AG62" s="87">
        <v>0</v>
      </c>
      <c r="AH62" s="90" t="s">
        <v>121</v>
      </c>
      <c r="AI62" s="91">
        <v>328002011001733</v>
      </c>
      <c r="AJ62" s="90" t="s">
        <v>174</v>
      </c>
    </row>
    <row r="63" spans="2:36" ht="16.5">
      <c r="B63" s="82" t="s">
        <v>1161</v>
      </c>
      <c r="C63" s="113">
        <v>48</v>
      </c>
      <c r="D63" s="84" t="s">
        <v>1162</v>
      </c>
      <c r="E63" s="82"/>
      <c r="F63" s="85">
        <v>810908226670</v>
      </c>
      <c r="G63" s="86">
        <v>31277</v>
      </c>
      <c r="H63" s="84"/>
      <c r="I63" s="87" t="s">
        <v>111</v>
      </c>
      <c r="J63" s="84" t="s">
        <v>1163</v>
      </c>
      <c r="K63" s="84" t="s">
        <v>1044</v>
      </c>
      <c r="L63" s="86">
        <v>39818</v>
      </c>
      <c r="M63" s="87" t="s">
        <v>96</v>
      </c>
      <c r="N63" s="87">
        <v>0</v>
      </c>
      <c r="O63" s="88">
        <v>35384</v>
      </c>
      <c r="P63" s="88">
        <v>0</v>
      </c>
      <c r="Q63" s="88">
        <v>0</v>
      </c>
      <c r="R63" s="88">
        <v>0</v>
      </c>
      <c r="S63" s="88">
        <v>41280</v>
      </c>
      <c r="T63" s="88">
        <f t="shared" si="1"/>
        <v>76664</v>
      </c>
      <c r="U63" s="87">
        <v>0</v>
      </c>
      <c r="V63" s="89">
        <f t="shared" si="2"/>
        <v>76664</v>
      </c>
      <c r="W63" s="87">
        <v>0</v>
      </c>
      <c r="X63" s="88">
        <v>8492</v>
      </c>
      <c r="Y63" s="88">
        <v>0</v>
      </c>
      <c r="Z63" s="88">
        <v>666</v>
      </c>
      <c r="AA63" s="88">
        <v>0</v>
      </c>
      <c r="AB63" s="88">
        <v>0</v>
      </c>
      <c r="AC63" s="88">
        <v>0</v>
      </c>
      <c r="AD63" s="88">
        <v>0</v>
      </c>
      <c r="AE63" s="88">
        <f t="shared" si="0"/>
        <v>9158</v>
      </c>
      <c r="AF63" s="89">
        <f t="shared" si="3"/>
        <v>67506</v>
      </c>
      <c r="AG63" s="87">
        <v>0</v>
      </c>
      <c r="AH63" s="90" t="s">
        <v>121</v>
      </c>
      <c r="AI63" s="91">
        <v>610002010005798</v>
      </c>
      <c r="AJ63" s="90" t="s">
        <v>140</v>
      </c>
    </row>
    <row r="64" spans="2:36" ht="16.5">
      <c r="B64" s="82" t="s">
        <v>1164</v>
      </c>
      <c r="C64" s="113">
        <v>49</v>
      </c>
      <c r="D64" s="84" t="s">
        <v>1165</v>
      </c>
      <c r="E64" s="82"/>
      <c r="F64" s="85">
        <v>881061768325</v>
      </c>
      <c r="G64" s="86">
        <v>27395</v>
      </c>
      <c r="H64" s="84"/>
      <c r="I64" s="87" t="s">
        <v>111</v>
      </c>
      <c r="J64" s="84" t="s">
        <v>752</v>
      </c>
      <c r="K64" s="84" t="s">
        <v>1040</v>
      </c>
      <c r="L64" s="86">
        <v>39641</v>
      </c>
      <c r="M64" s="87" t="s">
        <v>96</v>
      </c>
      <c r="N64" s="87">
        <v>0</v>
      </c>
      <c r="O64" s="88">
        <v>46173</v>
      </c>
      <c r="P64" s="88">
        <v>0</v>
      </c>
      <c r="Q64" s="88">
        <v>0</v>
      </c>
      <c r="R64" s="88">
        <v>0</v>
      </c>
      <c r="S64" s="88">
        <v>51761</v>
      </c>
      <c r="T64" s="88">
        <f t="shared" si="1"/>
        <v>97934</v>
      </c>
      <c r="U64" s="87">
        <v>0</v>
      </c>
      <c r="V64" s="89">
        <f t="shared" si="2"/>
        <v>97934</v>
      </c>
      <c r="W64" s="87">
        <v>0</v>
      </c>
      <c r="X64" s="88">
        <v>11070</v>
      </c>
      <c r="Y64" s="88">
        <v>0</v>
      </c>
      <c r="Z64" s="88">
        <v>861</v>
      </c>
      <c r="AA64" s="88">
        <v>0</v>
      </c>
      <c r="AB64" s="88">
        <v>0</v>
      </c>
      <c r="AC64" s="88">
        <v>0</v>
      </c>
      <c r="AD64" s="88">
        <v>0</v>
      </c>
      <c r="AE64" s="88">
        <f t="shared" si="0"/>
        <v>11931</v>
      </c>
      <c r="AF64" s="89">
        <f t="shared" si="3"/>
        <v>86003</v>
      </c>
      <c r="AG64" s="87">
        <v>0</v>
      </c>
      <c r="AH64" s="90" t="s">
        <v>121</v>
      </c>
      <c r="AI64" s="91">
        <v>610002010009760</v>
      </c>
      <c r="AJ64" s="90" t="s">
        <v>140</v>
      </c>
    </row>
    <row r="65" spans="2:36" ht="16.5">
      <c r="B65" s="82" t="s">
        <v>1166</v>
      </c>
      <c r="C65" s="113">
        <v>50</v>
      </c>
      <c r="D65" s="84" t="s">
        <v>1167</v>
      </c>
      <c r="E65" s="82"/>
      <c r="F65" s="85">
        <v>666615539148</v>
      </c>
      <c r="G65" s="86">
        <v>25702</v>
      </c>
      <c r="H65" s="84"/>
      <c r="I65" s="87" t="s">
        <v>111</v>
      </c>
      <c r="J65" s="84" t="s">
        <v>120</v>
      </c>
      <c r="K65" s="84" t="s">
        <v>1070</v>
      </c>
      <c r="L65" s="86">
        <v>40565</v>
      </c>
      <c r="M65" s="87" t="s">
        <v>96</v>
      </c>
      <c r="N65" s="87">
        <v>0</v>
      </c>
      <c r="O65" s="88">
        <v>65484</v>
      </c>
      <c r="P65" s="88">
        <v>0</v>
      </c>
      <c r="Q65" s="88">
        <v>0</v>
      </c>
      <c r="R65" s="88">
        <v>0</v>
      </c>
      <c r="S65" s="88">
        <v>78229</v>
      </c>
      <c r="T65" s="88">
        <f t="shared" si="1"/>
        <v>143713</v>
      </c>
      <c r="U65" s="87">
        <v>0</v>
      </c>
      <c r="V65" s="89">
        <f t="shared" si="2"/>
        <v>143713</v>
      </c>
      <c r="W65" s="87">
        <v>0</v>
      </c>
      <c r="X65" s="88">
        <v>15720</v>
      </c>
      <c r="Y65" s="88">
        <v>0</v>
      </c>
      <c r="Z65" s="88">
        <v>1230</v>
      </c>
      <c r="AA65" s="88">
        <v>0</v>
      </c>
      <c r="AB65" s="88">
        <v>0</v>
      </c>
      <c r="AC65" s="88">
        <v>0</v>
      </c>
      <c r="AD65" s="88">
        <v>0</v>
      </c>
      <c r="AE65" s="88">
        <f t="shared" si="0"/>
        <v>16950</v>
      </c>
      <c r="AF65" s="89">
        <f t="shared" si="3"/>
        <v>126763</v>
      </c>
      <c r="AG65" s="87">
        <v>0</v>
      </c>
      <c r="AH65" s="90" t="s">
        <v>121</v>
      </c>
      <c r="AI65" s="91">
        <v>610002010005791</v>
      </c>
      <c r="AJ65" s="90" t="s">
        <v>140</v>
      </c>
    </row>
    <row r="66" spans="2:36" ht="16.5">
      <c r="B66" s="82" t="s">
        <v>1168</v>
      </c>
      <c r="C66" s="113">
        <v>51</v>
      </c>
      <c r="D66" s="84" t="s">
        <v>1169</v>
      </c>
      <c r="E66" s="82" t="s">
        <v>1170</v>
      </c>
      <c r="F66" s="85">
        <v>359684490603</v>
      </c>
      <c r="G66" s="86">
        <v>21276</v>
      </c>
      <c r="H66" s="84" t="s">
        <v>1171</v>
      </c>
      <c r="I66" s="87" t="s">
        <v>111</v>
      </c>
      <c r="J66" s="84" t="s">
        <v>1172</v>
      </c>
      <c r="K66" s="84" t="s">
        <v>1173</v>
      </c>
      <c r="L66" s="86">
        <v>40695</v>
      </c>
      <c r="M66" s="87" t="s">
        <v>96</v>
      </c>
      <c r="N66" s="87">
        <v>0</v>
      </c>
      <c r="O66" s="88">
        <v>383760</v>
      </c>
      <c r="P66" s="88">
        <v>0</v>
      </c>
      <c r="Q66" s="88">
        <v>0</v>
      </c>
      <c r="R66" s="88">
        <v>0</v>
      </c>
      <c r="S66" s="88">
        <v>269640</v>
      </c>
      <c r="T66" s="88">
        <f t="shared" si="1"/>
        <v>653400</v>
      </c>
      <c r="U66" s="87">
        <v>0</v>
      </c>
      <c r="V66" s="89">
        <f t="shared" si="2"/>
        <v>653400</v>
      </c>
      <c r="W66" s="87">
        <v>0</v>
      </c>
      <c r="X66" s="88">
        <v>0</v>
      </c>
      <c r="Y66" s="88">
        <v>0</v>
      </c>
      <c r="Z66" s="88">
        <v>0</v>
      </c>
      <c r="AA66" s="88">
        <v>0</v>
      </c>
      <c r="AB66" s="88">
        <v>2400</v>
      </c>
      <c r="AC66" s="88">
        <v>0</v>
      </c>
      <c r="AD66" s="88">
        <v>16838.5</v>
      </c>
      <c r="AE66" s="88">
        <f t="shared" si="0"/>
        <v>19238.5</v>
      </c>
      <c r="AF66" s="89">
        <f t="shared" si="3"/>
        <v>634161.5</v>
      </c>
      <c r="AG66" s="87">
        <v>0</v>
      </c>
      <c r="AH66" s="90" t="s">
        <v>121</v>
      </c>
      <c r="AI66" s="91">
        <v>328002011013416</v>
      </c>
      <c r="AJ66" s="90" t="s">
        <v>174</v>
      </c>
    </row>
    <row r="67" spans="2:36" ht="16.5">
      <c r="B67" s="82" t="s">
        <v>1174</v>
      </c>
      <c r="C67" s="113">
        <v>52</v>
      </c>
      <c r="D67" s="84" t="s">
        <v>1175</v>
      </c>
      <c r="E67" s="82" t="s">
        <v>1176</v>
      </c>
      <c r="F67" s="85">
        <v>391035045094</v>
      </c>
      <c r="G67" s="86">
        <v>28109</v>
      </c>
      <c r="H67" s="84"/>
      <c r="I67" s="87" t="s">
        <v>111</v>
      </c>
      <c r="J67" s="84" t="s">
        <v>1024</v>
      </c>
      <c r="K67" s="84" t="s">
        <v>1025</v>
      </c>
      <c r="L67" s="86">
        <v>40695</v>
      </c>
      <c r="M67" s="87" t="s">
        <v>96</v>
      </c>
      <c r="N67" s="87">
        <v>0</v>
      </c>
      <c r="O67" s="88">
        <v>299194</v>
      </c>
      <c r="P67" s="88">
        <v>0</v>
      </c>
      <c r="Q67" s="88">
        <v>0</v>
      </c>
      <c r="R67" s="88">
        <v>0</v>
      </c>
      <c r="S67" s="88">
        <v>59838</v>
      </c>
      <c r="T67" s="88">
        <f t="shared" si="1"/>
        <v>359032</v>
      </c>
      <c r="U67" s="87">
        <v>0</v>
      </c>
      <c r="V67" s="89">
        <f t="shared" si="2"/>
        <v>359032</v>
      </c>
      <c r="W67" s="87">
        <v>0</v>
      </c>
      <c r="X67" s="88">
        <v>0</v>
      </c>
      <c r="Y67" s="88">
        <v>0</v>
      </c>
      <c r="Z67" s="88">
        <v>0</v>
      </c>
      <c r="AA67" s="88">
        <v>0</v>
      </c>
      <c r="AB67" s="88">
        <v>2400</v>
      </c>
      <c r="AC67" s="88">
        <v>0</v>
      </c>
      <c r="AD67" s="88">
        <v>0</v>
      </c>
      <c r="AE67" s="88">
        <f t="shared" si="0"/>
        <v>2400</v>
      </c>
      <c r="AF67" s="89">
        <f t="shared" si="3"/>
        <v>356632</v>
      </c>
      <c r="AG67" s="87">
        <v>0</v>
      </c>
      <c r="AH67" s="90" t="s">
        <v>121</v>
      </c>
      <c r="AI67" s="91">
        <v>73610025259937</v>
      </c>
      <c r="AJ67" s="90" t="s">
        <v>261</v>
      </c>
    </row>
    <row r="68" spans="2:36" ht="16.5">
      <c r="B68" s="82" t="s">
        <v>1177</v>
      </c>
      <c r="C68" s="113">
        <v>53</v>
      </c>
      <c r="D68" s="84" t="s">
        <v>1178</v>
      </c>
      <c r="E68" s="82"/>
      <c r="F68" s="85">
        <v>417504973343</v>
      </c>
      <c r="G68" s="86">
        <v>31530</v>
      </c>
      <c r="H68" s="84" t="s">
        <v>1179</v>
      </c>
      <c r="I68" s="87" t="s">
        <v>111</v>
      </c>
      <c r="J68" s="84" t="s">
        <v>1180</v>
      </c>
      <c r="K68" s="84" t="s">
        <v>1181</v>
      </c>
      <c r="L68" s="86">
        <v>40817</v>
      </c>
      <c r="M68" s="87" t="s">
        <v>96</v>
      </c>
      <c r="N68" s="87">
        <v>0</v>
      </c>
      <c r="O68" s="88">
        <v>174000</v>
      </c>
      <c r="P68" s="88">
        <v>0</v>
      </c>
      <c r="Q68" s="88">
        <v>0</v>
      </c>
      <c r="R68" s="88">
        <v>0</v>
      </c>
      <c r="S68" s="88">
        <v>42000</v>
      </c>
      <c r="T68" s="88">
        <f t="shared" si="1"/>
        <v>216000</v>
      </c>
      <c r="U68" s="87">
        <v>0</v>
      </c>
      <c r="V68" s="89">
        <f t="shared" si="2"/>
        <v>216000</v>
      </c>
      <c r="W68" s="87">
        <v>0</v>
      </c>
      <c r="X68" s="88">
        <v>0</v>
      </c>
      <c r="Y68" s="88">
        <v>0</v>
      </c>
      <c r="Z68" s="88">
        <v>0</v>
      </c>
      <c r="AA68" s="88">
        <v>0</v>
      </c>
      <c r="AB68" s="88">
        <v>1950</v>
      </c>
      <c r="AC68" s="88">
        <v>0</v>
      </c>
      <c r="AD68" s="88">
        <v>0</v>
      </c>
      <c r="AE68" s="88">
        <f t="shared" si="0"/>
        <v>1950</v>
      </c>
      <c r="AF68" s="89">
        <f t="shared" si="3"/>
        <v>214050</v>
      </c>
      <c r="AG68" s="87">
        <v>0</v>
      </c>
      <c r="AH68" s="90" t="s">
        <v>121</v>
      </c>
      <c r="AI68" s="91">
        <v>610002010007704</v>
      </c>
      <c r="AJ68" s="90" t="s">
        <v>140</v>
      </c>
    </row>
    <row r="69" spans="2:36" ht="16.5">
      <c r="B69" s="82" t="s">
        <v>1182</v>
      </c>
      <c r="C69" s="113">
        <v>54</v>
      </c>
      <c r="D69" s="84" t="s">
        <v>1183</v>
      </c>
      <c r="E69" s="82" t="s">
        <v>1184</v>
      </c>
      <c r="F69" s="85">
        <v>630383656777</v>
      </c>
      <c r="G69" s="86">
        <v>29869</v>
      </c>
      <c r="H69" s="84" t="s">
        <v>1185</v>
      </c>
      <c r="I69" s="87" t="s">
        <v>111</v>
      </c>
      <c r="J69" s="84" t="s">
        <v>1186</v>
      </c>
      <c r="K69" s="84" t="s">
        <v>1025</v>
      </c>
      <c r="L69" s="86">
        <v>40949</v>
      </c>
      <c r="M69" s="87" t="s">
        <v>96</v>
      </c>
      <c r="N69" s="87">
        <v>0</v>
      </c>
      <c r="O69" s="88">
        <v>246081</v>
      </c>
      <c r="P69" s="88">
        <v>0</v>
      </c>
      <c r="Q69" s="88">
        <v>0</v>
      </c>
      <c r="R69" s="88">
        <v>0</v>
      </c>
      <c r="S69" s="88">
        <v>78087</v>
      </c>
      <c r="T69" s="88">
        <f t="shared" si="1"/>
        <v>324168</v>
      </c>
      <c r="U69" s="87">
        <v>0</v>
      </c>
      <c r="V69" s="89">
        <f t="shared" si="2"/>
        <v>324168</v>
      </c>
      <c r="W69" s="87">
        <v>0</v>
      </c>
      <c r="X69" s="88">
        <v>0</v>
      </c>
      <c r="Y69" s="88">
        <v>0</v>
      </c>
      <c r="Z69" s="88">
        <v>0</v>
      </c>
      <c r="AA69" s="88">
        <v>0</v>
      </c>
      <c r="AB69" s="88">
        <v>2400</v>
      </c>
      <c r="AC69" s="88">
        <v>0</v>
      </c>
      <c r="AD69" s="88">
        <v>8071.5</v>
      </c>
      <c r="AE69" s="88">
        <f t="shared" si="0"/>
        <v>10471.5</v>
      </c>
      <c r="AF69" s="89">
        <f t="shared" si="3"/>
        <v>313696.5</v>
      </c>
      <c r="AG69" s="87">
        <v>0</v>
      </c>
      <c r="AH69" s="90" t="s">
        <v>121</v>
      </c>
      <c r="AI69" s="91">
        <v>610002010008054</v>
      </c>
      <c r="AJ69" s="90" t="s">
        <v>140</v>
      </c>
    </row>
    <row r="70" spans="2:36" ht="16.5">
      <c r="B70" s="82" t="s">
        <v>1187</v>
      </c>
      <c r="C70" s="113">
        <v>55</v>
      </c>
      <c r="D70" s="84" t="s">
        <v>1188</v>
      </c>
      <c r="E70" s="82" t="s">
        <v>1189</v>
      </c>
      <c r="F70" s="85">
        <v>599773794225</v>
      </c>
      <c r="G70" s="86">
        <v>20590</v>
      </c>
      <c r="H70" s="84"/>
      <c r="I70" s="87" t="s">
        <v>111</v>
      </c>
      <c r="J70" s="84" t="s">
        <v>1005</v>
      </c>
      <c r="K70" s="84" t="s">
        <v>1037</v>
      </c>
      <c r="L70" s="86">
        <v>41000</v>
      </c>
      <c r="M70" s="87" t="s">
        <v>96</v>
      </c>
      <c r="N70" s="87">
        <v>0</v>
      </c>
      <c r="O70" s="88">
        <v>216219</v>
      </c>
      <c r="P70" s="88">
        <v>0</v>
      </c>
      <c r="Q70" s="88">
        <v>0</v>
      </c>
      <c r="R70" s="88">
        <v>0</v>
      </c>
      <c r="S70" s="88">
        <v>36558</v>
      </c>
      <c r="T70" s="88">
        <f t="shared" si="1"/>
        <v>252777</v>
      </c>
      <c r="U70" s="87">
        <v>0</v>
      </c>
      <c r="V70" s="89">
        <f t="shared" si="2"/>
        <v>252777</v>
      </c>
      <c r="W70" s="87">
        <v>0</v>
      </c>
      <c r="X70" s="88">
        <v>0</v>
      </c>
      <c r="Y70" s="88">
        <v>0</v>
      </c>
      <c r="Z70" s="88">
        <v>0</v>
      </c>
      <c r="AA70" s="88">
        <v>0</v>
      </c>
      <c r="AB70" s="88">
        <v>2400</v>
      </c>
      <c r="AC70" s="88">
        <v>0</v>
      </c>
      <c r="AD70" s="88">
        <v>0</v>
      </c>
      <c r="AE70" s="88">
        <f t="shared" si="0"/>
        <v>2400</v>
      </c>
      <c r="AF70" s="89">
        <f t="shared" si="3"/>
        <v>250377</v>
      </c>
      <c r="AG70" s="87">
        <v>0</v>
      </c>
      <c r="AH70" s="90" t="s">
        <v>121</v>
      </c>
      <c r="AI70" s="91">
        <v>50820201004054</v>
      </c>
      <c r="AJ70" s="90" t="s">
        <v>1007</v>
      </c>
    </row>
    <row r="71" spans="2:36" ht="16.5">
      <c r="B71" s="82" t="s">
        <v>1190</v>
      </c>
      <c r="C71" s="113">
        <v>56</v>
      </c>
      <c r="D71" s="84" t="s">
        <v>1191</v>
      </c>
      <c r="E71" s="82" t="s">
        <v>1192</v>
      </c>
      <c r="F71" s="85">
        <v>538057637679</v>
      </c>
      <c r="G71" s="86">
        <v>23525</v>
      </c>
      <c r="H71" s="84"/>
      <c r="I71" s="87" t="s">
        <v>111</v>
      </c>
      <c r="J71" s="84" t="s">
        <v>1005</v>
      </c>
      <c r="K71" s="84" t="s">
        <v>1025</v>
      </c>
      <c r="L71" s="86">
        <v>41000</v>
      </c>
      <c r="M71" s="87" t="s">
        <v>96</v>
      </c>
      <c r="N71" s="87">
        <v>0</v>
      </c>
      <c r="O71" s="88">
        <v>381500</v>
      </c>
      <c r="P71" s="88">
        <v>0</v>
      </c>
      <c r="Q71" s="88">
        <v>0</v>
      </c>
      <c r="R71" s="88">
        <v>0</v>
      </c>
      <c r="S71" s="88">
        <v>345553</v>
      </c>
      <c r="T71" s="88">
        <f t="shared" si="1"/>
        <v>727053</v>
      </c>
      <c r="U71" s="87">
        <v>0</v>
      </c>
      <c r="V71" s="89">
        <f t="shared" si="2"/>
        <v>727053</v>
      </c>
      <c r="W71" s="87">
        <v>0</v>
      </c>
      <c r="X71" s="88">
        <v>0</v>
      </c>
      <c r="Y71" s="88">
        <v>0</v>
      </c>
      <c r="Z71" s="88">
        <v>0</v>
      </c>
      <c r="AA71" s="88">
        <v>0</v>
      </c>
      <c r="AB71" s="88">
        <v>2400</v>
      </c>
      <c r="AC71" s="88">
        <v>0</v>
      </c>
      <c r="AD71" s="88">
        <v>0</v>
      </c>
      <c r="AE71" s="88">
        <f t="shared" si="0"/>
        <v>2400</v>
      </c>
      <c r="AF71" s="89">
        <f t="shared" si="3"/>
        <v>724653</v>
      </c>
      <c r="AG71" s="87">
        <v>0</v>
      </c>
      <c r="AH71" s="90" t="s">
        <v>121</v>
      </c>
      <c r="AI71" s="91">
        <v>50820201000226</v>
      </c>
      <c r="AJ71" s="90" t="s">
        <v>1007</v>
      </c>
    </row>
    <row r="72" spans="2:36" ht="16.5">
      <c r="B72" s="82" t="s">
        <v>1193</v>
      </c>
      <c r="C72" s="113">
        <v>57</v>
      </c>
      <c r="D72" s="84" t="s">
        <v>1194</v>
      </c>
      <c r="E72" s="82" t="s">
        <v>1195</v>
      </c>
      <c r="F72" s="85">
        <v>515459072990</v>
      </c>
      <c r="G72" s="86">
        <v>28689</v>
      </c>
      <c r="H72" s="84"/>
      <c r="I72" s="87" t="s">
        <v>111</v>
      </c>
      <c r="J72" s="84" t="s">
        <v>1005</v>
      </c>
      <c r="K72" s="84" t="s">
        <v>1001</v>
      </c>
      <c r="L72" s="86">
        <v>41000</v>
      </c>
      <c r="M72" s="87" t="s">
        <v>96</v>
      </c>
      <c r="N72" s="87">
        <v>0</v>
      </c>
      <c r="O72" s="88">
        <v>290412</v>
      </c>
      <c r="P72" s="88">
        <v>0</v>
      </c>
      <c r="Q72" s="88">
        <v>0</v>
      </c>
      <c r="R72" s="88">
        <v>0</v>
      </c>
      <c r="S72" s="88">
        <v>138231</v>
      </c>
      <c r="T72" s="88">
        <f t="shared" si="1"/>
        <v>428643</v>
      </c>
      <c r="U72" s="87">
        <v>0</v>
      </c>
      <c r="V72" s="89">
        <f t="shared" si="2"/>
        <v>428643</v>
      </c>
      <c r="W72" s="87">
        <v>0</v>
      </c>
      <c r="X72" s="88">
        <v>0</v>
      </c>
      <c r="Y72" s="88">
        <v>0</v>
      </c>
      <c r="Z72" s="88">
        <v>0</v>
      </c>
      <c r="AA72" s="88">
        <v>0</v>
      </c>
      <c r="AB72" s="88">
        <v>2400</v>
      </c>
      <c r="AC72" s="88">
        <v>0</v>
      </c>
      <c r="AD72" s="88">
        <v>0</v>
      </c>
      <c r="AE72" s="88">
        <f t="shared" si="0"/>
        <v>2400</v>
      </c>
      <c r="AF72" s="89">
        <f t="shared" si="3"/>
        <v>426243</v>
      </c>
      <c r="AG72" s="87">
        <v>0</v>
      </c>
      <c r="AH72" s="90" t="s">
        <v>121</v>
      </c>
      <c r="AI72" s="91">
        <v>50820201004203</v>
      </c>
      <c r="AJ72" s="90" t="s">
        <v>1007</v>
      </c>
    </row>
    <row r="73" spans="2:36" ht="16.5">
      <c r="B73" s="82" t="s">
        <v>1196</v>
      </c>
      <c r="C73" s="113">
        <v>58</v>
      </c>
      <c r="D73" s="84" t="s">
        <v>1197</v>
      </c>
      <c r="E73" s="82" t="s">
        <v>1198</v>
      </c>
      <c r="F73" s="85">
        <v>374299388689</v>
      </c>
      <c r="G73" s="86">
        <v>24530</v>
      </c>
      <c r="H73" s="84"/>
      <c r="I73" s="87" t="s">
        <v>111</v>
      </c>
      <c r="J73" s="84" t="s">
        <v>1005</v>
      </c>
      <c r="K73" s="84" t="s">
        <v>1001</v>
      </c>
      <c r="L73" s="86">
        <v>41000</v>
      </c>
      <c r="M73" s="87" t="s">
        <v>96</v>
      </c>
      <c r="N73" s="87">
        <v>0</v>
      </c>
      <c r="O73" s="88">
        <v>268375</v>
      </c>
      <c r="P73" s="88">
        <v>0</v>
      </c>
      <c r="Q73" s="88">
        <v>0</v>
      </c>
      <c r="R73" s="88">
        <v>0</v>
      </c>
      <c r="S73" s="88">
        <v>218441</v>
      </c>
      <c r="T73" s="88">
        <f t="shared" si="1"/>
        <v>486816</v>
      </c>
      <c r="U73" s="87">
        <v>0</v>
      </c>
      <c r="V73" s="89">
        <f t="shared" si="2"/>
        <v>486816</v>
      </c>
      <c r="W73" s="87">
        <v>0</v>
      </c>
      <c r="X73" s="88">
        <v>0</v>
      </c>
      <c r="Y73" s="88">
        <v>0</v>
      </c>
      <c r="Z73" s="88">
        <v>0</v>
      </c>
      <c r="AA73" s="88">
        <v>0</v>
      </c>
      <c r="AB73" s="88">
        <v>2400</v>
      </c>
      <c r="AC73" s="88">
        <v>0</v>
      </c>
      <c r="AD73" s="88">
        <v>0</v>
      </c>
      <c r="AE73" s="88">
        <f t="shared" si="0"/>
        <v>2400</v>
      </c>
      <c r="AF73" s="89">
        <f t="shared" si="3"/>
        <v>484416</v>
      </c>
      <c r="AG73" s="87">
        <v>0</v>
      </c>
      <c r="AH73" s="90" t="s">
        <v>121</v>
      </c>
      <c r="AI73" s="91">
        <v>50820201000105</v>
      </c>
      <c r="AJ73" s="90" t="s">
        <v>1007</v>
      </c>
    </row>
    <row r="74" spans="2:36" ht="16.5">
      <c r="B74" s="82" t="s">
        <v>1199</v>
      </c>
      <c r="C74" s="113">
        <v>59</v>
      </c>
      <c r="D74" s="84" t="s">
        <v>1200</v>
      </c>
      <c r="E74" s="82" t="s">
        <v>1201</v>
      </c>
      <c r="F74" s="85">
        <v>770446235452</v>
      </c>
      <c r="G74" s="86">
        <v>30016</v>
      </c>
      <c r="H74" s="84"/>
      <c r="I74" s="87" t="s">
        <v>111</v>
      </c>
      <c r="J74" s="84" t="s">
        <v>1005</v>
      </c>
      <c r="K74" s="84" t="s">
        <v>1001</v>
      </c>
      <c r="L74" s="86">
        <v>41000</v>
      </c>
      <c r="M74" s="87" t="s">
        <v>96</v>
      </c>
      <c r="N74" s="87">
        <v>0</v>
      </c>
      <c r="O74" s="88">
        <v>227199</v>
      </c>
      <c r="P74" s="88">
        <v>0</v>
      </c>
      <c r="Q74" s="88">
        <v>0</v>
      </c>
      <c r="R74" s="88">
        <v>0</v>
      </c>
      <c r="S74" s="88">
        <v>33783</v>
      </c>
      <c r="T74" s="88">
        <f t="shared" si="1"/>
        <v>260982</v>
      </c>
      <c r="U74" s="87">
        <v>0</v>
      </c>
      <c r="V74" s="89">
        <f t="shared" si="2"/>
        <v>260982</v>
      </c>
      <c r="W74" s="87">
        <v>0</v>
      </c>
      <c r="X74" s="88">
        <v>0</v>
      </c>
      <c r="Y74" s="88">
        <v>0</v>
      </c>
      <c r="Z74" s="88">
        <v>0</v>
      </c>
      <c r="AA74" s="88">
        <v>0</v>
      </c>
      <c r="AB74" s="88">
        <v>2400</v>
      </c>
      <c r="AC74" s="88">
        <v>0</v>
      </c>
      <c r="AD74" s="88">
        <v>36000</v>
      </c>
      <c r="AE74" s="88">
        <f t="shared" si="0"/>
        <v>38400</v>
      </c>
      <c r="AF74" s="89">
        <f t="shared" si="3"/>
        <v>222582</v>
      </c>
      <c r="AG74" s="87">
        <v>0</v>
      </c>
      <c r="AH74" s="90" t="s">
        <v>121</v>
      </c>
      <c r="AI74" s="91">
        <v>508202010043537</v>
      </c>
      <c r="AJ74" s="90" t="s">
        <v>1007</v>
      </c>
    </row>
    <row r="75" spans="2:36" ht="16.5">
      <c r="B75" s="82" t="s">
        <v>1202</v>
      </c>
      <c r="C75" s="113">
        <v>60</v>
      </c>
      <c r="D75" s="84" t="s">
        <v>1203</v>
      </c>
      <c r="E75" s="82" t="s">
        <v>1204</v>
      </c>
      <c r="F75" s="85">
        <v>689655857241</v>
      </c>
      <c r="G75" s="86">
        <v>32332</v>
      </c>
      <c r="H75" s="84"/>
      <c r="I75" s="87" t="s">
        <v>111</v>
      </c>
      <c r="J75" s="84" t="s">
        <v>1005</v>
      </c>
      <c r="K75" s="84" t="s">
        <v>1040</v>
      </c>
      <c r="L75" s="86">
        <v>41000</v>
      </c>
      <c r="M75" s="87" t="s">
        <v>96</v>
      </c>
      <c r="N75" s="87">
        <v>0</v>
      </c>
      <c r="O75" s="88">
        <v>183882</v>
      </c>
      <c r="P75" s="88">
        <v>0</v>
      </c>
      <c r="Q75" s="88">
        <v>0</v>
      </c>
      <c r="R75" s="88">
        <v>0</v>
      </c>
      <c r="S75" s="88">
        <v>19794</v>
      </c>
      <c r="T75" s="88">
        <f t="shared" si="1"/>
        <v>203676</v>
      </c>
      <c r="U75" s="87">
        <v>0</v>
      </c>
      <c r="V75" s="89">
        <f t="shared" si="2"/>
        <v>203676</v>
      </c>
      <c r="W75" s="87">
        <v>0</v>
      </c>
      <c r="X75" s="88">
        <v>0</v>
      </c>
      <c r="Y75" s="88">
        <v>0</v>
      </c>
      <c r="Z75" s="88">
        <v>0</v>
      </c>
      <c r="AA75" s="88">
        <v>0</v>
      </c>
      <c r="AB75" s="88">
        <v>1950</v>
      </c>
      <c r="AC75" s="88">
        <v>0</v>
      </c>
      <c r="AD75" s="88">
        <v>20000</v>
      </c>
      <c r="AE75" s="88">
        <f t="shared" si="0"/>
        <v>21950</v>
      </c>
      <c r="AF75" s="89">
        <f t="shared" si="3"/>
        <v>181726</v>
      </c>
      <c r="AG75" s="87">
        <v>0</v>
      </c>
      <c r="AH75" s="90" t="s">
        <v>121</v>
      </c>
      <c r="AI75" s="91">
        <v>50820201004387</v>
      </c>
      <c r="AJ75" s="90" t="s">
        <v>1007</v>
      </c>
    </row>
    <row r="76" spans="2:36" ht="16.5">
      <c r="B76" s="82" t="s">
        <v>1205</v>
      </c>
      <c r="C76" s="113">
        <v>61</v>
      </c>
      <c r="D76" s="84" t="s">
        <v>1206</v>
      </c>
      <c r="E76" s="82" t="s">
        <v>1207</v>
      </c>
      <c r="F76" s="85">
        <v>689655857241</v>
      </c>
      <c r="G76" s="86">
        <v>29714</v>
      </c>
      <c r="H76" s="84"/>
      <c r="I76" s="87" t="s">
        <v>111</v>
      </c>
      <c r="J76" s="84" t="s">
        <v>1005</v>
      </c>
      <c r="K76" s="84" t="s">
        <v>1129</v>
      </c>
      <c r="L76" s="86">
        <v>41068</v>
      </c>
      <c r="M76" s="87" t="s">
        <v>96</v>
      </c>
      <c r="N76" s="87">
        <v>0</v>
      </c>
      <c r="O76" s="88">
        <v>600000</v>
      </c>
      <c r="P76" s="88">
        <v>0</v>
      </c>
      <c r="Q76" s="88">
        <v>0</v>
      </c>
      <c r="R76" s="88">
        <v>0</v>
      </c>
      <c r="S76" s="88">
        <v>1560000</v>
      </c>
      <c r="T76" s="88">
        <f t="shared" si="1"/>
        <v>2160000</v>
      </c>
      <c r="U76" s="87">
        <v>0</v>
      </c>
      <c r="V76" s="89">
        <f t="shared" si="2"/>
        <v>2160000</v>
      </c>
      <c r="W76" s="87">
        <v>0</v>
      </c>
      <c r="X76" s="88">
        <v>0</v>
      </c>
      <c r="Y76" s="88">
        <v>0</v>
      </c>
      <c r="Z76" s="88">
        <v>0</v>
      </c>
      <c r="AA76" s="88">
        <v>0</v>
      </c>
      <c r="AB76" s="88">
        <v>2400</v>
      </c>
      <c r="AC76" s="88">
        <v>346400</v>
      </c>
      <c r="AD76" s="88">
        <v>15000</v>
      </c>
      <c r="AE76" s="88">
        <f t="shared" si="0"/>
        <v>363800</v>
      </c>
      <c r="AF76" s="89">
        <f t="shared" si="3"/>
        <v>1796200</v>
      </c>
      <c r="AG76" s="87">
        <v>0</v>
      </c>
      <c r="AH76" s="90" t="s">
        <v>121</v>
      </c>
      <c r="AI76" s="91">
        <v>553902010004285</v>
      </c>
      <c r="AJ76" s="90" t="s">
        <v>252</v>
      </c>
    </row>
    <row r="77" spans="2:36" ht="16.5">
      <c r="B77" s="82" t="s">
        <v>1208</v>
      </c>
      <c r="C77" s="113">
        <v>62</v>
      </c>
      <c r="D77" s="84" t="s">
        <v>1209</v>
      </c>
      <c r="E77" s="82" t="s">
        <v>1210</v>
      </c>
      <c r="F77" s="85">
        <v>761451039029</v>
      </c>
      <c r="G77" s="86">
        <v>23385</v>
      </c>
      <c r="H77" s="84" t="s">
        <v>1048</v>
      </c>
      <c r="I77" s="87" t="s">
        <v>111</v>
      </c>
      <c r="J77" s="84" t="s">
        <v>1000</v>
      </c>
      <c r="K77" s="84" t="s">
        <v>1211</v>
      </c>
      <c r="L77" s="86">
        <v>41183</v>
      </c>
      <c r="M77" s="87" t="s">
        <v>96</v>
      </c>
      <c r="N77" s="87">
        <v>0</v>
      </c>
      <c r="O77" s="88">
        <v>318978</v>
      </c>
      <c r="P77" s="88">
        <v>0</v>
      </c>
      <c r="Q77" s="88">
        <v>0</v>
      </c>
      <c r="R77" s="88">
        <v>0</v>
      </c>
      <c r="S77" s="88">
        <v>148528</v>
      </c>
      <c r="T77" s="88">
        <f t="shared" si="1"/>
        <v>467506</v>
      </c>
      <c r="U77" s="87">
        <v>0</v>
      </c>
      <c r="V77" s="89">
        <f t="shared" si="2"/>
        <v>467506</v>
      </c>
      <c r="W77" s="87">
        <v>0</v>
      </c>
      <c r="X77" s="88">
        <v>0</v>
      </c>
      <c r="Y77" s="88">
        <v>0</v>
      </c>
      <c r="Z77" s="88">
        <v>0</v>
      </c>
      <c r="AA77" s="88">
        <v>0</v>
      </c>
      <c r="AB77" s="88">
        <v>2400</v>
      </c>
      <c r="AC77" s="88">
        <v>0</v>
      </c>
      <c r="AD77" s="88">
        <v>40000</v>
      </c>
      <c r="AE77" s="88">
        <f t="shared" si="0"/>
        <v>42400</v>
      </c>
      <c r="AF77" s="89">
        <f t="shared" si="3"/>
        <v>425106</v>
      </c>
      <c r="AG77" s="87">
        <v>0</v>
      </c>
      <c r="AH77" s="90" t="s">
        <v>121</v>
      </c>
      <c r="AI77" s="91">
        <v>610002010008480</v>
      </c>
      <c r="AJ77" s="90" t="s">
        <v>140</v>
      </c>
    </row>
    <row r="78" spans="2:36" ht="16.5">
      <c r="B78" s="82" t="s">
        <v>1212</v>
      </c>
      <c r="C78" s="113">
        <v>63</v>
      </c>
      <c r="D78" s="84" t="s">
        <v>1213</v>
      </c>
      <c r="E78" s="82"/>
      <c r="F78" s="85">
        <v>386344979186</v>
      </c>
      <c r="G78" s="86">
        <v>29587</v>
      </c>
      <c r="H78" s="84" t="s">
        <v>1032</v>
      </c>
      <c r="I78" s="87" t="s">
        <v>111</v>
      </c>
      <c r="J78" s="84" t="s">
        <v>1000</v>
      </c>
      <c r="K78" s="84" t="s">
        <v>1049</v>
      </c>
      <c r="L78" s="86">
        <v>41183</v>
      </c>
      <c r="M78" s="87" t="s">
        <v>96</v>
      </c>
      <c r="N78" s="87">
        <v>0</v>
      </c>
      <c r="O78" s="88">
        <v>67817</v>
      </c>
      <c r="P78" s="88">
        <v>0</v>
      </c>
      <c r="Q78" s="88">
        <v>0</v>
      </c>
      <c r="R78" s="88">
        <v>0</v>
      </c>
      <c r="S78" s="88">
        <v>82160</v>
      </c>
      <c r="T78" s="88">
        <f t="shared" si="1"/>
        <v>149977</v>
      </c>
      <c r="U78" s="87">
        <v>0</v>
      </c>
      <c r="V78" s="89">
        <f t="shared" si="2"/>
        <v>149977</v>
      </c>
      <c r="W78" s="87">
        <v>0</v>
      </c>
      <c r="X78" s="88">
        <v>16290</v>
      </c>
      <c r="Y78" s="88">
        <v>0</v>
      </c>
      <c r="Z78" s="88">
        <v>1275</v>
      </c>
      <c r="AA78" s="88">
        <v>0</v>
      </c>
      <c r="AB78" s="88">
        <v>450</v>
      </c>
      <c r="AC78" s="88">
        <v>0</v>
      </c>
      <c r="AD78" s="88">
        <v>0</v>
      </c>
      <c r="AE78" s="88">
        <f t="shared" si="0"/>
        <v>18015</v>
      </c>
      <c r="AF78" s="89">
        <f t="shared" si="3"/>
        <v>131962</v>
      </c>
      <c r="AG78" s="87">
        <v>0</v>
      </c>
      <c r="AH78" s="90" t="s">
        <v>121</v>
      </c>
      <c r="AI78" s="91">
        <v>610002010005626</v>
      </c>
      <c r="AJ78" s="90" t="s">
        <v>140</v>
      </c>
    </row>
    <row r="79" spans="2:36" ht="16.5">
      <c r="B79" s="82" t="s">
        <v>1214</v>
      </c>
      <c r="C79" s="113">
        <v>64</v>
      </c>
      <c r="D79" s="84" t="s">
        <v>1215</v>
      </c>
      <c r="E79" s="82"/>
      <c r="F79" s="85">
        <v>349074879528</v>
      </c>
      <c r="G79" s="86">
        <v>21715</v>
      </c>
      <c r="H79" s="84"/>
      <c r="I79" s="87" t="s">
        <v>111</v>
      </c>
      <c r="J79" s="84" t="s">
        <v>1024</v>
      </c>
      <c r="K79" s="84" t="s">
        <v>1100</v>
      </c>
      <c r="L79" s="86">
        <v>41183</v>
      </c>
      <c r="M79" s="87" t="s">
        <v>96</v>
      </c>
      <c r="N79" s="87">
        <v>0</v>
      </c>
      <c r="O79" s="88">
        <v>107500</v>
      </c>
      <c r="P79" s="88">
        <v>0</v>
      </c>
      <c r="Q79" s="88">
        <v>0</v>
      </c>
      <c r="R79" s="88">
        <v>0</v>
      </c>
      <c r="S79" s="88">
        <v>0</v>
      </c>
      <c r="T79" s="88">
        <f t="shared" si="1"/>
        <v>107500</v>
      </c>
      <c r="U79" s="87">
        <v>0</v>
      </c>
      <c r="V79" s="89">
        <f t="shared" si="2"/>
        <v>107500</v>
      </c>
      <c r="W79" s="87">
        <v>0</v>
      </c>
      <c r="X79" s="88">
        <v>0</v>
      </c>
      <c r="Y79" s="88">
        <v>0</v>
      </c>
      <c r="Z79" s="88">
        <v>0</v>
      </c>
      <c r="AA79" s="88">
        <v>0</v>
      </c>
      <c r="AB79" s="88">
        <v>1000</v>
      </c>
      <c r="AC79" s="88">
        <v>0</v>
      </c>
      <c r="AD79" s="88">
        <v>0</v>
      </c>
      <c r="AE79" s="88">
        <f t="shared" si="0"/>
        <v>1000</v>
      </c>
      <c r="AF79" s="89">
        <f t="shared" si="3"/>
        <v>106500</v>
      </c>
      <c r="AG79" s="87">
        <v>0</v>
      </c>
      <c r="AH79" s="90" t="s">
        <v>121</v>
      </c>
      <c r="AI79" s="91">
        <v>610002010008452</v>
      </c>
      <c r="AJ79" s="90" t="s">
        <v>140</v>
      </c>
    </row>
    <row r="80" spans="2:36" ht="16.5">
      <c r="B80" s="82" t="s">
        <v>1216</v>
      </c>
      <c r="C80" s="113">
        <v>65</v>
      </c>
      <c r="D80" s="84" t="s">
        <v>1217</v>
      </c>
      <c r="E80" s="82" t="s">
        <v>1218</v>
      </c>
      <c r="F80" s="85">
        <v>351245569369</v>
      </c>
      <c r="G80" s="86">
        <v>15773</v>
      </c>
      <c r="H80" s="84"/>
      <c r="I80" s="87" t="s">
        <v>111</v>
      </c>
      <c r="J80" s="84" t="s">
        <v>1024</v>
      </c>
      <c r="K80" s="84" t="s">
        <v>1025</v>
      </c>
      <c r="L80" s="86">
        <v>41214</v>
      </c>
      <c r="M80" s="87" t="s">
        <v>96</v>
      </c>
      <c r="N80" s="87">
        <v>0</v>
      </c>
      <c r="O80" s="88">
        <v>159516</v>
      </c>
      <c r="P80" s="88">
        <v>0</v>
      </c>
      <c r="Q80" s="88">
        <v>0</v>
      </c>
      <c r="R80" s="88">
        <v>0</v>
      </c>
      <c r="S80" s="88">
        <v>0</v>
      </c>
      <c r="T80" s="88">
        <f t="shared" si="1"/>
        <v>159516</v>
      </c>
      <c r="U80" s="87">
        <v>0</v>
      </c>
      <c r="V80" s="89">
        <f t="shared" si="2"/>
        <v>159516</v>
      </c>
      <c r="W80" s="87">
        <v>0</v>
      </c>
      <c r="X80" s="88">
        <v>0</v>
      </c>
      <c r="Y80" s="88">
        <v>0</v>
      </c>
      <c r="Z80" s="88">
        <v>0</v>
      </c>
      <c r="AA80" s="88">
        <v>0</v>
      </c>
      <c r="AB80" s="88">
        <v>0</v>
      </c>
      <c r="AC80" s="88">
        <v>0</v>
      </c>
      <c r="AD80" s="88">
        <v>0</v>
      </c>
      <c r="AE80" s="88">
        <f t="shared" ref="AE80:AE143" si="4">SUM(X80:AD80)</f>
        <v>0</v>
      </c>
      <c r="AF80" s="89">
        <f t="shared" si="3"/>
        <v>159516</v>
      </c>
      <c r="AG80" s="87">
        <v>0</v>
      </c>
      <c r="AH80" s="90" t="s">
        <v>121</v>
      </c>
      <c r="AI80" s="91">
        <v>386102010053379</v>
      </c>
      <c r="AJ80" s="90">
        <v>0</v>
      </c>
    </row>
    <row r="81" spans="2:36" ht="16.5">
      <c r="B81" s="82" t="s">
        <v>1219</v>
      </c>
      <c r="C81" s="113">
        <v>66</v>
      </c>
      <c r="D81" s="84" t="s">
        <v>1220</v>
      </c>
      <c r="E81" s="82" t="s">
        <v>1221</v>
      </c>
      <c r="F81" s="85">
        <v>999529804871</v>
      </c>
      <c r="G81" s="86">
        <v>18997</v>
      </c>
      <c r="H81" s="84"/>
      <c r="I81" s="87" t="s">
        <v>111</v>
      </c>
      <c r="J81" s="84" t="s">
        <v>1024</v>
      </c>
      <c r="K81" s="84" t="s">
        <v>1025</v>
      </c>
      <c r="L81" s="86">
        <v>41214</v>
      </c>
      <c r="M81" s="87" t="s">
        <v>96</v>
      </c>
      <c r="N81" s="87">
        <v>0</v>
      </c>
      <c r="O81" s="88">
        <v>159516</v>
      </c>
      <c r="P81" s="88">
        <v>0</v>
      </c>
      <c r="Q81" s="88">
        <v>0</v>
      </c>
      <c r="R81" s="88">
        <v>0</v>
      </c>
      <c r="S81" s="88">
        <v>0</v>
      </c>
      <c r="T81" s="88">
        <f t="shared" ref="T81:T144" si="5">SUM(O81:S81)</f>
        <v>159516</v>
      </c>
      <c r="U81" s="87">
        <v>0</v>
      </c>
      <c r="V81" s="89">
        <f t="shared" ref="V81:V144" si="6">T81+U81</f>
        <v>159516</v>
      </c>
      <c r="W81" s="87">
        <v>0</v>
      </c>
      <c r="X81" s="88">
        <v>0</v>
      </c>
      <c r="Y81" s="88">
        <v>0</v>
      </c>
      <c r="Z81" s="88">
        <v>0</v>
      </c>
      <c r="AA81" s="88">
        <v>0</v>
      </c>
      <c r="AB81" s="88">
        <v>0</v>
      </c>
      <c r="AC81" s="88">
        <v>0</v>
      </c>
      <c r="AD81" s="88">
        <v>0</v>
      </c>
      <c r="AE81" s="88">
        <f t="shared" si="4"/>
        <v>0</v>
      </c>
      <c r="AF81" s="89">
        <f t="shared" ref="AF81:AF144" si="7">V81-AE81</f>
        <v>159516</v>
      </c>
      <c r="AG81" s="87">
        <v>0</v>
      </c>
      <c r="AH81" s="90" t="s">
        <v>121</v>
      </c>
      <c r="AI81" s="91">
        <v>608502010001792</v>
      </c>
      <c r="AJ81" s="90" t="s">
        <v>174</v>
      </c>
    </row>
    <row r="82" spans="2:36" ht="16.5">
      <c r="B82" s="82" t="s">
        <v>1222</v>
      </c>
      <c r="C82" s="113">
        <v>67</v>
      </c>
      <c r="D82" s="84" t="s">
        <v>1223</v>
      </c>
      <c r="E82" s="82" t="s">
        <v>1224</v>
      </c>
      <c r="F82" s="85">
        <v>858250754493</v>
      </c>
      <c r="G82" s="86">
        <v>31230</v>
      </c>
      <c r="H82" s="84"/>
      <c r="I82" s="87" t="s">
        <v>111</v>
      </c>
      <c r="J82" s="84" t="s">
        <v>1024</v>
      </c>
      <c r="K82" s="84" t="s">
        <v>1025</v>
      </c>
      <c r="L82" s="86">
        <v>41275</v>
      </c>
      <c r="M82" s="87" t="s">
        <v>96</v>
      </c>
      <c r="N82" s="87">
        <v>0</v>
      </c>
      <c r="O82" s="88">
        <v>299194</v>
      </c>
      <c r="P82" s="88">
        <v>0</v>
      </c>
      <c r="Q82" s="88">
        <v>0</v>
      </c>
      <c r="R82" s="88">
        <v>0</v>
      </c>
      <c r="S82" s="88">
        <v>179516</v>
      </c>
      <c r="T82" s="88">
        <f t="shared" si="5"/>
        <v>478710</v>
      </c>
      <c r="U82" s="87">
        <v>0</v>
      </c>
      <c r="V82" s="89">
        <f t="shared" si="6"/>
        <v>478710</v>
      </c>
      <c r="W82" s="87">
        <v>0</v>
      </c>
      <c r="X82" s="88">
        <v>0</v>
      </c>
      <c r="Y82" s="88">
        <v>0</v>
      </c>
      <c r="Z82" s="88">
        <v>0</v>
      </c>
      <c r="AA82" s="88">
        <v>0</v>
      </c>
      <c r="AB82" s="88">
        <v>2400</v>
      </c>
      <c r="AC82" s="88">
        <v>0</v>
      </c>
      <c r="AD82" s="88">
        <v>0</v>
      </c>
      <c r="AE82" s="88">
        <f t="shared" si="4"/>
        <v>2400</v>
      </c>
      <c r="AF82" s="89">
        <f t="shared" si="7"/>
        <v>476310</v>
      </c>
      <c r="AG82" s="87">
        <v>0</v>
      </c>
      <c r="AH82" s="90" t="s">
        <v>121</v>
      </c>
      <c r="AI82" s="91">
        <v>610002010008500</v>
      </c>
      <c r="AJ82" s="90" t="s">
        <v>140</v>
      </c>
    </row>
    <row r="83" spans="2:36" ht="16.5">
      <c r="B83" s="82" t="s">
        <v>1225</v>
      </c>
      <c r="C83" s="113">
        <v>68</v>
      </c>
      <c r="D83" s="84" t="s">
        <v>1226</v>
      </c>
      <c r="E83" s="82" t="s">
        <v>1227</v>
      </c>
      <c r="F83" s="85">
        <v>308803094731</v>
      </c>
      <c r="G83" s="86">
        <v>32154</v>
      </c>
      <c r="H83" s="84" t="s">
        <v>1228</v>
      </c>
      <c r="I83" s="87" t="s">
        <v>111</v>
      </c>
      <c r="J83" s="84" t="s">
        <v>361</v>
      </c>
      <c r="K83" s="84" t="s">
        <v>1044</v>
      </c>
      <c r="L83" s="86">
        <v>41321</v>
      </c>
      <c r="M83" s="87" t="s">
        <v>96</v>
      </c>
      <c r="N83" s="87">
        <v>0</v>
      </c>
      <c r="O83" s="88">
        <v>283823</v>
      </c>
      <c r="P83" s="88">
        <v>0</v>
      </c>
      <c r="Q83" s="88">
        <v>0</v>
      </c>
      <c r="R83" s="88">
        <v>0</v>
      </c>
      <c r="S83" s="88">
        <v>154710</v>
      </c>
      <c r="T83" s="88">
        <f t="shared" si="5"/>
        <v>438533</v>
      </c>
      <c r="U83" s="87">
        <v>0</v>
      </c>
      <c r="V83" s="89">
        <f t="shared" si="6"/>
        <v>438533</v>
      </c>
      <c r="W83" s="87">
        <v>0</v>
      </c>
      <c r="X83" s="88">
        <v>0</v>
      </c>
      <c r="Y83" s="88">
        <v>0</v>
      </c>
      <c r="Z83" s="88">
        <v>0</v>
      </c>
      <c r="AA83" s="88">
        <v>0</v>
      </c>
      <c r="AB83" s="88">
        <v>2400</v>
      </c>
      <c r="AC83" s="88">
        <v>0</v>
      </c>
      <c r="AD83" s="88">
        <v>0</v>
      </c>
      <c r="AE83" s="88">
        <f t="shared" si="4"/>
        <v>2400</v>
      </c>
      <c r="AF83" s="89">
        <f t="shared" si="7"/>
        <v>436133</v>
      </c>
      <c r="AG83" s="87">
        <v>0</v>
      </c>
      <c r="AH83" s="90" t="s">
        <v>121</v>
      </c>
      <c r="AI83" s="91">
        <v>610002010009378</v>
      </c>
      <c r="AJ83" s="90" t="s">
        <v>140</v>
      </c>
    </row>
    <row r="84" spans="2:36" ht="16.5">
      <c r="B84" s="82" t="s">
        <v>1229</v>
      </c>
      <c r="C84" s="113">
        <v>69</v>
      </c>
      <c r="D84" s="84" t="s">
        <v>1230</v>
      </c>
      <c r="E84" s="82"/>
      <c r="F84" s="85">
        <v>343112693062</v>
      </c>
      <c r="G84" s="86">
        <v>27921</v>
      </c>
      <c r="H84" s="84"/>
      <c r="I84" s="87" t="s">
        <v>111</v>
      </c>
      <c r="J84" s="84" t="s">
        <v>796</v>
      </c>
      <c r="K84" s="84" t="s">
        <v>1040</v>
      </c>
      <c r="L84" s="86">
        <v>41183</v>
      </c>
      <c r="M84" s="87" t="s">
        <v>96</v>
      </c>
      <c r="N84" s="87">
        <v>0</v>
      </c>
      <c r="O84" s="88">
        <v>50875</v>
      </c>
      <c r="P84" s="88">
        <v>0</v>
      </c>
      <c r="Q84" s="88">
        <v>0</v>
      </c>
      <c r="R84" s="88">
        <v>0</v>
      </c>
      <c r="S84" s="88">
        <v>58807</v>
      </c>
      <c r="T84" s="88">
        <f t="shared" si="5"/>
        <v>109682</v>
      </c>
      <c r="U84" s="87">
        <v>0</v>
      </c>
      <c r="V84" s="89">
        <f t="shared" si="6"/>
        <v>109682</v>
      </c>
      <c r="W84" s="87">
        <v>0</v>
      </c>
      <c r="X84" s="88">
        <v>12200</v>
      </c>
      <c r="Y84" s="88">
        <v>0</v>
      </c>
      <c r="Z84" s="88">
        <v>950</v>
      </c>
      <c r="AA84" s="88">
        <v>0</v>
      </c>
      <c r="AB84" s="88">
        <v>0</v>
      </c>
      <c r="AC84" s="88">
        <v>0</v>
      </c>
      <c r="AD84" s="88">
        <v>0</v>
      </c>
      <c r="AE84" s="88">
        <f t="shared" si="4"/>
        <v>13150</v>
      </c>
      <c r="AF84" s="89">
        <f t="shared" si="7"/>
        <v>96532</v>
      </c>
      <c r="AG84" s="87">
        <v>0</v>
      </c>
      <c r="AH84" s="90" t="s">
        <v>121</v>
      </c>
      <c r="AI84" s="91">
        <v>328002011015299</v>
      </c>
      <c r="AJ84" s="90" t="s">
        <v>174</v>
      </c>
    </row>
    <row r="85" spans="2:36" ht="16.5">
      <c r="B85" s="82" t="s">
        <v>1231</v>
      </c>
      <c r="C85" s="113">
        <v>70</v>
      </c>
      <c r="D85" s="84" t="s">
        <v>1232</v>
      </c>
      <c r="E85" s="82"/>
      <c r="F85" s="85">
        <v>803388728934</v>
      </c>
      <c r="G85" s="86">
        <v>28126</v>
      </c>
      <c r="H85" s="84"/>
      <c r="I85" s="87" t="s">
        <v>111</v>
      </c>
      <c r="J85" s="84" t="s">
        <v>786</v>
      </c>
      <c r="K85" s="84" t="s">
        <v>1040</v>
      </c>
      <c r="L85" s="86">
        <v>41183</v>
      </c>
      <c r="M85" s="87" t="s">
        <v>96</v>
      </c>
      <c r="N85" s="87">
        <v>0</v>
      </c>
      <c r="O85" s="88">
        <v>45291</v>
      </c>
      <c r="P85" s="88">
        <v>0</v>
      </c>
      <c r="Q85" s="88">
        <v>0</v>
      </c>
      <c r="R85" s="88">
        <v>0</v>
      </c>
      <c r="S85" s="88">
        <v>50444</v>
      </c>
      <c r="T85" s="88">
        <f t="shared" si="5"/>
        <v>95735</v>
      </c>
      <c r="U85" s="87">
        <v>0</v>
      </c>
      <c r="V85" s="89">
        <f t="shared" si="6"/>
        <v>95735</v>
      </c>
      <c r="W85" s="87">
        <v>0</v>
      </c>
      <c r="X85" s="88">
        <v>10872</v>
      </c>
      <c r="Y85" s="88">
        <v>0</v>
      </c>
      <c r="Z85" s="88">
        <v>849</v>
      </c>
      <c r="AA85" s="88">
        <v>0</v>
      </c>
      <c r="AB85" s="88">
        <v>0</v>
      </c>
      <c r="AC85" s="88">
        <v>0</v>
      </c>
      <c r="AD85" s="88">
        <v>0</v>
      </c>
      <c r="AE85" s="88">
        <f t="shared" si="4"/>
        <v>11721</v>
      </c>
      <c r="AF85" s="89">
        <f t="shared" si="7"/>
        <v>84014</v>
      </c>
      <c r="AG85" s="87">
        <v>0</v>
      </c>
      <c r="AH85" s="90" t="s">
        <v>121</v>
      </c>
      <c r="AI85" s="91">
        <v>610002010008960</v>
      </c>
      <c r="AJ85" s="90" t="s">
        <v>140</v>
      </c>
    </row>
    <row r="86" spans="2:36" ht="16.5">
      <c r="B86" s="82" t="s">
        <v>1233</v>
      </c>
      <c r="C86" s="113">
        <v>71</v>
      </c>
      <c r="D86" s="84" t="s">
        <v>1234</v>
      </c>
      <c r="E86" s="82"/>
      <c r="F86" s="85">
        <v>730145519994</v>
      </c>
      <c r="G86" s="86">
        <v>32273</v>
      </c>
      <c r="H86" s="84" t="s">
        <v>1032</v>
      </c>
      <c r="I86" s="87" t="s">
        <v>111</v>
      </c>
      <c r="J86" s="84" t="s">
        <v>771</v>
      </c>
      <c r="K86" s="84" t="s">
        <v>1040</v>
      </c>
      <c r="L86" s="86">
        <v>41183</v>
      </c>
      <c r="M86" s="87" t="s">
        <v>96</v>
      </c>
      <c r="N86" s="87">
        <v>0</v>
      </c>
      <c r="O86" s="88">
        <v>47232</v>
      </c>
      <c r="P86" s="88">
        <v>0</v>
      </c>
      <c r="Q86" s="88">
        <v>0</v>
      </c>
      <c r="R86" s="88">
        <v>0</v>
      </c>
      <c r="S86" s="88">
        <v>53348</v>
      </c>
      <c r="T86" s="88">
        <f t="shared" si="5"/>
        <v>100580</v>
      </c>
      <c r="U86" s="87">
        <v>0</v>
      </c>
      <c r="V86" s="89">
        <f t="shared" si="6"/>
        <v>100580</v>
      </c>
      <c r="W86" s="87">
        <v>0</v>
      </c>
      <c r="X86" s="88">
        <v>11340</v>
      </c>
      <c r="Y86" s="88">
        <v>0</v>
      </c>
      <c r="Z86" s="88">
        <v>885</v>
      </c>
      <c r="AA86" s="88">
        <v>0</v>
      </c>
      <c r="AB86" s="88">
        <v>0</v>
      </c>
      <c r="AC86" s="88">
        <v>0</v>
      </c>
      <c r="AD86" s="88">
        <v>0</v>
      </c>
      <c r="AE86" s="88">
        <f t="shared" si="4"/>
        <v>12225</v>
      </c>
      <c r="AF86" s="89">
        <f t="shared" si="7"/>
        <v>88355</v>
      </c>
      <c r="AG86" s="87">
        <v>0</v>
      </c>
      <c r="AH86" s="90" t="s">
        <v>121</v>
      </c>
      <c r="AI86" s="91">
        <v>328002011014840</v>
      </c>
      <c r="AJ86" s="90" t="s">
        <v>174</v>
      </c>
    </row>
    <row r="87" spans="2:36" ht="16.5">
      <c r="B87" s="82" t="s">
        <v>1235</v>
      </c>
      <c r="C87" s="113">
        <v>72</v>
      </c>
      <c r="D87" s="84" t="s">
        <v>1236</v>
      </c>
      <c r="E87" s="82"/>
      <c r="F87" s="85">
        <v>616051483224</v>
      </c>
      <c r="G87" s="86">
        <v>31506</v>
      </c>
      <c r="H87" s="84"/>
      <c r="I87" s="87" t="s">
        <v>111</v>
      </c>
      <c r="J87" s="84" t="s">
        <v>757</v>
      </c>
      <c r="K87" s="84" t="s">
        <v>1040</v>
      </c>
      <c r="L87" s="86">
        <v>41244</v>
      </c>
      <c r="M87" s="87" t="s">
        <v>96</v>
      </c>
      <c r="N87" s="87">
        <v>0</v>
      </c>
      <c r="O87" s="88">
        <v>42582</v>
      </c>
      <c r="P87" s="88">
        <v>0</v>
      </c>
      <c r="Q87" s="88">
        <v>0</v>
      </c>
      <c r="R87" s="88">
        <v>0</v>
      </c>
      <c r="S87" s="88">
        <v>46364</v>
      </c>
      <c r="T87" s="88">
        <f t="shared" si="5"/>
        <v>88946</v>
      </c>
      <c r="U87" s="87">
        <v>0</v>
      </c>
      <c r="V87" s="89">
        <f t="shared" si="6"/>
        <v>88946</v>
      </c>
      <c r="W87" s="87">
        <v>0</v>
      </c>
      <c r="X87" s="88">
        <v>10212</v>
      </c>
      <c r="Y87" s="88">
        <v>0</v>
      </c>
      <c r="Z87" s="88">
        <v>798</v>
      </c>
      <c r="AA87" s="88">
        <v>0</v>
      </c>
      <c r="AB87" s="88">
        <v>0</v>
      </c>
      <c r="AC87" s="88">
        <v>0</v>
      </c>
      <c r="AD87" s="88">
        <v>0</v>
      </c>
      <c r="AE87" s="88">
        <f t="shared" si="4"/>
        <v>11010</v>
      </c>
      <c r="AF87" s="89">
        <f t="shared" si="7"/>
        <v>77936</v>
      </c>
      <c r="AG87" s="87">
        <v>0</v>
      </c>
      <c r="AH87" s="90" t="s">
        <v>121</v>
      </c>
      <c r="AI87" s="91">
        <v>610002010009016</v>
      </c>
      <c r="AJ87" s="90" t="s">
        <v>140</v>
      </c>
    </row>
    <row r="88" spans="2:36" ht="16.5">
      <c r="B88" s="82" t="s">
        <v>1237</v>
      </c>
      <c r="C88" s="113">
        <v>73</v>
      </c>
      <c r="D88" s="84" t="s">
        <v>1238</v>
      </c>
      <c r="E88" s="82" t="s">
        <v>1239</v>
      </c>
      <c r="F88" s="85">
        <v>524048647434</v>
      </c>
      <c r="G88" s="86">
        <v>30835</v>
      </c>
      <c r="H88" s="84" t="s">
        <v>1078</v>
      </c>
      <c r="I88" s="87" t="s">
        <v>111</v>
      </c>
      <c r="J88" s="84" t="s">
        <v>1024</v>
      </c>
      <c r="K88" s="84" t="s">
        <v>1108</v>
      </c>
      <c r="L88" s="86">
        <v>41306</v>
      </c>
      <c r="M88" s="87" t="s">
        <v>96</v>
      </c>
      <c r="N88" s="87">
        <v>0</v>
      </c>
      <c r="O88" s="88">
        <v>54255</v>
      </c>
      <c r="P88" s="88">
        <v>0</v>
      </c>
      <c r="Q88" s="88">
        <v>0</v>
      </c>
      <c r="R88" s="88">
        <v>0</v>
      </c>
      <c r="S88" s="88">
        <v>63890</v>
      </c>
      <c r="T88" s="88">
        <f t="shared" si="5"/>
        <v>118145</v>
      </c>
      <c r="U88" s="87">
        <v>0</v>
      </c>
      <c r="V88" s="89">
        <f t="shared" si="6"/>
        <v>118145</v>
      </c>
      <c r="W88" s="87">
        <v>0</v>
      </c>
      <c r="X88" s="88">
        <v>13014</v>
      </c>
      <c r="Y88" s="88">
        <v>0</v>
      </c>
      <c r="Z88" s="88">
        <v>1020</v>
      </c>
      <c r="AA88" s="88">
        <v>0</v>
      </c>
      <c r="AB88" s="88">
        <v>0</v>
      </c>
      <c r="AC88" s="88">
        <v>0</v>
      </c>
      <c r="AD88" s="88">
        <v>0</v>
      </c>
      <c r="AE88" s="88">
        <f t="shared" si="4"/>
        <v>14034</v>
      </c>
      <c r="AF88" s="89">
        <f t="shared" si="7"/>
        <v>104111</v>
      </c>
      <c r="AG88" s="87">
        <v>0</v>
      </c>
      <c r="AH88" s="90" t="s">
        <v>121</v>
      </c>
      <c r="AI88" s="91">
        <v>328002011014172</v>
      </c>
      <c r="AJ88" s="90" t="s">
        <v>174</v>
      </c>
    </row>
    <row r="89" spans="2:36" ht="16.5">
      <c r="B89" s="82" t="s">
        <v>1240</v>
      </c>
      <c r="C89" s="113">
        <v>74</v>
      </c>
      <c r="D89" s="84" t="s">
        <v>1241</v>
      </c>
      <c r="E89" s="82"/>
      <c r="F89" s="85">
        <v>719190989561</v>
      </c>
      <c r="G89" s="86">
        <v>33298</v>
      </c>
      <c r="H89" s="84"/>
      <c r="I89" s="87" t="s">
        <v>111</v>
      </c>
      <c r="J89" s="84" t="s">
        <v>757</v>
      </c>
      <c r="K89" s="84" t="s">
        <v>1044</v>
      </c>
      <c r="L89" s="86">
        <v>41306</v>
      </c>
      <c r="M89" s="87" t="s">
        <v>96</v>
      </c>
      <c r="N89" s="87">
        <v>0</v>
      </c>
      <c r="O89" s="88">
        <v>48891</v>
      </c>
      <c r="P89" s="88">
        <v>0</v>
      </c>
      <c r="Q89" s="88">
        <v>0</v>
      </c>
      <c r="R89" s="88">
        <v>0</v>
      </c>
      <c r="S89" s="88">
        <v>55832</v>
      </c>
      <c r="T89" s="88">
        <f t="shared" si="5"/>
        <v>104723</v>
      </c>
      <c r="U89" s="87">
        <v>0</v>
      </c>
      <c r="V89" s="89">
        <f t="shared" si="6"/>
        <v>104723</v>
      </c>
      <c r="W89" s="87">
        <v>0</v>
      </c>
      <c r="X89" s="88">
        <v>11736</v>
      </c>
      <c r="Y89" s="88">
        <v>0</v>
      </c>
      <c r="Z89" s="88">
        <v>921</v>
      </c>
      <c r="AA89" s="88">
        <v>0</v>
      </c>
      <c r="AB89" s="88">
        <v>0</v>
      </c>
      <c r="AC89" s="88">
        <v>0</v>
      </c>
      <c r="AD89" s="88">
        <v>0</v>
      </c>
      <c r="AE89" s="88">
        <f t="shared" si="4"/>
        <v>12657</v>
      </c>
      <c r="AF89" s="89">
        <f t="shared" si="7"/>
        <v>92066</v>
      </c>
      <c r="AG89" s="87">
        <v>0</v>
      </c>
      <c r="AH89" s="90" t="s">
        <v>121</v>
      </c>
      <c r="AI89" s="91">
        <v>610002010008961</v>
      </c>
      <c r="AJ89" s="90" t="s">
        <v>140</v>
      </c>
    </row>
    <row r="90" spans="2:36" ht="16.5">
      <c r="B90" s="82" t="s">
        <v>1242</v>
      </c>
      <c r="C90" s="113">
        <v>75</v>
      </c>
      <c r="D90" s="84" t="s">
        <v>1243</v>
      </c>
      <c r="E90" s="82" t="s">
        <v>1244</v>
      </c>
      <c r="F90" s="85">
        <v>366325787254</v>
      </c>
      <c r="G90" s="86">
        <v>32693</v>
      </c>
      <c r="H90" s="84" t="s">
        <v>1043</v>
      </c>
      <c r="I90" s="87" t="s">
        <v>111</v>
      </c>
      <c r="J90" s="84" t="s">
        <v>1024</v>
      </c>
      <c r="K90" s="84" t="s">
        <v>1040</v>
      </c>
      <c r="L90" s="86">
        <v>41306</v>
      </c>
      <c r="M90" s="87" t="s">
        <v>96</v>
      </c>
      <c r="N90" s="87">
        <v>0</v>
      </c>
      <c r="O90" s="88">
        <v>38103</v>
      </c>
      <c r="P90" s="88">
        <v>0</v>
      </c>
      <c r="Q90" s="88">
        <v>0</v>
      </c>
      <c r="R90" s="88">
        <v>0</v>
      </c>
      <c r="S90" s="88">
        <v>39647</v>
      </c>
      <c r="T90" s="88">
        <f t="shared" si="5"/>
        <v>77750</v>
      </c>
      <c r="U90" s="87">
        <v>0</v>
      </c>
      <c r="V90" s="89">
        <f t="shared" si="6"/>
        <v>77750</v>
      </c>
      <c r="W90" s="87">
        <v>0</v>
      </c>
      <c r="X90" s="88">
        <v>9150</v>
      </c>
      <c r="Y90" s="88">
        <v>0</v>
      </c>
      <c r="Z90" s="88">
        <v>714</v>
      </c>
      <c r="AA90" s="88">
        <v>0</v>
      </c>
      <c r="AB90" s="88">
        <v>0</v>
      </c>
      <c r="AC90" s="88">
        <v>0</v>
      </c>
      <c r="AD90" s="88">
        <v>0</v>
      </c>
      <c r="AE90" s="88">
        <f t="shared" si="4"/>
        <v>9864</v>
      </c>
      <c r="AF90" s="89">
        <f t="shared" si="7"/>
        <v>67886</v>
      </c>
      <c r="AG90" s="87">
        <v>0</v>
      </c>
      <c r="AH90" s="90" t="s">
        <v>121</v>
      </c>
      <c r="AI90" s="91">
        <v>610002010008963</v>
      </c>
      <c r="AJ90" s="90" t="s">
        <v>140</v>
      </c>
    </row>
    <row r="91" spans="2:36" ht="16.5">
      <c r="B91" s="82" t="s">
        <v>1245</v>
      </c>
      <c r="C91" s="113">
        <v>76</v>
      </c>
      <c r="D91" s="84" t="s">
        <v>1246</v>
      </c>
      <c r="E91" s="82" t="s">
        <v>1247</v>
      </c>
      <c r="F91" s="85">
        <v>546165044592</v>
      </c>
      <c r="G91" s="86">
        <v>22847</v>
      </c>
      <c r="H91" s="84"/>
      <c r="I91" s="87" t="s">
        <v>111</v>
      </c>
      <c r="J91" s="84" t="s">
        <v>1024</v>
      </c>
      <c r="K91" s="84" t="s">
        <v>1100</v>
      </c>
      <c r="L91" s="86">
        <v>41396</v>
      </c>
      <c r="M91" s="87" t="s">
        <v>96</v>
      </c>
      <c r="N91" s="87">
        <v>0</v>
      </c>
      <c r="O91" s="88">
        <v>359032</v>
      </c>
      <c r="P91" s="88">
        <v>0</v>
      </c>
      <c r="Q91" s="88">
        <v>0</v>
      </c>
      <c r="R91" s="88">
        <v>0</v>
      </c>
      <c r="S91" s="88">
        <v>598387</v>
      </c>
      <c r="T91" s="88">
        <f t="shared" si="5"/>
        <v>957419</v>
      </c>
      <c r="U91" s="87">
        <v>0</v>
      </c>
      <c r="V91" s="89">
        <f t="shared" si="6"/>
        <v>957419</v>
      </c>
      <c r="W91" s="87">
        <v>0</v>
      </c>
      <c r="X91" s="88">
        <v>0</v>
      </c>
      <c r="Y91" s="88">
        <v>0</v>
      </c>
      <c r="Z91" s="88">
        <v>0</v>
      </c>
      <c r="AA91" s="88">
        <v>0</v>
      </c>
      <c r="AB91" s="88">
        <v>2400</v>
      </c>
      <c r="AC91" s="88">
        <v>47957.364000000001</v>
      </c>
      <c r="AD91" s="88">
        <v>0</v>
      </c>
      <c r="AE91" s="88">
        <f t="shared" si="4"/>
        <v>50357.364000000001</v>
      </c>
      <c r="AF91" s="89">
        <f t="shared" si="7"/>
        <v>907061.63599999994</v>
      </c>
      <c r="AG91" s="87">
        <v>0</v>
      </c>
      <c r="AH91" s="90" t="s">
        <v>121</v>
      </c>
      <c r="AI91" s="91">
        <v>328002011015280</v>
      </c>
      <c r="AJ91" s="90" t="s">
        <v>174</v>
      </c>
    </row>
    <row r="92" spans="2:36" ht="16.5">
      <c r="B92" s="82" t="s">
        <v>1248</v>
      </c>
      <c r="C92" s="113">
        <v>77</v>
      </c>
      <c r="D92" s="84" t="s">
        <v>1249</v>
      </c>
      <c r="E92" s="82" t="s">
        <v>1250</v>
      </c>
      <c r="F92" s="85">
        <v>387826375070</v>
      </c>
      <c r="G92" s="86">
        <v>27868</v>
      </c>
      <c r="H92" s="84"/>
      <c r="I92" s="87" t="s">
        <v>111</v>
      </c>
      <c r="J92" s="84" t="s">
        <v>125</v>
      </c>
      <c r="K92" s="84" t="s">
        <v>1044</v>
      </c>
      <c r="L92" s="86">
        <v>41444</v>
      </c>
      <c r="M92" s="87" t="s">
        <v>96</v>
      </c>
      <c r="N92" s="87">
        <v>0</v>
      </c>
      <c r="O92" s="88">
        <v>61230</v>
      </c>
      <c r="P92" s="88">
        <v>0</v>
      </c>
      <c r="Q92" s="88">
        <v>0</v>
      </c>
      <c r="R92" s="88">
        <v>0</v>
      </c>
      <c r="S92" s="88">
        <v>71854</v>
      </c>
      <c r="T92" s="88">
        <f t="shared" si="5"/>
        <v>133084</v>
      </c>
      <c r="U92" s="87">
        <v>0</v>
      </c>
      <c r="V92" s="89">
        <f t="shared" si="6"/>
        <v>133084</v>
      </c>
      <c r="W92" s="87">
        <v>0</v>
      </c>
      <c r="X92" s="88">
        <v>14688</v>
      </c>
      <c r="Y92" s="88">
        <v>0</v>
      </c>
      <c r="Z92" s="88">
        <v>1146</v>
      </c>
      <c r="AA92" s="88">
        <v>0</v>
      </c>
      <c r="AB92" s="88">
        <v>0</v>
      </c>
      <c r="AC92" s="88">
        <v>0</v>
      </c>
      <c r="AD92" s="88">
        <v>0</v>
      </c>
      <c r="AE92" s="88">
        <f t="shared" si="4"/>
        <v>15834</v>
      </c>
      <c r="AF92" s="89">
        <f t="shared" si="7"/>
        <v>117250</v>
      </c>
      <c r="AG92" s="87">
        <v>0</v>
      </c>
      <c r="AH92" s="90" t="s">
        <v>121</v>
      </c>
      <c r="AI92" s="91">
        <v>610002010009002</v>
      </c>
      <c r="AJ92" s="90" t="s">
        <v>140</v>
      </c>
    </row>
    <row r="93" spans="2:36" ht="16.5">
      <c r="B93" s="82" t="s">
        <v>1251</v>
      </c>
      <c r="C93" s="113">
        <v>78</v>
      </c>
      <c r="D93" s="84" t="s">
        <v>1252</v>
      </c>
      <c r="E93" s="82" t="s">
        <v>1253</v>
      </c>
      <c r="F93" s="85">
        <v>249665141375</v>
      </c>
      <c r="G93" s="86">
        <v>31201</v>
      </c>
      <c r="H93" s="84" t="s">
        <v>1254</v>
      </c>
      <c r="I93" s="87" t="s">
        <v>111</v>
      </c>
      <c r="J93" s="84" t="s">
        <v>1255</v>
      </c>
      <c r="K93" s="84" t="s">
        <v>1025</v>
      </c>
      <c r="L93" s="86">
        <v>41435</v>
      </c>
      <c r="M93" s="87" t="s">
        <v>96</v>
      </c>
      <c r="N93" s="87">
        <v>0</v>
      </c>
      <c r="O93" s="88">
        <v>343068</v>
      </c>
      <c r="P93" s="88">
        <v>0</v>
      </c>
      <c r="Q93" s="88">
        <v>0</v>
      </c>
      <c r="R93" s="88">
        <v>0</v>
      </c>
      <c r="S93" s="88">
        <v>148071</v>
      </c>
      <c r="T93" s="88">
        <f t="shared" si="5"/>
        <v>491139</v>
      </c>
      <c r="U93" s="87">
        <v>0</v>
      </c>
      <c r="V93" s="89">
        <f t="shared" si="6"/>
        <v>491139</v>
      </c>
      <c r="W93" s="87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2400</v>
      </c>
      <c r="AC93" s="88">
        <v>0</v>
      </c>
      <c r="AD93" s="88">
        <v>0</v>
      </c>
      <c r="AE93" s="88">
        <f t="shared" si="4"/>
        <v>2400</v>
      </c>
      <c r="AF93" s="89">
        <f t="shared" si="7"/>
        <v>488739</v>
      </c>
      <c r="AG93" s="87">
        <v>0</v>
      </c>
      <c r="AH93" s="90" t="s">
        <v>121</v>
      </c>
      <c r="AI93" s="91">
        <v>610002010008969</v>
      </c>
      <c r="AJ93" s="90" t="s">
        <v>140</v>
      </c>
    </row>
    <row r="94" spans="2:36" ht="16.5">
      <c r="B94" s="82" t="s">
        <v>1256</v>
      </c>
      <c r="C94" s="113">
        <v>79</v>
      </c>
      <c r="D94" s="84" t="s">
        <v>1257</v>
      </c>
      <c r="E94" s="82"/>
      <c r="F94" s="85">
        <v>560866195280</v>
      </c>
      <c r="G94" s="86">
        <v>26025</v>
      </c>
      <c r="H94" s="84" t="s">
        <v>1258</v>
      </c>
      <c r="I94" s="87" t="s">
        <v>111</v>
      </c>
      <c r="J94" s="84" t="s">
        <v>1255</v>
      </c>
      <c r="K94" s="84" t="s">
        <v>1001</v>
      </c>
      <c r="L94" s="86">
        <v>41437</v>
      </c>
      <c r="M94" s="87" t="s">
        <v>96</v>
      </c>
      <c r="N94" s="87">
        <v>0</v>
      </c>
      <c r="O94" s="88">
        <v>72039</v>
      </c>
      <c r="P94" s="88">
        <v>0</v>
      </c>
      <c r="Q94" s="88">
        <v>0</v>
      </c>
      <c r="R94" s="88">
        <v>0</v>
      </c>
      <c r="S94" s="88">
        <v>88057</v>
      </c>
      <c r="T94" s="88">
        <f t="shared" si="5"/>
        <v>160096</v>
      </c>
      <c r="U94" s="87">
        <v>0</v>
      </c>
      <c r="V94" s="89">
        <f t="shared" si="6"/>
        <v>160096</v>
      </c>
      <c r="W94" s="87">
        <v>0</v>
      </c>
      <c r="X94" s="88">
        <v>12654</v>
      </c>
      <c r="Y94" s="88">
        <v>0</v>
      </c>
      <c r="Z94" s="88">
        <v>990</v>
      </c>
      <c r="AA94" s="88">
        <v>0</v>
      </c>
      <c r="AB94" s="88">
        <v>450</v>
      </c>
      <c r="AC94" s="88">
        <v>0</v>
      </c>
      <c r="AD94" s="88">
        <v>0</v>
      </c>
      <c r="AE94" s="88">
        <f t="shared" si="4"/>
        <v>14094</v>
      </c>
      <c r="AF94" s="89">
        <f t="shared" si="7"/>
        <v>146002</v>
      </c>
      <c r="AG94" s="87">
        <v>0</v>
      </c>
      <c r="AH94" s="90" t="s">
        <v>121</v>
      </c>
      <c r="AI94" s="91">
        <v>328002011015503</v>
      </c>
      <c r="AJ94" s="90" t="s">
        <v>174</v>
      </c>
    </row>
    <row r="95" spans="2:36" ht="16.5">
      <c r="B95" s="82" t="s">
        <v>1259</v>
      </c>
      <c r="C95" s="113">
        <v>80</v>
      </c>
      <c r="D95" s="84" t="s">
        <v>1260</v>
      </c>
      <c r="E95" s="82"/>
      <c r="F95" s="85">
        <v>822401626668</v>
      </c>
      <c r="G95" s="86">
        <v>26403</v>
      </c>
      <c r="H95" s="84"/>
      <c r="I95" s="87" t="s">
        <v>111</v>
      </c>
      <c r="J95" s="84" t="s">
        <v>125</v>
      </c>
      <c r="K95" s="84" t="s">
        <v>1070</v>
      </c>
      <c r="L95" s="86">
        <v>41488</v>
      </c>
      <c r="M95" s="87" t="s">
        <v>96</v>
      </c>
      <c r="N95" s="87">
        <v>0</v>
      </c>
      <c r="O95" s="88">
        <v>3067</v>
      </c>
      <c r="P95" s="88">
        <v>0</v>
      </c>
      <c r="Q95" s="88">
        <v>0</v>
      </c>
      <c r="R95" s="88">
        <v>0</v>
      </c>
      <c r="S95" s="88">
        <v>4600</v>
      </c>
      <c r="T95" s="88">
        <f t="shared" si="5"/>
        <v>7667</v>
      </c>
      <c r="U95" s="87">
        <v>0</v>
      </c>
      <c r="V95" s="89">
        <f t="shared" si="6"/>
        <v>7667</v>
      </c>
      <c r="W95" s="87">
        <v>0</v>
      </c>
      <c r="X95" s="88">
        <v>736</v>
      </c>
      <c r="Y95" s="88">
        <v>0</v>
      </c>
      <c r="Z95" s="88">
        <v>58</v>
      </c>
      <c r="AA95" s="88">
        <v>0</v>
      </c>
      <c r="AB95" s="88">
        <v>0</v>
      </c>
      <c r="AC95" s="88">
        <v>0</v>
      </c>
      <c r="AD95" s="88">
        <v>0</v>
      </c>
      <c r="AE95" s="88">
        <f t="shared" si="4"/>
        <v>794</v>
      </c>
      <c r="AF95" s="89">
        <f t="shared" si="7"/>
        <v>6873</v>
      </c>
      <c r="AG95" s="87">
        <v>0</v>
      </c>
      <c r="AH95" s="90" t="s">
        <v>121</v>
      </c>
      <c r="AI95" s="91">
        <v>610002010009386</v>
      </c>
      <c r="AJ95" s="90" t="s">
        <v>140</v>
      </c>
    </row>
    <row r="96" spans="2:36" ht="16.5">
      <c r="B96" s="82" t="s">
        <v>1261</v>
      </c>
      <c r="C96" s="113">
        <v>81</v>
      </c>
      <c r="D96" s="84" t="s">
        <v>1262</v>
      </c>
      <c r="E96" s="82"/>
      <c r="F96" s="85">
        <v>974516882786</v>
      </c>
      <c r="G96" s="86">
        <v>29802</v>
      </c>
      <c r="H96" s="84" t="s">
        <v>1263</v>
      </c>
      <c r="I96" s="87" t="s">
        <v>111</v>
      </c>
      <c r="J96" s="84" t="s">
        <v>1015</v>
      </c>
      <c r="K96" s="84" t="s">
        <v>1044</v>
      </c>
      <c r="L96" s="86">
        <v>41537</v>
      </c>
      <c r="M96" s="87" t="s">
        <v>96</v>
      </c>
      <c r="N96" s="87">
        <v>0</v>
      </c>
      <c r="O96" s="88">
        <v>70725</v>
      </c>
      <c r="P96" s="88">
        <v>0</v>
      </c>
      <c r="Q96" s="88">
        <v>0</v>
      </c>
      <c r="R96" s="88">
        <v>0</v>
      </c>
      <c r="S96" s="88">
        <v>86098</v>
      </c>
      <c r="T96" s="88">
        <f t="shared" si="5"/>
        <v>156823</v>
      </c>
      <c r="U96" s="87">
        <v>0</v>
      </c>
      <c r="V96" s="89">
        <f t="shared" si="6"/>
        <v>156823</v>
      </c>
      <c r="W96" s="87">
        <v>0</v>
      </c>
      <c r="X96" s="88">
        <v>16974</v>
      </c>
      <c r="Y96" s="88">
        <v>0</v>
      </c>
      <c r="Z96" s="88">
        <v>1329</v>
      </c>
      <c r="AA96" s="88">
        <v>0</v>
      </c>
      <c r="AB96" s="88">
        <v>450</v>
      </c>
      <c r="AC96" s="88">
        <v>0</v>
      </c>
      <c r="AD96" s="88">
        <v>0</v>
      </c>
      <c r="AE96" s="88">
        <f t="shared" si="4"/>
        <v>18753</v>
      </c>
      <c r="AF96" s="89">
        <f t="shared" si="7"/>
        <v>138070</v>
      </c>
      <c r="AG96" s="87">
        <v>0</v>
      </c>
      <c r="AH96" s="90" t="s">
        <v>121</v>
      </c>
      <c r="AI96" s="91">
        <v>610002010009247</v>
      </c>
      <c r="AJ96" s="90" t="s">
        <v>140</v>
      </c>
    </row>
    <row r="97" spans="2:36" ht="16.5">
      <c r="B97" s="82" t="s">
        <v>1264</v>
      </c>
      <c r="C97" s="113">
        <v>82</v>
      </c>
      <c r="D97" s="84" t="s">
        <v>1265</v>
      </c>
      <c r="E97" s="82"/>
      <c r="F97" s="85">
        <v>857560472124</v>
      </c>
      <c r="G97" s="86">
        <v>21989</v>
      </c>
      <c r="H97" s="84" t="s">
        <v>1266</v>
      </c>
      <c r="I97" s="87" t="s">
        <v>111</v>
      </c>
      <c r="J97" s="84" t="s">
        <v>1255</v>
      </c>
      <c r="K97" s="84" t="s">
        <v>1001</v>
      </c>
      <c r="L97" s="86">
        <v>41519</v>
      </c>
      <c r="M97" s="87" t="s">
        <v>96</v>
      </c>
      <c r="N97" s="87">
        <v>0</v>
      </c>
      <c r="O97" s="88">
        <v>60120</v>
      </c>
      <c r="P97" s="88">
        <v>0</v>
      </c>
      <c r="Q97" s="88">
        <v>0</v>
      </c>
      <c r="R97" s="88">
        <v>0</v>
      </c>
      <c r="S97" s="88">
        <v>70180</v>
      </c>
      <c r="T97" s="88">
        <f t="shared" si="5"/>
        <v>130300</v>
      </c>
      <c r="U97" s="87">
        <v>0</v>
      </c>
      <c r="V97" s="89">
        <f t="shared" si="6"/>
        <v>130300</v>
      </c>
      <c r="W97" s="87">
        <v>0</v>
      </c>
      <c r="X97" s="88">
        <v>14442</v>
      </c>
      <c r="Y97" s="88">
        <v>0</v>
      </c>
      <c r="Z97" s="88">
        <v>1128</v>
      </c>
      <c r="AA97" s="88">
        <v>0</v>
      </c>
      <c r="AB97" s="88">
        <v>0</v>
      </c>
      <c r="AC97" s="88">
        <v>0</v>
      </c>
      <c r="AD97" s="88">
        <v>0</v>
      </c>
      <c r="AE97" s="88">
        <f t="shared" si="4"/>
        <v>15570</v>
      </c>
      <c r="AF97" s="89">
        <f t="shared" si="7"/>
        <v>114730</v>
      </c>
      <c r="AG97" s="87">
        <v>0</v>
      </c>
      <c r="AH97" s="90" t="s">
        <v>121</v>
      </c>
      <c r="AI97" s="91">
        <v>328002011015620</v>
      </c>
      <c r="AJ97" s="90" t="s">
        <v>174</v>
      </c>
    </row>
    <row r="98" spans="2:36" ht="16.5">
      <c r="B98" s="82" t="s">
        <v>1267</v>
      </c>
      <c r="C98" s="113">
        <v>83</v>
      </c>
      <c r="D98" s="84" t="s">
        <v>1268</v>
      </c>
      <c r="E98" s="82" t="s">
        <v>1269</v>
      </c>
      <c r="F98" s="85">
        <v>488291234546</v>
      </c>
      <c r="G98" s="86">
        <v>31362</v>
      </c>
      <c r="H98" s="84"/>
      <c r="I98" s="87" t="s">
        <v>111</v>
      </c>
      <c r="J98" s="84" t="s">
        <v>1270</v>
      </c>
      <c r="K98" s="84" t="s">
        <v>1271</v>
      </c>
      <c r="L98" s="86">
        <v>41551</v>
      </c>
      <c r="M98" s="87" t="s">
        <v>96</v>
      </c>
      <c r="N98" s="87">
        <v>0</v>
      </c>
      <c r="O98" s="88">
        <v>247998</v>
      </c>
      <c r="P98" s="88">
        <v>0</v>
      </c>
      <c r="Q98" s="88">
        <v>0</v>
      </c>
      <c r="R98" s="88">
        <v>0</v>
      </c>
      <c r="S98" s="88">
        <v>60427</v>
      </c>
      <c r="T98" s="88">
        <f t="shared" si="5"/>
        <v>308425</v>
      </c>
      <c r="U98" s="87">
        <v>0</v>
      </c>
      <c r="V98" s="89">
        <f t="shared" si="6"/>
        <v>308425</v>
      </c>
      <c r="W98" s="87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2400</v>
      </c>
      <c r="AC98" s="88">
        <v>0</v>
      </c>
      <c r="AD98" s="88">
        <v>0</v>
      </c>
      <c r="AE98" s="88">
        <f t="shared" si="4"/>
        <v>2400</v>
      </c>
      <c r="AF98" s="89">
        <f t="shared" si="7"/>
        <v>306025</v>
      </c>
      <c r="AG98" s="87">
        <v>0</v>
      </c>
      <c r="AH98" s="90" t="s">
        <v>121</v>
      </c>
      <c r="AI98" s="91">
        <v>610002010009774</v>
      </c>
      <c r="AJ98" s="90" t="s">
        <v>140</v>
      </c>
    </row>
    <row r="99" spans="2:36" ht="16.5">
      <c r="B99" s="82" t="s">
        <v>1272</v>
      </c>
      <c r="C99" s="113">
        <v>84</v>
      </c>
      <c r="D99" s="84" t="s">
        <v>1273</v>
      </c>
      <c r="E99" s="82"/>
      <c r="F99" s="85">
        <v>248345751636</v>
      </c>
      <c r="G99" s="86">
        <v>30107</v>
      </c>
      <c r="H99" s="84" t="s">
        <v>1078</v>
      </c>
      <c r="I99" s="87" t="s">
        <v>111</v>
      </c>
      <c r="J99" s="84" t="s">
        <v>112</v>
      </c>
      <c r="K99" s="84" t="s">
        <v>1108</v>
      </c>
      <c r="L99" s="86">
        <v>41129</v>
      </c>
      <c r="M99" s="87" t="s">
        <v>96</v>
      </c>
      <c r="N99" s="87">
        <v>0</v>
      </c>
      <c r="O99" s="88">
        <v>53658</v>
      </c>
      <c r="P99" s="88">
        <v>0</v>
      </c>
      <c r="Q99" s="88">
        <v>0</v>
      </c>
      <c r="R99" s="88">
        <v>0</v>
      </c>
      <c r="S99" s="88">
        <v>62988</v>
      </c>
      <c r="T99" s="88">
        <f t="shared" si="5"/>
        <v>116646</v>
      </c>
      <c r="U99" s="87">
        <v>0</v>
      </c>
      <c r="V99" s="89">
        <f t="shared" si="6"/>
        <v>116646</v>
      </c>
      <c r="W99" s="87">
        <v>0</v>
      </c>
      <c r="X99" s="88">
        <v>12892</v>
      </c>
      <c r="Y99" s="88">
        <v>0</v>
      </c>
      <c r="Z99" s="88">
        <v>1010</v>
      </c>
      <c r="AA99" s="88">
        <v>0</v>
      </c>
      <c r="AB99" s="88">
        <v>0</v>
      </c>
      <c r="AC99" s="88">
        <v>0</v>
      </c>
      <c r="AD99" s="88">
        <v>0</v>
      </c>
      <c r="AE99" s="88">
        <f t="shared" si="4"/>
        <v>13902</v>
      </c>
      <c r="AF99" s="89">
        <f t="shared" si="7"/>
        <v>102744</v>
      </c>
      <c r="AG99" s="87">
        <v>0</v>
      </c>
      <c r="AH99" s="90" t="s">
        <v>121</v>
      </c>
      <c r="AI99" s="91">
        <v>328002011015966</v>
      </c>
      <c r="AJ99" s="90" t="s">
        <v>174</v>
      </c>
    </row>
    <row r="100" spans="2:36" ht="16.5">
      <c r="B100" s="82" t="s">
        <v>1274</v>
      </c>
      <c r="C100" s="113">
        <v>85</v>
      </c>
      <c r="D100" s="84" t="s">
        <v>1275</v>
      </c>
      <c r="E100" s="82" t="s">
        <v>1276</v>
      </c>
      <c r="F100" s="85">
        <v>414348569016</v>
      </c>
      <c r="G100" s="86">
        <v>21217</v>
      </c>
      <c r="H100" s="84" t="s">
        <v>1032</v>
      </c>
      <c r="I100" s="87" t="s">
        <v>111</v>
      </c>
      <c r="J100" s="84" t="s">
        <v>1255</v>
      </c>
      <c r="K100" s="84" t="s">
        <v>1001</v>
      </c>
      <c r="L100" s="86">
        <v>41639</v>
      </c>
      <c r="M100" s="87" t="s">
        <v>96</v>
      </c>
      <c r="N100" s="87">
        <v>0</v>
      </c>
      <c r="O100" s="88">
        <v>56784</v>
      </c>
      <c r="P100" s="88">
        <v>0</v>
      </c>
      <c r="Q100" s="88">
        <v>0</v>
      </c>
      <c r="R100" s="88">
        <v>0</v>
      </c>
      <c r="S100" s="88">
        <v>67676</v>
      </c>
      <c r="T100" s="88">
        <f t="shared" si="5"/>
        <v>124460</v>
      </c>
      <c r="U100" s="87">
        <v>0</v>
      </c>
      <c r="V100" s="89">
        <f t="shared" si="6"/>
        <v>124460</v>
      </c>
      <c r="W100" s="87">
        <v>0</v>
      </c>
      <c r="X100" s="88">
        <v>10224</v>
      </c>
      <c r="Y100" s="88">
        <v>0</v>
      </c>
      <c r="Z100" s="88">
        <v>801</v>
      </c>
      <c r="AA100" s="88">
        <v>0</v>
      </c>
      <c r="AB100" s="88">
        <v>0</v>
      </c>
      <c r="AC100" s="88">
        <v>0</v>
      </c>
      <c r="AD100" s="88">
        <v>0</v>
      </c>
      <c r="AE100" s="88">
        <f t="shared" si="4"/>
        <v>11025</v>
      </c>
      <c r="AF100" s="89">
        <f t="shared" si="7"/>
        <v>113435</v>
      </c>
      <c r="AG100" s="87">
        <v>0</v>
      </c>
      <c r="AH100" s="90" t="s">
        <v>121</v>
      </c>
      <c r="AI100" s="91">
        <v>610002010009482</v>
      </c>
      <c r="AJ100" s="90" t="s">
        <v>140</v>
      </c>
    </row>
    <row r="101" spans="2:36" ht="16.5">
      <c r="B101" s="82" t="s">
        <v>1277</v>
      </c>
      <c r="C101" s="113">
        <v>86</v>
      </c>
      <c r="D101" s="84" t="s">
        <v>1278</v>
      </c>
      <c r="E101" s="82" t="s">
        <v>1279</v>
      </c>
      <c r="F101" s="85">
        <v>973558480512</v>
      </c>
      <c r="G101" s="86">
        <v>33481</v>
      </c>
      <c r="H101" s="84" t="s">
        <v>1078</v>
      </c>
      <c r="I101" s="87" t="s">
        <v>111</v>
      </c>
      <c r="J101" s="84" t="s">
        <v>1186</v>
      </c>
      <c r="K101" s="84" t="s">
        <v>1001</v>
      </c>
      <c r="L101" s="86">
        <v>41736</v>
      </c>
      <c r="M101" s="87" t="s">
        <v>96</v>
      </c>
      <c r="N101" s="87">
        <v>0</v>
      </c>
      <c r="O101" s="88">
        <v>32732</v>
      </c>
      <c r="P101" s="88">
        <v>0</v>
      </c>
      <c r="Q101" s="88">
        <v>0</v>
      </c>
      <c r="R101" s="88">
        <v>0</v>
      </c>
      <c r="S101" s="88">
        <v>31598</v>
      </c>
      <c r="T101" s="88">
        <f t="shared" si="5"/>
        <v>64330</v>
      </c>
      <c r="U101" s="87">
        <v>0</v>
      </c>
      <c r="V101" s="89">
        <f t="shared" si="6"/>
        <v>64330</v>
      </c>
      <c r="W101" s="87">
        <v>0</v>
      </c>
      <c r="X101" s="88">
        <v>7868</v>
      </c>
      <c r="Y101" s="88">
        <v>0</v>
      </c>
      <c r="Z101" s="88">
        <v>616</v>
      </c>
      <c r="AA101" s="88">
        <v>0</v>
      </c>
      <c r="AB101" s="88">
        <v>0</v>
      </c>
      <c r="AC101" s="88">
        <v>0</v>
      </c>
      <c r="AD101" s="88">
        <v>0</v>
      </c>
      <c r="AE101" s="88">
        <f t="shared" si="4"/>
        <v>8484</v>
      </c>
      <c r="AF101" s="89">
        <f t="shared" si="7"/>
        <v>55846</v>
      </c>
      <c r="AG101" s="87">
        <v>0</v>
      </c>
      <c r="AH101" s="90" t="s">
        <v>121</v>
      </c>
      <c r="AI101" s="91">
        <v>610002010009528</v>
      </c>
      <c r="AJ101" s="90" t="s">
        <v>140</v>
      </c>
    </row>
    <row r="102" spans="2:36" ht="16.5">
      <c r="B102" s="82" t="s">
        <v>1280</v>
      </c>
      <c r="C102" s="113">
        <v>87</v>
      </c>
      <c r="D102" s="84" t="s">
        <v>1281</v>
      </c>
      <c r="E102" s="82"/>
      <c r="F102" s="85">
        <v>935791213685</v>
      </c>
      <c r="G102" s="86">
        <v>29445</v>
      </c>
      <c r="H102" s="84" t="s">
        <v>1032</v>
      </c>
      <c r="I102" s="87" t="s">
        <v>111</v>
      </c>
      <c r="J102" s="84" t="s">
        <v>112</v>
      </c>
      <c r="K102" s="84" t="s">
        <v>1040</v>
      </c>
      <c r="L102" s="86">
        <v>41579</v>
      </c>
      <c r="M102" s="87" t="s">
        <v>96</v>
      </c>
      <c r="N102" s="87">
        <v>0</v>
      </c>
      <c r="O102" s="88">
        <v>27992</v>
      </c>
      <c r="P102" s="88">
        <v>0</v>
      </c>
      <c r="Q102" s="88">
        <v>0</v>
      </c>
      <c r="R102" s="88">
        <v>0</v>
      </c>
      <c r="S102" s="88">
        <v>24479</v>
      </c>
      <c r="T102" s="88">
        <f t="shared" si="5"/>
        <v>52471</v>
      </c>
      <c r="U102" s="87">
        <v>0</v>
      </c>
      <c r="V102" s="89">
        <f t="shared" si="6"/>
        <v>52471</v>
      </c>
      <c r="W102" s="87">
        <v>0</v>
      </c>
      <c r="X102" s="88">
        <v>6720</v>
      </c>
      <c r="Y102" s="88">
        <v>0</v>
      </c>
      <c r="Z102" s="88">
        <v>527</v>
      </c>
      <c r="AA102" s="88">
        <v>0</v>
      </c>
      <c r="AB102" s="88">
        <v>0</v>
      </c>
      <c r="AC102" s="88">
        <v>0</v>
      </c>
      <c r="AD102" s="88">
        <v>0</v>
      </c>
      <c r="AE102" s="88">
        <f t="shared" si="4"/>
        <v>7247</v>
      </c>
      <c r="AF102" s="89">
        <f t="shared" si="7"/>
        <v>45224</v>
      </c>
      <c r="AG102" s="87">
        <v>0</v>
      </c>
      <c r="AH102" s="90" t="s">
        <v>121</v>
      </c>
      <c r="AI102" s="91">
        <v>610002010010861</v>
      </c>
      <c r="AJ102" s="90" t="s">
        <v>140</v>
      </c>
    </row>
    <row r="103" spans="2:36" ht="16.5">
      <c r="B103" s="82" t="s">
        <v>1282</v>
      </c>
      <c r="C103" s="113">
        <v>88</v>
      </c>
      <c r="D103" s="84" t="s">
        <v>1283</v>
      </c>
      <c r="E103" s="82"/>
      <c r="F103" s="85">
        <v>735324741977</v>
      </c>
      <c r="G103" s="86">
        <v>28190</v>
      </c>
      <c r="H103" s="84"/>
      <c r="I103" s="87" t="s">
        <v>111</v>
      </c>
      <c r="J103" s="84" t="s">
        <v>128</v>
      </c>
      <c r="K103" s="84" t="s">
        <v>1147</v>
      </c>
      <c r="L103" s="86">
        <v>40033</v>
      </c>
      <c r="M103" s="87" t="s">
        <v>96</v>
      </c>
      <c r="N103" s="87">
        <v>0</v>
      </c>
      <c r="O103" s="88">
        <v>47664</v>
      </c>
      <c r="P103" s="88">
        <v>0</v>
      </c>
      <c r="Q103" s="88">
        <v>0</v>
      </c>
      <c r="R103" s="88">
        <v>0</v>
      </c>
      <c r="S103" s="88">
        <v>53999</v>
      </c>
      <c r="T103" s="88">
        <f t="shared" si="5"/>
        <v>101663</v>
      </c>
      <c r="U103" s="87">
        <v>0</v>
      </c>
      <c r="V103" s="89">
        <f t="shared" si="6"/>
        <v>101663</v>
      </c>
      <c r="W103" s="87">
        <v>0</v>
      </c>
      <c r="X103" s="88">
        <v>11442</v>
      </c>
      <c r="Y103" s="88">
        <v>0</v>
      </c>
      <c r="Z103" s="88">
        <v>897</v>
      </c>
      <c r="AA103" s="88">
        <v>0</v>
      </c>
      <c r="AB103" s="88">
        <v>0</v>
      </c>
      <c r="AC103" s="88">
        <v>0</v>
      </c>
      <c r="AD103" s="88">
        <v>0</v>
      </c>
      <c r="AE103" s="88">
        <f t="shared" si="4"/>
        <v>12339</v>
      </c>
      <c r="AF103" s="89">
        <f t="shared" si="7"/>
        <v>89324</v>
      </c>
      <c r="AG103" s="87">
        <v>0</v>
      </c>
      <c r="AH103" s="90" t="s">
        <v>121</v>
      </c>
      <c r="AI103" s="91">
        <v>328002011014588</v>
      </c>
      <c r="AJ103" s="90" t="s">
        <v>174</v>
      </c>
    </row>
    <row r="104" spans="2:36" ht="16.5">
      <c r="B104" s="82" t="s">
        <v>1284</v>
      </c>
      <c r="C104" s="113">
        <v>89</v>
      </c>
      <c r="D104" s="84" t="s">
        <v>1285</v>
      </c>
      <c r="E104" s="82"/>
      <c r="F104" s="85">
        <v>458399934575</v>
      </c>
      <c r="G104" s="86">
        <v>31944</v>
      </c>
      <c r="H104" s="84" t="s">
        <v>1032</v>
      </c>
      <c r="I104" s="87" t="s">
        <v>111</v>
      </c>
      <c r="J104" s="84" t="s">
        <v>1015</v>
      </c>
      <c r="K104" s="84" t="s">
        <v>1044</v>
      </c>
      <c r="L104" s="86">
        <v>41505</v>
      </c>
      <c r="M104" s="87" t="s">
        <v>96</v>
      </c>
      <c r="N104" s="87">
        <v>0</v>
      </c>
      <c r="O104" s="88">
        <v>38376</v>
      </c>
      <c r="P104" s="88">
        <v>0</v>
      </c>
      <c r="Q104" s="88">
        <v>0</v>
      </c>
      <c r="R104" s="88">
        <v>0</v>
      </c>
      <c r="S104" s="88">
        <v>40064</v>
      </c>
      <c r="T104" s="88">
        <f t="shared" si="5"/>
        <v>78440</v>
      </c>
      <c r="U104" s="87">
        <v>0</v>
      </c>
      <c r="V104" s="89">
        <f t="shared" si="6"/>
        <v>78440</v>
      </c>
      <c r="W104" s="87">
        <v>0</v>
      </c>
      <c r="X104" s="88">
        <v>9204</v>
      </c>
      <c r="Y104" s="88">
        <v>0</v>
      </c>
      <c r="Z104" s="88">
        <v>714</v>
      </c>
      <c r="AA104" s="88">
        <v>0</v>
      </c>
      <c r="AB104" s="88">
        <v>0</v>
      </c>
      <c r="AC104" s="88">
        <v>0</v>
      </c>
      <c r="AD104" s="88">
        <v>0</v>
      </c>
      <c r="AE104" s="88">
        <f t="shared" si="4"/>
        <v>9918</v>
      </c>
      <c r="AF104" s="89">
        <f t="shared" si="7"/>
        <v>68522</v>
      </c>
      <c r="AG104" s="87">
        <v>0</v>
      </c>
      <c r="AH104" s="90" t="s">
        <v>121</v>
      </c>
      <c r="AI104" s="91">
        <v>610002010009749</v>
      </c>
      <c r="AJ104" s="90" t="s">
        <v>140</v>
      </c>
    </row>
    <row r="105" spans="2:36" ht="16.5">
      <c r="B105" s="82" t="s">
        <v>1286</v>
      </c>
      <c r="C105" s="113">
        <v>90</v>
      </c>
      <c r="D105" s="84" t="s">
        <v>1287</v>
      </c>
      <c r="E105" s="82"/>
      <c r="F105" s="85">
        <v>615570312567</v>
      </c>
      <c r="G105" s="86">
        <v>32964</v>
      </c>
      <c r="H105" s="84" t="s">
        <v>1078</v>
      </c>
      <c r="I105" s="87" t="s">
        <v>111</v>
      </c>
      <c r="J105" s="84" t="s">
        <v>1033</v>
      </c>
      <c r="K105" s="84" t="s">
        <v>1044</v>
      </c>
      <c r="L105" s="86">
        <v>41579</v>
      </c>
      <c r="M105" s="87" t="s">
        <v>96</v>
      </c>
      <c r="N105" s="87">
        <v>0</v>
      </c>
      <c r="O105" s="88">
        <v>35853</v>
      </c>
      <c r="P105" s="88">
        <v>0</v>
      </c>
      <c r="Q105" s="88">
        <v>0</v>
      </c>
      <c r="R105" s="88">
        <v>0</v>
      </c>
      <c r="S105" s="88">
        <v>57324</v>
      </c>
      <c r="T105" s="88">
        <f t="shared" si="5"/>
        <v>93177</v>
      </c>
      <c r="U105" s="87">
        <v>0</v>
      </c>
      <c r="V105" s="89">
        <f t="shared" si="6"/>
        <v>93177</v>
      </c>
      <c r="W105" s="87">
        <v>0</v>
      </c>
      <c r="X105" s="88">
        <v>8610</v>
      </c>
      <c r="Y105" s="88">
        <v>0</v>
      </c>
      <c r="Z105" s="88">
        <v>675</v>
      </c>
      <c r="AA105" s="88">
        <v>0</v>
      </c>
      <c r="AB105" s="88">
        <v>0</v>
      </c>
      <c r="AC105" s="88">
        <v>0</v>
      </c>
      <c r="AD105" s="88">
        <v>0</v>
      </c>
      <c r="AE105" s="88">
        <f t="shared" si="4"/>
        <v>9285</v>
      </c>
      <c r="AF105" s="89">
        <f t="shared" si="7"/>
        <v>83892</v>
      </c>
      <c r="AG105" s="87">
        <v>0</v>
      </c>
      <c r="AH105" s="90" t="s">
        <v>121</v>
      </c>
      <c r="AI105" s="91">
        <v>610002010009761</v>
      </c>
      <c r="AJ105" s="90" t="s">
        <v>140</v>
      </c>
    </row>
    <row r="106" spans="2:36" ht="16.5">
      <c r="B106" s="82" t="s">
        <v>1288</v>
      </c>
      <c r="C106" s="113">
        <v>91</v>
      </c>
      <c r="D106" s="84" t="s">
        <v>1289</v>
      </c>
      <c r="E106" s="82"/>
      <c r="F106" s="85">
        <v>815680742705</v>
      </c>
      <c r="G106" s="86">
        <v>34155</v>
      </c>
      <c r="H106" s="84" t="s">
        <v>1043</v>
      </c>
      <c r="I106" s="87" t="s">
        <v>111</v>
      </c>
      <c r="J106" s="84" t="s">
        <v>1033</v>
      </c>
      <c r="K106" s="84" t="s">
        <v>1044</v>
      </c>
      <c r="L106" s="86">
        <v>40283</v>
      </c>
      <c r="M106" s="87" t="s">
        <v>96</v>
      </c>
      <c r="N106" s="87">
        <v>0</v>
      </c>
      <c r="O106" s="88">
        <v>44467</v>
      </c>
      <c r="P106" s="88">
        <v>0</v>
      </c>
      <c r="Q106" s="88">
        <v>0</v>
      </c>
      <c r="R106" s="88">
        <v>0</v>
      </c>
      <c r="S106" s="88">
        <v>51936</v>
      </c>
      <c r="T106" s="88">
        <f t="shared" si="5"/>
        <v>96403</v>
      </c>
      <c r="U106" s="87">
        <v>0</v>
      </c>
      <c r="V106" s="89">
        <f t="shared" si="6"/>
        <v>96403</v>
      </c>
      <c r="W106" s="87">
        <v>0</v>
      </c>
      <c r="X106" s="88">
        <v>10668</v>
      </c>
      <c r="Y106" s="88">
        <v>0</v>
      </c>
      <c r="Z106" s="88">
        <v>831</v>
      </c>
      <c r="AA106" s="88">
        <v>0</v>
      </c>
      <c r="AB106" s="88">
        <v>0</v>
      </c>
      <c r="AC106" s="88">
        <v>0</v>
      </c>
      <c r="AD106" s="88">
        <v>0</v>
      </c>
      <c r="AE106" s="88">
        <f t="shared" si="4"/>
        <v>11499</v>
      </c>
      <c r="AF106" s="89">
        <f t="shared" si="7"/>
        <v>84904</v>
      </c>
      <c r="AG106" s="87">
        <v>0</v>
      </c>
      <c r="AH106" s="90" t="s">
        <v>121</v>
      </c>
      <c r="AI106" s="91">
        <v>610002010010864</v>
      </c>
      <c r="AJ106" s="90" t="s">
        <v>140</v>
      </c>
    </row>
    <row r="107" spans="2:36" ht="16.5">
      <c r="B107" s="82" t="s">
        <v>1290</v>
      </c>
      <c r="C107" s="113">
        <v>92</v>
      </c>
      <c r="D107" s="84" t="s">
        <v>1291</v>
      </c>
      <c r="E107" s="82"/>
      <c r="F107" s="85">
        <v>998550361120</v>
      </c>
      <c r="G107" s="86">
        <v>28828</v>
      </c>
      <c r="H107" s="84"/>
      <c r="I107" s="87" t="s">
        <v>111</v>
      </c>
      <c r="J107" s="84" t="s">
        <v>748</v>
      </c>
      <c r="K107" s="84" t="s">
        <v>1037</v>
      </c>
      <c r="L107" s="86">
        <v>41426</v>
      </c>
      <c r="M107" s="87" t="s">
        <v>96</v>
      </c>
      <c r="N107" s="87">
        <v>0</v>
      </c>
      <c r="O107" s="88">
        <v>41082</v>
      </c>
      <c r="P107" s="88">
        <v>0</v>
      </c>
      <c r="Q107" s="88">
        <v>0</v>
      </c>
      <c r="R107" s="88">
        <v>0</v>
      </c>
      <c r="S107" s="88">
        <v>44123</v>
      </c>
      <c r="T107" s="88">
        <f t="shared" si="5"/>
        <v>85205</v>
      </c>
      <c r="U107" s="87">
        <v>0</v>
      </c>
      <c r="V107" s="89">
        <f t="shared" si="6"/>
        <v>85205</v>
      </c>
      <c r="W107" s="87">
        <v>0</v>
      </c>
      <c r="X107" s="88">
        <v>9864</v>
      </c>
      <c r="Y107" s="88">
        <v>0</v>
      </c>
      <c r="Z107" s="88">
        <v>774</v>
      </c>
      <c r="AA107" s="88">
        <v>0</v>
      </c>
      <c r="AB107" s="88">
        <v>0</v>
      </c>
      <c r="AC107" s="88">
        <v>0</v>
      </c>
      <c r="AD107" s="88">
        <v>0</v>
      </c>
      <c r="AE107" s="88">
        <f t="shared" si="4"/>
        <v>10638</v>
      </c>
      <c r="AF107" s="89">
        <f t="shared" si="7"/>
        <v>74567</v>
      </c>
      <c r="AG107" s="87">
        <v>0</v>
      </c>
      <c r="AH107" s="90" t="s">
        <v>121</v>
      </c>
      <c r="AI107" s="91">
        <v>610002010009644</v>
      </c>
      <c r="AJ107" s="90" t="s">
        <v>140</v>
      </c>
    </row>
    <row r="108" spans="2:36" ht="16.5">
      <c r="B108" s="82" t="s">
        <v>1292</v>
      </c>
      <c r="C108" s="113">
        <v>93</v>
      </c>
      <c r="D108" s="84" t="s">
        <v>1293</v>
      </c>
      <c r="E108" s="82"/>
      <c r="F108" s="85">
        <v>779744733204</v>
      </c>
      <c r="G108" s="86">
        <v>26665</v>
      </c>
      <c r="H108" s="84"/>
      <c r="I108" s="87" t="s">
        <v>111</v>
      </c>
      <c r="J108" s="84" t="s">
        <v>1010</v>
      </c>
      <c r="K108" s="84" t="s">
        <v>1001</v>
      </c>
      <c r="L108" s="86">
        <v>41733</v>
      </c>
      <c r="M108" s="87" t="s">
        <v>96</v>
      </c>
      <c r="N108" s="87">
        <v>0</v>
      </c>
      <c r="O108" s="88">
        <v>34080</v>
      </c>
      <c r="P108" s="88">
        <v>0</v>
      </c>
      <c r="Q108" s="88">
        <v>0</v>
      </c>
      <c r="R108" s="88">
        <v>0</v>
      </c>
      <c r="S108" s="88">
        <v>36980</v>
      </c>
      <c r="T108" s="88">
        <f t="shared" si="5"/>
        <v>71060</v>
      </c>
      <c r="U108" s="87">
        <v>0</v>
      </c>
      <c r="V108" s="89">
        <f t="shared" si="6"/>
        <v>71060</v>
      </c>
      <c r="W108" s="87">
        <v>0</v>
      </c>
      <c r="X108" s="88">
        <v>8186</v>
      </c>
      <c r="Y108" s="88">
        <v>0</v>
      </c>
      <c r="Z108" s="88">
        <v>638</v>
      </c>
      <c r="AA108" s="88">
        <v>0</v>
      </c>
      <c r="AB108" s="88">
        <v>0</v>
      </c>
      <c r="AC108" s="88">
        <v>0</v>
      </c>
      <c r="AD108" s="88">
        <v>0</v>
      </c>
      <c r="AE108" s="88">
        <f t="shared" si="4"/>
        <v>8824</v>
      </c>
      <c r="AF108" s="89">
        <f t="shared" si="7"/>
        <v>62236</v>
      </c>
      <c r="AG108" s="87">
        <v>0</v>
      </c>
      <c r="AH108" s="90" t="s">
        <v>121</v>
      </c>
      <c r="AI108" s="91">
        <v>610002010010858</v>
      </c>
      <c r="AJ108" s="90" t="s">
        <v>140</v>
      </c>
    </row>
    <row r="109" spans="2:36" ht="16.5">
      <c r="B109" s="82" t="s">
        <v>1294</v>
      </c>
      <c r="C109" s="113">
        <v>94</v>
      </c>
      <c r="D109" s="84" t="s">
        <v>1295</v>
      </c>
      <c r="E109" s="82"/>
      <c r="F109" s="85">
        <v>423773659913</v>
      </c>
      <c r="G109" s="86">
        <v>34808</v>
      </c>
      <c r="H109" s="84" t="s">
        <v>1048</v>
      </c>
      <c r="I109" s="87" t="s">
        <v>111</v>
      </c>
      <c r="J109" s="84" t="s">
        <v>200</v>
      </c>
      <c r="K109" s="84" t="s">
        <v>1040</v>
      </c>
      <c r="L109" s="86">
        <v>41103</v>
      </c>
      <c r="M109" s="87" t="s">
        <v>96</v>
      </c>
      <c r="N109" s="87">
        <v>0</v>
      </c>
      <c r="O109" s="88">
        <v>32653</v>
      </c>
      <c r="P109" s="88">
        <v>0</v>
      </c>
      <c r="Q109" s="88">
        <v>0</v>
      </c>
      <c r="R109" s="88">
        <v>0</v>
      </c>
      <c r="S109" s="88">
        <v>31471</v>
      </c>
      <c r="T109" s="88">
        <f t="shared" si="5"/>
        <v>64124</v>
      </c>
      <c r="U109" s="87">
        <v>0</v>
      </c>
      <c r="V109" s="89">
        <f t="shared" si="6"/>
        <v>64124</v>
      </c>
      <c r="W109" s="87">
        <v>0</v>
      </c>
      <c r="X109" s="88">
        <v>7826</v>
      </c>
      <c r="Y109" s="88">
        <v>0</v>
      </c>
      <c r="Z109" s="88">
        <v>613</v>
      </c>
      <c r="AA109" s="88">
        <v>0</v>
      </c>
      <c r="AB109" s="88">
        <v>0</v>
      </c>
      <c r="AC109" s="88">
        <v>0</v>
      </c>
      <c r="AD109" s="88">
        <v>0</v>
      </c>
      <c r="AE109" s="88">
        <f t="shared" si="4"/>
        <v>8439</v>
      </c>
      <c r="AF109" s="89">
        <f t="shared" si="7"/>
        <v>55685</v>
      </c>
      <c r="AG109" s="87">
        <v>0</v>
      </c>
      <c r="AH109" s="90" t="s">
        <v>121</v>
      </c>
      <c r="AI109" s="91">
        <v>610002010009810</v>
      </c>
      <c r="AJ109" s="90" t="s">
        <v>140</v>
      </c>
    </row>
    <row r="110" spans="2:36" ht="16.5">
      <c r="B110" s="82" t="s">
        <v>1296</v>
      </c>
      <c r="C110" s="113">
        <v>95</v>
      </c>
      <c r="D110" s="84" t="s">
        <v>1297</v>
      </c>
      <c r="E110" s="82"/>
      <c r="F110" s="85">
        <v>216994098669</v>
      </c>
      <c r="G110" s="86">
        <v>29396</v>
      </c>
      <c r="H110" s="84"/>
      <c r="I110" s="87" t="s">
        <v>111</v>
      </c>
      <c r="J110" s="84" t="s">
        <v>147</v>
      </c>
      <c r="K110" s="84" t="s">
        <v>1037</v>
      </c>
      <c r="L110" s="86">
        <v>40763</v>
      </c>
      <c r="M110" s="87" t="s">
        <v>96</v>
      </c>
      <c r="N110" s="87">
        <v>0</v>
      </c>
      <c r="O110" s="88">
        <v>38103</v>
      </c>
      <c r="P110" s="88">
        <v>0</v>
      </c>
      <c r="Q110" s="88">
        <v>0</v>
      </c>
      <c r="R110" s="88">
        <v>0</v>
      </c>
      <c r="S110" s="88">
        <v>39647</v>
      </c>
      <c r="T110" s="88">
        <f t="shared" si="5"/>
        <v>77750</v>
      </c>
      <c r="U110" s="87">
        <v>0</v>
      </c>
      <c r="V110" s="89">
        <f t="shared" si="6"/>
        <v>77750</v>
      </c>
      <c r="W110" s="87">
        <v>0</v>
      </c>
      <c r="X110" s="88">
        <v>9150</v>
      </c>
      <c r="Y110" s="88">
        <v>0</v>
      </c>
      <c r="Z110" s="88">
        <v>714</v>
      </c>
      <c r="AA110" s="88">
        <v>0</v>
      </c>
      <c r="AB110" s="88">
        <v>0</v>
      </c>
      <c r="AC110" s="88">
        <v>0</v>
      </c>
      <c r="AD110" s="88">
        <v>0</v>
      </c>
      <c r="AE110" s="88">
        <f t="shared" si="4"/>
        <v>9864</v>
      </c>
      <c r="AF110" s="89">
        <f t="shared" si="7"/>
        <v>67886</v>
      </c>
      <c r="AG110" s="87">
        <v>0</v>
      </c>
      <c r="AH110" s="90" t="s">
        <v>121</v>
      </c>
      <c r="AI110" s="91">
        <v>610002010009685</v>
      </c>
      <c r="AJ110" s="90" t="s">
        <v>140</v>
      </c>
    </row>
    <row r="111" spans="2:36" ht="16.5">
      <c r="B111" s="82" t="s">
        <v>1298</v>
      </c>
      <c r="C111" s="113">
        <v>96</v>
      </c>
      <c r="D111" s="84" t="s">
        <v>1299</v>
      </c>
      <c r="E111" s="82"/>
      <c r="F111" s="85">
        <v>793782492715</v>
      </c>
      <c r="G111" s="86">
        <v>28979</v>
      </c>
      <c r="H111" s="84" t="s">
        <v>1078</v>
      </c>
      <c r="I111" s="87" t="s">
        <v>111</v>
      </c>
      <c r="J111" s="84" t="s">
        <v>1300</v>
      </c>
      <c r="K111" s="84" t="s">
        <v>1044</v>
      </c>
      <c r="L111" s="86">
        <v>40684</v>
      </c>
      <c r="M111" s="87" t="s">
        <v>96</v>
      </c>
      <c r="N111" s="87">
        <v>0</v>
      </c>
      <c r="O111" s="88">
        <v>40332</v>
      </c>
      <c r="P111" s="88">
        <v>0</v>
      </c>
      <c r="Q111" s="88">
        <v>0</v>
      </c>
      <c r="R111" s="88">
        <v>0</v>
      </c>
      <c r="S111" s="88">
        <v>43004</v>
      </c>
      <c r="T111" s="88">
        <f t="shared" si="5"/>
        <v>83336</v>
      </c>
      <c r="U111" s="87">
        <v>0</v>
      </c>
      <c r="V111" s="89">
        <f t="shared" si="6"/>
        <v>83336</v>
      </c>
      <c r="W111" s="87">
        <v>0</v>
      </c>
      <c r="X111" s="88">
        <v>9672</v>
      </c>
      <c r="Y111" s="88">
        <v>0</v>
      </c>
      <c r="Z111" s="88">
        <v>753</v>
      </c>
      <c r="AA111" s="88">
        <v>0</v>
      </c>
      <c r="AB111" s="88">
        <v>0</v>
      </c>
      <c r="AC111" s="88">
        <v>0</v>
      </c>
      <c r="AD111" s="88">
        <v>0</v>
      </c>
      <c r="AE111" s="88">
        <f t="shared" si="4"/>
        <v>10425</v>
      </c>
      <c r="AF111" s="89">
        <f t="shared" si="7"/>
        <v>72911</v>
      </c>
      <c r="AG111" s="87">
        <v>0</v>
      </c>
      <c r="AH111" s="90" t="s">
        <v>121</v>
      </c>
      <c r="AI111" s="91">
        <v>328002120000592</v>
      </c>
      <c r="AJ111" s="90" t="s">
        <v>174</v>
      </c>
    </row>
    <row r="112" spans="2:36" ht="16.5">
      <c r="B112" s="82" t="s">
        <v>1301</v>
      </c>
      <c r="C112" s="113">
        <v>97</v>
      </c>
      <c r="D112" s="84" t="s">
        <v>1302</v>
      </c>
      <c r="E112" s="82"/>
      <c r="F112" s="85">
        <v>857213892221</v>
      </c>
      <c r="G112" s="86">
        <v>24108</v>
      </c>
      <c r="H112" s="84"/>
      <c r="I112" s="87" t="s">
        <v>111</v>
      </c>
      <c r="J112" s="84" t="s">
        <v>796</v>
      </c>
      <c r="K112" s="84" t="s">
        <v>1040</v>
      </c>
      <c r="L112" s="86">
        <v>41237</v>
      </c>
      <c r="M112" s="87" t="s">
        <v>96</v>
      </c>
      <c r="N112" s="87">
        <v>0</v>
      </c>
      <c r="O112" s="88">
        <v>35143</v>
      </c>
      <c r="P112" s="88">
        <v>0</v>
      </c>
      <c r="Q112" s="88">
        <v>0</v>
      </c>
      <c r="R112" s="88">
        <v>0</v>
      </c>
      <c r="S112" s="88">
        <v>35213</v>
      </c>
      <c r="T112" s="88">
        <f t="shared" si="5"/>
        <v>70356</v>
      </c>
      <c r="U112" s="87">
        <v>0</v>
      </c>
      <c r="V112" s="89">
        <f t="shared" si="6"/>
        <v>70356</v>
      </c>
      <c r="W112" s="87">
        <v>0</v>
      </c>
      <c r="X112" s="88">
        <v>8438</v>
      </c>
      <c r="Y112" s="88">
        <v>0</v>
      </c>
      <c r="Z112" s="88">
        <v>662</v>
      </c>
      <c r="AA112" s="88">
        <v>0</v>
      </c>
      <c r="AB112" s="88">
        <v>0</v>
      </c>
      <c r="AC112" s="88">
        <v>0</v>
      </c>
      <c r="AD112" s="88">
        <v>0</v>
      </c>
      <c r="AE112" s="88">
        <f t="shared" si="4"/>
        <v>9100</v>
      </c>
      <c r="AF112" s="89">
        <f t="shared" si="7"/>
        <v>61256</v>
      </c>
      <c r="AG112" s="87">
        <v>0</v>
      </c>
      <c r="AH112" s="90" t="s">
        <v>121</v>
      </c>
      <c r="AI112" s="91">
        <v>610002010009746</v>
      </c>
      <c r="AJ112" s="90" t="s">
        <v>140</v>
      </c>
    </row>
    <row r="113" spans="2:36" ht="16.5">
      <c r="B113" s="82" t="s">
        <v>1303</v>
      </c>
      <c r="C113" s="113">
        <v>98</v>
      </c>
      <c r="D113" s="84" t="s">
        <v>1304</v>
      </c>
      <c r="E113" s="82"/>
      <c r="F113" s="85">
        <v>912939334072</v>
      </c>
      <c r="G113" s="86">
        <v>32375</v>
      </c>
      <c r="H113" s="84" t="s">
        <v>1078</v>
      </c>
      <c r="I113" s="87" t="s">
        <v>111</v>
      </c>
      <c r="J113" s="84" t="s">
        <v>1255</v>
      </c>
      <c r="K113" s="84" t="s">
        <v>1001</v>
      </c>
      <c r="L113" s="86">
        <v>41487</v>
      </c>
      <c r="M113" s="87" t="s">
        <v>96</v>
      </c>
      <c r="N113" s="87">
        <v>0</v>
      </c>
      <c r="O113" s="88">
        <v>34794</v>
      </c>
      <c r="P113" s="88">
        <v>0</v>
      </c>
      <c r="Q113" s="88">
        <v>0</v>
      </c>
      <c r="R113" s="88">
        <v>0</v>
      </c>
      <c r="S113" s="88">
        <v>34682</v>
      </c>
      <c r="T113" s="88">
        <f t="shared" si="5"/>
        <v>69476</v>
      </c>
      <c r="U113" s="87">
        <v>0</v>
      </c>
      <c r="V113" s="89">
        <f t="shared" si="6"/>
        <v>69476</v>
      </c>
      <c r="W113" s="87">
        <v>0</v>
      </c>
      <c r="X113" s="88">
        <v>8364</v>
      </c>
      <c r="Y113" s="88">
        <v>0</v>
      </c>
      <c r="Z113" s="88">
        <v>659</v>
      </c>
      <c r="AA113" s="88">
        <v>0</v>
      </c>
      <c r="AB113" s="88">
        <v>0</v>
      </c>
      <c r="AC113" s="88">
        <v>0</v>
      </c>
      <c r="AD113" s="88">
        <v>0</v>
      </c>
      <c r="AE113" s="88">
        <f t="shared" si="4"/>
        <v>9023</v>
      </c>
      <c r="AF113" s="89">
        <f t="shared" si="7"/>
        <v>60453</v>
      </c>
      <c r="AG113" s="87">
        <v>0</v>
      </c>
      <c r="AH113" s="90" t="s">
        <v>121</v>
      </c>
      <c r="AI113" s="91">
        <v>610002010009661</v>
      </c>
      <c r="AJ113" s="90" t="s">
        <v>174</v>
      </c>
    </row>
    <row r="114" spans="2:36" ht="16.5">
      <c r="B114" s="82" t="s">
        <v>1305</v>
      </c>
      <c r="C114" s="113">
        <v>99</v>
      </c>
      <c r="D114" s="84" t="s">
        <v>1306</v>
      </c>
      <c r="E114" s="82"/>
      <c r="F114" s="85">
        <v>347419170750</v>
      </c>
      <c r="G114" s="86">
        <v>28856</v>
      </c>
      <c r="H114" s="84"/>
      <c r="I114" s="87" t="s">
        <v>111</v>
      </c>
      <c r="J114" s="84" t="s">
        <v>1307</v>
      </c>
      <c r="K114" s="84" t="s">
        <v>1308</v>
      </c>
      <c r="L114" s="86">
        <v>40603</v>
      </c>
      <c r="M114" s="87" t="s">
        <v>96</v>
      </c>
      <c r="N114" s="87">
        <v>0</v>
      </c>
      <c r="O114" s="88">
        <v>53124</v>
      </c>
      <c r="P114" s="88">
        <v>0</v>
      </c>
      <c r="Q114" s="88">
        <v>0</v>
      </c>
      <c r="R114" s="88">
        <v>0</v>
      </c>
      <c r="S114" s="88">
        <v>24626</v>
      </c>
      <c r="T114" s="88">
        <f t="shared" si="5"/>
        <v>77750</v>
      </c>
      <c r="U114" s="87">
        <v>0</v>
      </c>
      <c r="V114" s="89">
        <f t="shared" si="6"/>
        <v>77750</v>
      </c>
      <c r="W114" s="87">
        <v>0</v>
      </c>
      <c r="X114" s="88">
        <v>12768</v>
      </c>
      <c r="Y114" s="88">
        <v>0</v>
      </c>
      <c r="Z114" s="88">
        <v>723</v>
      </c>
      <c r="AA114" s="88">
        <v>0</v>
      </c>
      <c r="AB114" s="88">
        <v>0</v>
      </c>
      <c r="AC114" s="88">
        <v>0</v>
      </c>
      <c r="AD114" s="88">
        <v>0</v>
      </c>
      <c r="AE114" s="88">
        <f t="shared" si="4"/>
        <v>13491</v>
      </c>
      <c r="AF114" s="89">
        <f t="shared" si="7"/>
        <v>64259</v>
      </c>
      <c r="AG114" s="87">
        <v>0</v>
      </c>
      <c r="AH114" s="90" t="s">
        <v>121</v>
      </c>
      <c r="AI114" s="91">
        <v>328002011014317</v>
      </c>
      <c r="AJ114" s="90" t="s">
        <v>174</v>
      </c>
    </row>
    <row r="115" spans="2:36" ht="16.5">
      <c r="B115" s="82" t="s">
        <v>1309</v>
      </c>
      <c r="C115" s="113">
        <v>100</v>
      </c>
      <c r="D115" s="84" t="s">
        <v>1310</v>
      </c>
      <c r="E115" s="82"/>
      <c r="F115" s="85">
        <v>759619117848</v>
      </c>
      <c r="G115" s="86">
        <v>29741</v>
      </c>
      <c r="H115" s="84" t="s">
        <v>1043</v>
      </c>
      <c r="I115" s="87" t="s">
        <v>111</v>
      </c>
      <c r="J115" s="84" t="s">
        <v>200</v>
      </c>
      <c r="K115" s="84" t="s">
        <v>1044</v>
      </c>
      <c r="L115" s="86">
        <v>41122</v>
      </c>
      <c r="M115" s="87" t="s">
        <v>96</v>
      </c>
      <c r="N115" s="87">
        <v>0</v>
      </c>
      <c r="O115" s="88">
        <v>43940</v>
      </c>
      <c r="P115" s="88">
        <v>0</v>
      </c>
      <c r="Q115" s="88">
        <v>0</v>
      </c>
      <c r="R115" s="88">
        <v>0</v>
      </c>
      <c r="S115" s="88">
        <v>48408</v>
      </c>
      <c r="T115" s="88">
        <f t="shared" si="5"/>
        <v>92348</v>
      </c>
      <c r="U115" s="87">
        <v>0</v>
      </c>
      <c r="V115" s="89">
        <f t="shared" si="6"/>
        <v>92348</v>
      </c>
      <c r="W115" s="87">
        <v>0</v>
      </c>
      <c r="X115" s="88">
        <v>10542</v>
      </c>
      <c r="Y115" s="88">
        <v>0</v>
      </c>
      <c r="Z115" s="88">
        <v>822</v>
      </c>
      <c r="AA115" s="88">
        <v>0</v>
      </c>
      <c r="AB115" s="88">
        <v>0</v>
      </c>
      <c r="AC115" s="88">
        <v>0</v>
      </c>
      <c r="AD115" s="88">
        <v>0</v>
      </c>
      <c r="AE115" s="88">
        <f t="shared" si="4"/>
        <v>11364</v>
      </c>
      <c r="AF115" s="89">
        <f t="shared" si="7"/>
        <v>80984</v>
      </c>
      <c r="AG115" s="87">
        <v>0</v>
      </c>
      <c r="AH115" s="90" t="s">
        <v>121</v>
      </c>
      <c r="AI115" s="91">
        <v>328002011017381</v>
      </c>
      <c r="AJ115" s="90" t="s">
        <v>174</v>
      </c>
    </row>
    <row r="116" spans="2:36" ht="16.5">
      <c r="B116" s="82" t="s">
        <v>1311</v>
      </c>
      <c r="C116" s="113">
        <v>101</v>
      </c>
      <c r="D116" s="84" t="s">
        <v>1312</v>
      </c>
      <c r="E116" s="82"/>
      <c r="F116" s="85">
        <v>661502207394</v>
      </c>
      <c r="G116" s="86">
        <v>33375</v>
      </c>
      <c r="H116" s="84" t="s">
        <v>1078</v>
      </c>
      <c r="I116" s="87" t="s">
        <v>111</v>
      </c>
      <c r="J116" s="84" t="s">
        <v>1033</v>
      </c>
      <c r="K116" s="84" t="s">
        <v>1044</v>
      </c>
      <c r="L116" s="86">
        <v>41456</v>
      </c>
      <c r="M116" s="87" t="s">
        <v>96</v>
      </c>
      <c r="N116" s="87">
        <v>0</v>
      </c>
      <c r="O116" s="88">
        <v>35853</v>
      </c>
      <c r="P116" s="88">
        <v>0</v>
      </c>
      <c r="Q116" s="88">
        <v>0</v>
      </c>
      <c r="R116" s="88">
        <v>0</v>
      </c>
      <c r="S116" s="88">
        <v>38948</v>
      </c>
      <c r="T116" s="88">
        <f t="shared" si="5"/>
        <v>74801</v>
      </c>
      <c r="U116" s="87">
        <v>0</v>
      </c>
      <c r="V116" s="89">
        <f t="shared" si="6"/>
        <v>74801</v>
      </c>
      <c r="W116" s="87">
        <v>0</v>
      </c>
      <c r="X116" s="88">
        <v>8610</v>
      </c>
      <c r="Y116" s="88">
        <v>0</v>
      </c>
      <c r="Z116" s="88">
        <v>675</v>
      </c>
      <c r="AA116" s="88">
        <v>0</v>
      </c>
      <c r="AB116" s="88">
        <v>0</v>
      </c>
      <c r="AC116" s="88">
        <v>0</v>
      </c>
      <c r="AD116" s="88">
        <v>0</v>
      </c>
      <c r="AE116" s="88">
        <f t="shared" si="4"/>
        <v>9285</v>
      </c>
      <c r="AF116" s="89">
        <f t="shared" si="7"/>
        <v>65516</v>
      </c>
      <c r="AG116" s="87">
        <v>0</v>
      </c>
      <c r="AH116" s="90" t="s">
        <v>121</v>
      </c>
      <c r="AI116" s="91">
        <v>610002010009786</v>
      </c>
      <c r="AJ116" s="90" t="s">
        <v>140</v>
      </c>
    </row>
    <row r="117" spans="2:36" ht="16.5">
      <c r="B117" s="82" t="s">
        <v>1313</v>
      </c>
      <c r="C117" s="113">
        <v>102</v>
      </c>
      <c r="D117" s="84" t="s">
        <v>1314</v>
      </c>
      <c r="E117" s="82"/>
      <c r="F117" s="85">
        <v>946149242043</v>
      </c>
      <c r="G117" s="86">
        <v>31235</v>
      </c>
      <c r="H117" s="84" t="s">
        <v>1185</v>
      </c>
      <c r="I117" s="87" t="s">
        <v>111</v>
      </c>
      <c r="J117" s="84" t="s">
        <v>1315</v>
      </c>
      <c r="K117" s="84" t="s">
        <v>1001</v>
      </c>
      <c r="L117" s="86">
        <v>41456</v>
      </c>
      <c r="M117" s="87" t="s">
        <v>96</v>
      </c>
      <c r="N117" s="87">
        <v>0</v>
      </c>
      <c r="O117" s="88">
        <v>53882</v>
      </c>
      <c r="P117" s="88">
        <v>0</v>
      </c>
      <c r="Q117" s="88">
        <v>0</v>
      </c>
      <c r="R117" s="88">
        <v>0</v>
      </c>
      <c r="S117" s="88">
        <v>63318</v>
      </c>
      <c r="T117" s="88">
        <f t="shared" si="5"/>
        <v>117200</v>
      </c>
      <c r="U117" s="87">
        <v>0</v>
      </c>
      <c r="V117" s="89">
        <f t="shared" si="6"/>
        <v>117200</v>
      </c>
      <c r="W117" s="87">
        <v>0</v>
      </c>
      <c r="X117" s="88">
        <v>12934</v>
      </c>
      <c r="Y117" s="88">
        <v>0</v>
      </c>
      <c r="Z117" s="88">
        <v>1011</v>
      </c>
      <c r="AA117" s="88">
        <v>0</v>
      </c>
      <c r="AB117" s="88">
        <v>0</v>
      </c>
      <c r="AC117" s="88">
        <v>0</v>
      </c>
      <c r="AD117" s="88">
        <v>0</v>
      </c>
      <c r="AE117" s="88">
        <f t="shared" si="4"/>
        <v>13945</v>
      </c>
      <c r="AF117" s="89">
        <f t="shared" si="7"/>
        <v>103255</v>
      </c>
      <c r="AG117" s="87">
        <v>0</v>
      </c>
      <c r="AH117" s="90" t="s">
        <v>121</v>
      </c>
      <c r="AI117" s="91">
        <v>610002010009682</v>
      </c>
      <c r="AJ117" s="90" t="s">
        <v>140</v>
      </c>
    </row>
    <row r="118" spans="2:36" ht="16.5">
      <c r="B118" s="82" t="s">
        <v>1316</v>
      </c>
      <c r="C118" s="113">
        <v>103</v>
      </c>
      <c r="D118" s="84" t="s">
        <v>1317</v>
      </c>
      <c r="E118" s="82"/>
      <c r="F118" s="85">
        <v>730111390886</v>
      </c>
      <c r="G118" s="86">
        <v>31218</v>
      </c>
      <c r="H118" s="84"/>
      <c r="I118" s="87" t="s">
        <v>111</v>
      </c>
      <c r="J118" s="84" t="s">
        <v>222</v>
      </c>
      <c r="K118" s="84" t="s">
        <v>1037</v>
      </c>
      <c r="L118" s="86">
        <v>41836</v>
      </c>
      <c r="M118" s="87" t="s">
        <v>96</v>
      </c>
      <c r="N118" s="87">
        <v>0</v>
      </c>
      <c r="O118" s="88">
        <v>19226</v>
      </c>
      <c r="P118" s="88">
        <v>0</v>
      </c>
      <c r="Q118" s="88">
        <v>0</v>
      </c>
      <c r="R118" s="88">
        <v>0</v>
      </c>
      <c r="S118" s="88">
        <v>28841</v>
      </c>
      <c r="T118" s="88">
        <f t="shared" si="5"/>
        <v>48067</v>
      </c>
      <c r="U118" s="87">
        <v>0</v>
      </c>
      <c r="V118" s="89">
        <f t="shared" si="6"/>
        <v>48067</v>
      </c>
      <c r="W118" s="87">
        <v>0</v>
      </c>
      <c r="X118" s="88">
        <v>4618</v>
      </c>
      <c r="Y118" s="88">
        <v>0</v>
      </c>
      <c r="Z118" s="88">
        <v>360</v>
      </c>
      <c r="AA118" s="88">
        <v>0</v>
      </c>
      <c r="AB118" s="88">
        <v>0</v>
      </c>
      <c r="AC118" s="88">
        <v>0</v>
      </c>
      <c r="AD118" s="88">
        <v>0</v>
      </c>
      <c r="AE118" s="88">
        <f t="shared" si="4"/>
        <v>4978</v>
      </c>
      <c r="AF118" s="89">
        <f t="shared" si="7"/>
        <v>43089</v>
      </c>
      <c r="AG118" s="87">
        <v>0</v>
      </c>
      <c r="AH118" s="90" t="s">
        <v>121</v>
      </c>
      <c r="AI118" s="91">
        <v>328202010079845</v>
      </c>
      <c r="AJ118" s="90" t="s">
        <v>1318</v>
      </c>
    </row>
    <row r="119" spans="2:36" ht="16.5">
      <c r="B119" s="82" t="s">
        <v>1319</v>
      </c>
      <c r="C119" s="113">
        <v>104</v>
      </c>
      <c r="D119" s="84" t="s">
        <v>1320</v>
      </c>
      <c r="E119" s="82" t="s">
        <v>1321</v>
      </c>
      <c r="F119" s="85">
        <v>768863762990</v>
      </c>
      <c r="G119" s="86">
        <v>25795</v>
      </c>
      <c r="H119" s="84"/>
      <c r="I119" s="87" t="s">
        <v>111</v>
      </c>
      <c r="J119" s="84" t="s">
        <v>1024</v>
      </c>
      <c r="K119" s="84" t="s">
        <v>1322</v>
      </c>
      <c r="L119" s="86">
        <v>38292</v>
      </c>
      <c r="M119" s="87" t="s">
        <v>96</v>
      </c>
      <c r="N119" s="87">
        <v>0</v>
      </c>
      <c r="O119" s="88">
        <v>37662</v>
      </c>
      <c r="P119" s="88">
        <v>0</v>
      </c>
      <c r="Q119" s="88">
        <v>0</v>
      </c>
      <c r="R119" s="88">
        <v>0</v>
      </c>
      <c r="S119" s="88">
        <v>38981</v>
      </c>
      <c r="T119" s="88">
        <f t="shared" si="5"/>
        <v>76643</v>
      </c>
      <c r="U119" s="87">
        <v>0</v>
      </c>
      <c r="V119" s="89">
        <f t="shared" si="6"/>
        <v>76643</v>
      </c>
      <c r="W119" s="87">
        <v>0</v>
      </c>
      <c r="X119" s="88">
        <v>9030</v>
      </c>
      <c r="Y119" s="88">
        <v>0</v>
      </c>
      <c r="Z119" s="88">
        <v>702</v>
      </c>
      <c r="AA119" s="88">
        <v>0</v>
      </c>
      <c r="AB119" s="88">
        <v>0</v>
      </c>
      <c r="AC119" s="88">
        <v>0</v>
      </c>
      <c r="AD119" s="88">
        <v>0</v>
      </c>
      <c r="AE119" s="88">
        <f t="shared" si="4"/>
        <v>9732</v>
      </c>
      <c r="AF119" s="89">
        <f t="shared" si="7"/>
        <v>66911</v>
      </c>
      <c r="AG119" s="87">
        <v>0</v>
      </c>
      <c r="AH119" s="90" t="s">
        <v>121</v>
      </c>
      <c r="AI119" s="91">
        <v>328002011011821</v>
      </c>
      <c r="AJ119" s="90" t="s">
        <v>174</v>
      </c>
    </row>
    <row r="120" spans="2:36" ht="16.5">
      <c r="B120" s="82" t="s">
        <v>1323</v>
      </c>
      <c r="C120" s="113">
        <v>105</v>
      </c>
      <c r="D120" s="84" t="s">
        <v>1324</v>
      </c>
      <c r="E120" s="82"/>
      <c r="F120" s="85">
        <v>505688192611</v>
      </c>
      <c r="G120" s="86">
        <v>27912</v>
      </c>
      <c r="H120" s="84" t="s">
        <v>1078</v>
      </c>
      <c r="I120" s="87" t="s">
        <v>111</v>
      </c>
      <c r="J120" s="84" t="s">
        <v>1325</v>
      </c>
      <c r="K120" s="84" t="s">
        <v>1037</v>
      </c>
      <c r="L120" s="86">
        <v>41649</v>
      </c>
      <c r="M120" s="87" t="s">
        <v>96</v>
      </c>
      <c r="N120" s="87">
        <v>0</v>
      </c>
      <c r="O120" s="88">
        <v>165603</v>
      </c>
      <c r="P120" s="88">
        <v>0</v>
      </c>
      <c r="Q120" s="88">
        <v>0</v>
      </c>
      <c r="R120" s="88">
        <v>0</v>
      </c>
      <c r="S120" s="88">
        <v>26166</v>
      </c>
      <c r="T120" s="88">
        <f t="shared" si="5"/>
        <v>191769</v>
      </c>
      <c r="U120" s="87">
        <v>0</v>
      </c>
      <c r="V120" s="89">
        <f t="shared" si="6"/>
        <v>191769</v>
      </c>
      <c r="W120" s="87">
        <v>0</v>
      </c>
      <c r="X120" s="88">
        <v>0</v>
      </c>
      <c r="Y120" s="88">
        <v>0</v>
      </c>
      <c r="Z120" s="88">
        <v>0</v>
      </c>
      <c r="AA120" s="88">
        <v>0</v>
      </c>
      <c r="AB120" s="88">
        <v>1800</v>
      </c>
      <c r="AC120" s="88">
        <v>0</v>
      </c>
      <c r="AD120" s="88">
        <v>0</v>
      </c>
      <c r="AE120" s="88">
        <f t="shared" si="4"/>
        <v>1800</v>
      </c>
      <c r="AF120" s="89">
        <f t="shared" si="7"/>
        <v>189969</v>
      </c>
      <c r="AG120" s="87">
        <v>0</v>
      </c>
      <c r="AH120" s="90" t="s">
        <v>121</v>
      </c>
      <c r="AI120" s="91">
        <v>328002011000333</v>
      </c>
      <c r="AJ120" s="90" t="s">
        <v>174</v>
      </c>
    </row>
    <row r="121" spans="2:36" ht="16.5">
      <c r="B121" s="82" t="s">
        <v>1326</v>
      </c>
      <c r="C121" s="113">
        <v>106</v>
      </c>
      <c r="D121" s="84" t="s">
        <v>1327</v>
      </c>
      <c r="E121" s="82"/>
      <c r="F121" s="85">
        <v>427962397889</v>
      </c>
      <c r="G121" s="86">
        <v>32614</v>
      </c>
      <c r="H121" s="84" t="s">
        <v>1254</v>
      </c>
      <c r="I121" s="87" t="s">
        <v>111</v>
      </c>
      <c r="J121" s="84" t="s">
        <v>1255</v>
      </c>
      <c r="K121" s="84" t="s">
        <v>1001</v>
      </c>
      <c r="L121" s="86">
        <v>42078</v>
      </c>
      <c r="M121" s="87" t="s">
        <v>96</v>
      </c>
      <c r="N121" s="87">
        <v>0</v>
      </c>
      <c r="O121" s="88">
        <v>52287</v>
      </c>
      <c r="P121" s="88">
        <v>0</v>
      </c>
      <c r="Q121" s="88">
        <v>0</v>
      </c>
      <c r="R121" s="88">
        <v>0</v>
      </c>
      <c r="S121" s="88">
        <v>60926</v>
      </c>
      <c r="T121" s="88">
        <f t="shared" si="5"/>
        <v>113213</v>
      </c>
      <c r="U121" s="87">
        <v>0</v>
      </c>
      <c r="V121" s="89">
        <f t="shared" si="6"/>
        <v>113213</v>
      </c>
      <c r="W121" s="87">
        <v>0</v>
      </c>
      <c r="X121" s="88">
        <v>12546</v>
      </c>
      <c r="Y121" s="88">
        <v>0</v>
      </c>
      <c r="Z121" s="88">
        <v>984</v>
      </c>
      <c r="AA121" s="88">
        <v>0</v>
      </c>
      <c r="AB121" s="88">
        <v>0</v>
      </c>
      <c r="AC121" s="88">
        <v>0</v>
      </c>
      <c r="AD121" s="88">
        <v>0</v>
      </c>
      <c r="AE121" s="88">
        <f t="shared" si="4"/>
        <v>13530</v>
      </c>
      <c r="AF121" s="89">
        <f t="shared" si="7"/>
        <v>99683</v>
      </c>
      <c r="AG121" s="87">
        <v>0</v>
      </c>
      <c r="AH121" s="90" t="s">
        <v>121</v>
      </c>
      <c r="AI121" s="91">
        <v>610102010004910</v>
      </c>
      <c r="AJ121" s="90" t="s">
        <v>252</v>
      </c>
    </row>
    <row r="122" spans="2:36" ht="16.5">
      <c r="B122" s="82" t="s">
        <v>1328</v>
      </c>
      <c r="C122" s="113">
        <v>107</v>
      </c>
      <c r="D122" s="84" t="s">
        <v>1329</v>
      </c>
      <c r="E122" s="82" t="s">
        <v>1330</v>
      </c>
      <c r="F122" s="85">
        <v>587627786556</v>
      </c>
      <c r="G122" s="86">
        <v>30782</v>
      </c>
      <c r="H122" s="84"/>
      <c r="I122" s="87" t="s">
        <v>111</v>
      </c>
      <c r="J122" s="84" t="s">
        <v>1005</v>
      </c>
      <c r="K122" s="84" t="s">
        <v>1129</v>
      </c>
      <c r="L122" s="86">
        <v>42128</v>
      </c>
      <c r="M122" s="87" t="s">
        <v>96</v>
      </c>
      <c r="N122" s="87">
        <v>0</v>
      </c>
      <c r="O122" s="88">
        <v>330000</v>
      </c>
      <c r="P122" s="88">
        <v>0</v>
      </c>
      <c r="Q122" s="88">
        <v>0</v>
      </c>
      <c r="R122" s="88">
        <v>0</v>
      </c>
      <c r="S122" s="88">
        <v>367000</v>
      </c>
      <c r="T122" s="88">
        <f t="shared" si="5"/>
        <v>697000</v>
      </c>
      <c r="U122" s="87">
        <v>0</v>
      </c>
      <c r="V122" s="89">
        <f t="shared" si="6"/>
        <v>697000</v>
      </c>
      <c r="W122" s="87">
        <v>0</v>
      </c>
      <c r="X122" s="88">
        <v>0</v>
      </c>
      <c r="Y122" s="88">
        <v>0</v>
      </c>
      <c r="Z122" s="88">
        <v>0</v>
      </c>
      <c r="AA122" s="88">
        <v>0</v>
      </c>
      <c r="AB122" s="88">
        <v>2200</v>
      </c>
      <c r="AC122" s="88">
        <v>0</v>
      </c>
      <c r="AD122" s="88">
        <v>0</v>
      </c>
      <c r="AE122" s="88">
        <f t="shared" si="4"/>
        <v>2200</v>
      </c>
      <c r="AF122" s="89">
        <f t="shared" si="7"/>
        <v>694800</v>
      </c>
      <c r="AG122" s="87">
        <v>0</v>
      </c>
      <c r="AH122" s="90" t="s">
        <v>121</v>
      </c>
      <c r="AI122" s="91">
        <v>508202010044763</v>
      </c>
      <c r="AJ122" s="90" t="s">
        <v>1007</v>
      </c>
    </row>
    <row r="123" spans="2:36" ht="16.5">
      <c r="B123" s="82" t="s">
        <v>1331</v>
      </c>
      <c r="C123" s="113">
        <v>108</v>
      </c>
      <c r="D123" s="84" t="s">
        <v>1332</v>
      </c>
      <c r="E123" s="82" t="s">
        <v>1333</v>
      </c>
      <c r="F123" s="85">
        <v>792435150256</v>
      </c>
      <c r="G123" s="86">
        <v>25793</v>
      </c>
      <c r="H123" s="84"/>
      <c r="I123" s="87" t="s">
        <v>111</v>
      </c>
      <c r="J123" s="84" t="s">
        <v>1005</v>
      </c>
      <c r="K123" s="84" t="s">
        <v>1001</v>
      </c>
      <c r="L123" s="86">
        <v>42163</v>
      </c>
      <c r="M123" s="87" t="s">
        <v>96</v>
      </c>
      <c r="N123" s="87">
        <v>0</v>
      </c>
      <c r="O123" s="88">
        <v>341880</v>
      </c>
      <c r="P123" s="88">
        <v>0</v>
      </c>
      <c r="Q123" s="88">
        <v>0</v>
      </c>
      <c r="R123" s="88">
        <v>0</v>
      </c>
      <c r="S123" s="88">
        <v>104610</v>
      </c>
      <c r="T123" s="88">
        <f t="shared" si="5"/>
        <v>446490</v>
      </c>
      <c r="U123" s="87">
        <v>0</v>
      </c>
      <c r="V123" s="89">
        <f t="shared" si="6"/>
        <v>446490</v>
      </c>
      <c r="W123" s="87">
        <v>0</v>
      </c>
      <c r="X123" s="88">
        <v>0</v>
      </c>
      <c r="Y123" s="88">
        <v>0</v>
      </c>
      <c r="Z123" s="88">
        <v>0</v>
      </c>
      <c r="AA123" s="88">
        <v>0</v>
      </c>
      <c r="AB123" s="88">
        <v>2400</v>
      </c>
      <c r="AC123" s="88">
        <v>0</v>
      </c>
      <c r="AD123" s="88">
        <v>0</v>
      </c>
      <c r="AE123" s="88">
        <f t="shared" si="4"/>
        <v>2400</v>
      </c>
      <c r="AF123" s="89">
        <f t="shared" si="7"/>
        <v>444090</v>
      </c>
      <c r="AG123" s="87">
        <v>0</v>
      </c>
      <c r="AH123" s="90" t="s">
        <v>121</v>
      </c>
      <c r="AI123" s="91">
        <v>50820201004476</v>
      </c>
      <c r="AJ123" s="90" t="s">
        <v>1007</v>
      </c>
    </row>
    <row r="124" spans="2:36" ht="16.5">
      <c r="B124" s="82" t="s">
        <v>1334</v>
      </c>
      <c r="C124" s="113">
        <v>109</v>
      </c>
      <c r="D124" s="84" t="s">
        <v>1335</v>
      </c>
      <c r="E124" s="82" t="s">
        <v>1336</v>
      </c>
      <c r="F124" s="85">
        <v>445239997306</v>
      </c>
      <c r="G124" s="86">
        <v>31116</v>
      </c>
      <c r="H124" s="84"/>
      <c r="I124" s="87" t="s">
        <v>111</v>
      </c>
      <c r="J124" s="84" t="s">
        <v>1024</v>
      </c>
      <c r="K124" s="84" t="s">
        <v>1108</v>
      </c>
      <c r="L124" s="86">
        <v>42291</v>
      </c>
      <c r="M124" s="87" t="s">
        <v>96</v>
      </c>
      <c r="N124" s="87">
        <v>0</v>
      </c>
      <c r="O124" s="88">
        <v>10648</v>
      </c>
      <c r="P124" s="88">
        <v>0</v>
      </c>
      <c r="Q124" s="88">
        <v>0</v>
      </c>
      <c r="R124" s="88">
        <v>0</v>
      </c>
      <c r="S124" s="88">
        <v>15972</v>
      </c>
      <c r="T124" s="88">
        <f t="shared" si="5"/>
        <v>26620</v>
      </c>
      <c r="U124" s="87">
        <v>0</v>
      </c>
      <c r="V124" s="89">
        <f t="shared" si="6"/>
        <v>26620</v>
      </c>
      <c r="W124" s="87">
        <v>0</v>
      </c>
      <c r="X124" s="88">
        <v>2556</v>
      </c>
      <c r="Y124" s="88">
        <v>0</v>
      </c>
      <c r="Z124" s="88">
        <v>200</v>
      </c>
      <c r="AA124" s="88">
        <v>0</v>
      </c>
      <c r="AB124" s="88">
        <v>0</v>
      </c>
      <c r="AC124" s="88">
        <v>0</v>
      </c>
      <c r="AD124" s="88">
        <v>0</v>
      </c>
      <c r="AE124" s="88">
        <f t="shared" si="4"/>
        <v>2756</v>
      </c>
      <c r="AF124" s="89">
        <f t="shared" si="7"/>
        <v>23864</v>
      </c>
      <c r="AG124" s="87">
        <v>0</v>
      </c>
      <c r="AH124" s="90" t="s">
        <v>121</v>
      </c>
      <c r="AI124" s="91">
        <v>610002010011809</v>
      </c>
      <c r="AJ124" s="90" t="s">
        <v>140</v>
      </c>
    </row>
    <row r="125" spans="2:36" ht="16.5">
      <c r="B125" s="82" t="s">
        <v>1337</v>
      </c>
      <c r="C125" s="113">
        <v>110</v>
      </c>
      <c r="D125" s="84" t="s">
        <v>1338</v>
      </c>
      <c r="E125" s="82"/>
      <c r="F125" s="85">
        <v>209391241366</v>
      </c>
      <c r="G125" s="86">
        <v>31600</v>
      </c>
      <c r="H125" s="84"/>
      <c r="I125" s="87" t="s">
        <v>111</v>
      </c>
      <c r="J125" s="84" t="s">
        <v>1005</v>
      </c>
      <c r="K125" s="84" t="s">
        <v>1037</v>
      </c>
      <c r="L125" s="86">
        <v>42430</v>
      </c>
      <c r="M125" s="87" t="s">
        <v>96</v>
      </c>
      <c r="N125" s="87">
        <v>0</v>
      </c>
      <c r="O125" s="88">
        <v>40000</v>
      </c>
      <c r="P125" s="88">
        <v>0</v>
      </c>
      <c r="Q125" s="88">
        <v>0</v>
      </c>
      <c r="R125" s="88">
        <v>0</v>
      </c>
      <c r="S125" s="88">
        <v>47500</v>
      </c>
      <c r="T125" s="88">
        <f t="shared" si="5"/>
        <v>87500</v>
      </c>
      <c r="U125" s="87">
        <v>0</v>
      </c>
      <c r="V125" s="89">
        <f t="shared" si="6"/>
        <v>87500</v>
      </c>
      <c r="W125" s="87">
        <v>0</v>
      </c>
      <c r="X125" s="88">
        <v>0</v>
      </c>
      <c r="Y125" s="88">
        <v>0</v>
      </c>
      <c r="Z125" s="88">
        <v>0</v>
      </c>
      <c r="AA125" s="88">
        <v>0</v>
      </c>
      <c r="AB125" s="88">
        <v>400</v>
      </c>
      <c r="AC125" s="88">
        <v>0</v>
      </c>
      <c r="AD125" s="88">
        <v>0</v>
      </c>
      <c r="AE125" s="88">
        <f t="shared" si="4"/>
        <v>400</v>
      </c>
      <c r="AF125" s="89">
        <f t="shared" si="7"/>
        <v>87100</v>
      </c>
      <c r="AG125" s="87">
        <v>0</v>
      </c>
      <c r="AH125" s="90" t="s">
        <v>121</v>
      </c>
      <c r="AI125" s="91">
        <v>508202010045117</v>
      </c>
      <c r="AJ125" s="90" t="s">
        <v>1007</v>
      </c>
    </row>
    <row r="126" spans="2:36" ht="16.5">
      <c r="B126" s="82" t="s">
        <v>1339</v>
      </c>
      <c r="C126" s="113">
        <v>111</v>
      </c>
      <c r="D126" s="84" t="s">
        <v>1340</v>
      </c>
      <c r="E126" s="82" t="s">
        <v>1341</v>
      </c>
      <c r="F126" s="85">
        <v>226659477384</v>
      </c>
      <c r="G126" s="86">
        <v>29713</v>
      </c>
      <c r="H126" s="84" t="s">
        <v>1342</v>
      </c>
      <c r="I126" s="87" t="s">
        <v>111</v>
      </c>
      <c r="J126" s="84" t="s">
        <v>200</v>
      </c>
      <c r="K126" s="84" t="s">
        <v>1044</v>
      </c>
      <c r="L126" s="86">
        <v>42644</v>
      </c>
      <c r="M126" s="87" t="s">
        <v>96</v>
      </c>
      <c r="N126" s="87">
        <v>0</v>
      </c>
      <c r="O126" s="88">
        <v>282900</v>
      </c>
      <c r="P126" s="88">
        <v>0</v>
      </c>
      <c r="Q126" s="88">
        <v>0</v>
      </c>
      <c r="R126" s="88">
        <v>0</v>
      </c>
      <c r="S126" s="88">
        <v>89175</v>
      </c>
      <c r="T126" s="88">
        <f t="shared" si="5"/>
        <v>372075</v>
      </c>
      <c r="U126" s="87">
        <v>0</v>
      </c>
      <c r="V126" s="89">
        <f t="shared" si="6"/>
        <v>372075</v>
      </c>
      <c r="W126" s="87">
        <v>0</v>
      </c>
      <c r="X126" s="88">
        <v>0</v>
      </c>
      <c r="Y126" s="88">
        <v>0</v>
      </c>
      <c r="Z126" s="88">
        <v>0</v>
      </c>
      <c r="AA126" s="88">
        <v>0</v>
      </c>
      <c r="AB126" s="88">
        <v>2400</v>
      </c>
      <c r="AC126" s="88">
        <v>0</v>
      </c>
      <c r="AD126" s="88">
        <v>0</v>
      </c>
      <c r="AE126" s="88">
        <f t="shared" si="4"/>
        <v>2400</v>
      </c>
      <c r="AF126" s="89">
        <f t="shared" si="7"/>
        <v>369675</v>
      </c>
      <c r="AG126" s="87">
        <v>0</v>
      </c>
      <c r="AH126" s="90" t="s">
        <v>121</v>
      </c>
      <c r="AI126" s="91">
        <v>328002011004643</v>
      </c>
      <c r="AJ126" s="90" t="s">
        <v>174</v>
      </c>
    </row>
    <row r="127" spans="2:36" ht="16.5">
      <c r="B127" s="82" t="s">
        <v>1343</v>
      </c>
      <c r="C127" s="113">
        <v>112</v>
      </c>
      <c r="D127" s="84" t="s">
        <v>1344</v>
      </c>
      <c r="E127" s="82" t="s">
        <v>1345</v>
      </c>
      <c r="F127" s="85">
        <v>880962227331</v>
      </c>
      <c r="G127" s="86">
        <v>33393</v>
      </c>
      <c r="H127" s="84"/>
      <c r="I127" s="87" t="s">
        <v>111</v>
      </c>
      <c r="J127" s="84" t="s">
        <v>1005</v>
      </c>
      <c r="K127" s="84" t="s">
        <v>1037</v>
      </c>
      <c r="L127" s="86">
        <v>42705</v>
      </c>
      <c r="M127" s="87" t="s">
        <v>96</v>
      </c>
      <c r="N127" s="87">
        <v>0</v>
      </c>
      <c r="O127" s="88">
        <v>179967</v>
      </c>
      <c r="P127" s="88">
        <v>0</v>
      </c>
      <c r="Q127" s="88">
        <v>0</v>
      </c>
      <c r="R127" s="88">
        <v>0</v>
      </c>
      <c r="S127" s="88">
        <v>14040</v>
      </c>
      <c r="T127" s="88">
        <f t="shared" si="5"/>
        <v>194007</v>
      </c>
      <c r="U127" s="87">
        <v>0</v>
      </c>
      <c r="V127" s="89">
        <f t="shared" si="6"/>
        <v>194007</v>
      </c>
      <c r="W127" s="87">
        <v>0</v>
      </c>
      <c r="X127" s="88">
        <v>0</v>
      </c>
      <c r="Y127" s="88">
        <v>0</v>
      </c>
      <c r="Z127" s="88">
        <v>0</v>
      </c>
      <c r="AA127" s="88">
        <v>0</v>
      </c>
      <c r="AB127" s="88">
        <v>1950</v>
      </c>
      <c r="AC127" s="88">
        <v>0</v>
      </c>
      <c r="AD127" s="88">
        <v>27500</v>
      </c>
      <c r="AE127" s="88">
        <f t="shared" si="4"/>
        <v>29450</v>
      </c>
      <c r="AF127" s="89">
        <f t="shared" si="7"/>
        <v>164557</v>
      </c>
      <c r="AG127" s="87">
        <v>0</v>
      </c>
      <c r="AH127" s="90" t="s">
        <v>121</v>
      </c>
      <c r="AI127" s="91">
        <v>50820201004523</v>
      </c>
      <c r="AJ127" s="90" t="s">
        <v>1007</v>
      </c>
    </row>
    <row r="128" spans="2:36" ht="16.5">
      <c r="B128" s="82" t="s">
        <v>1346</v>
      </c>
      <c r="C128" s="113">
        <v>113</v>
      </c>
      <c r="D128" s="84" t="s">
        <v>1347</v>
      </c>
      <c r="E128" s="82" t="s">
        <v>1348</v>
      </c>
      <c r="F128" s="85">
        <v>698948517982</v>
      </c>
      <c r="G128" s="86">
        <v>25784</v>
      </c>
      <c r="H128" s="84"/>
      <c r="I128" s="87" t="s">
        <v>111</v>
      </c>
      <c r="J128" s="84" t="s">
        <v>1005</v>
      </c>
      <c r="K128" s="84" t="s">
        <v>1112</v>
      </c>
      <c r="L128" s="86">
        <v>42705</v>
      </c>
      <c r="M128" s="87" t="s">
        <v>96</v>
      </c>
      <c r="N128" s="87">
        <v>0</v>
      </c>
      <c r="O128" s="88">
        <v>186000</v>
      </c>
      <c r="P128" s="88">
        <v>0</v>
      </c>
      <c r="Q128" s="88">
        <v>0</v>
      </c>
      <c r="R128" s="88">
        <v>0</v>
      </c>
      <c r="S128" s="88">
        <v>54600</v>
      </c>
      <c r="T128" s="88">
        <f t="shared" si="5"/>
        <v>240600</v>
      </c>
      <c r="U128" s="87">
        <v>0</v>
      </c>
      <c r="V128" s="89">
        <f t="shared" si="6"/>
        <v>240600</v>
      </c>
      <c r="W128" s="87">
        <v>0</v>
      </c>
      <c r="X128" s="88">
        <v>0</v>
      </c>
      <c r="Y128" s="88">
        <v>0</v>
      </c>
      <c r="Z128" s="88">
        <v>0</v>
      </c>
      <c r="AA128" s="88">
        <v>0</v>
      </c>
      <c r="AB128" s="88">
        <v>2400</v>
      </c>
      <c r="AC128" s="88">
        <v>0</v>
      </c>
      <c r="AD128" s="88">
        <v>25000</v>
      </c>
      <c r="AE128" s="88">
        <f t="shared" si="4"/>
        <v>27400</v>
      </c>
      <c r="AF128" s="89">
        <f t="shared" si="7"/>
        <v>213200</v>
      </c>
      <c r="AG128" s="87">
        <v>0</v>
      </c>
      <c r="AH128" s="90" t="s">
        <v>121</v>
      </c>
      <c r="AI128" s="91">
        <v>508202010045238</v>
      </c>
      <c r="AJ128" s="90" t="s">
        <v>174</v>
      </c>
    </row>
    <row r="129" spans="2:36" ht="16.5">
      <c r="B129" s="82" t="s">
        <v>1349</v>
      </c>
      <c r="C129" s="113">
        <v>114</v>
      </c>
      <c r="D129" s="84" t="s">
        <v>1350</v>
      </c>
      <c r="E129" s="82" t="s">
        <v>1351</v>
      </c>
      <c r="F129" s="85">
        <v>247911219401</v>
      </c>
      <c r="G129" s="86">
        <v>32365</v>
      </c>
      <c r="H129" s="84"/>
      <c r="I129" s="87" t="s">
        <v>111</v>
      </c>
      <c r="J129" s="84" t="s">
        <v>1005</v>
      </c>
      <c r="K129" s="84" t="s">
        <v>1112</v>
      </c>
      <c r="L129" s="86">
        <v>42705</v>
      </c>
      <c r="M129" s="87" t="s">
        <v>96</v>
      </c>
      <c r="N129" s="87">
        <v>0</v>
      </c>
      <c r="O129" s="88">
        <v>164313</v>
      </c>
      <c r="P129" s="88">
        <v>0</v>
      </c>
      <c r="Q129" s="88">
        <v>0</v>
      </c>
      <c r="R129" s="88">
        <v>0</v>
      </c>
      <c r="S129" s="88">
        <v>28932</v>
      </c>
      <c r="T129" s="88">
        <f t="shared" si="5"/>
        <v>193245</v>
      </c>
      <c r="U129" s="87">
        <v>0</v>
      </c>
      <c r="V129" s="89">
        <f t="shared" si="6"/>
        <v>193245</v>
      </c>
      <c r="W129" s="87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1800</v>
      </c>
      <c r="AC129" s="88">
        <v>0</v>
      </c>
      <c r="AD129" s="88">
        <v>0</v>
      </c>
      <c r="AE129" s="88">
        <f t="shared" si="4"/>
        <v>1800</v>
      </c>
      <c r="AF129" s="89">
        <f t="shared" si="7"/>
        <v>191445</v>
      </c>
      <c r="AG129" s="87">
        <v>0</v>
      </c>
      <c r="AH129" s="90" t="s">
        <v>121</v>
      </c>
      <c r="AI129" s="91">
        <v>508202010045239</v>
      </c>
      <c r="AJ129" s="90" t="s">
        <v>1007</v>
      </c>
    </row>
    <row r="130" spans="2:36" ht="16.5">
      <c r="B130" s="82" t="s">
        <v>1352</v>
      </c>
      <c r="C130" s="113">
        <v>115</v>
      </c>
      <c r="D130" s="84" t="s">
        <v>1353</v>
      </c>
      <c r="E130" s="82"/>
      <c r="F130" s="85">
        <v>430598472358</v>
      </c>
      <c r="G130" s="86">
        <v>32304</v>
      </c>
      <c r="H130" s="84" t="s">
        <v>1078</v>
      </c>
      <c r="I130" s="87" t="s">
        <v>111</v>
      </c>
      <c r="J130" s="84" t="s">
        <v>120</v>
      </c>
      <c r="K130" s="84" t="s">
        <v>1108</v>
      </c>
      <c r="L130" s="86">
        <v>42719</v>
      </c>
      <c r="M130" s="87" t="s">
        <v>96</v>
      </c>
      <c r="N130" s="87">
        <v>0</v>
      </c>
      <c r="O130" s="88">
        <v>50922</v>
      </c>
      <c r="P130" s="88">
        <v>0</v>
      </c>
      <c r="Q130" s="88">
        <v>0</v>
      </c>
      <c r="R130" s="88">
        <v>0</v>
      </c>
      <c r="S130" s="88">
        <v>58883</v>
      </c>
      <c r="T130" s="88">
        <f t="shared" si="5"/>
        <v>109805</v>
      </c>
      <c r="U130" s="87">
        <v>0</v>
      </c>
      <c r="V130" s="89">
        <f t="shared" si="6"/>
        <v>109805</v>
      </c>
      <c r="W130" s="87">
        <v>0</v>
      </c>
      <c r="X130" s="88">
        <v>12222</v>
      </c>
      <c r="Y130" s="88">
        <v>0</v>
      </c>
      <c r="Z130" s="88">
        <v>957</v>
      </c>
      <c r="AA130" s="88">
        <v>0</v>
      </c>
      <c r="AB130" s="88">
        <v>0</v>
      </c>
      <c r="AC130" s="88">
        <v>0</v>
      </c>
      <c r="AD130" s="88">
        <v>0</v>
      </c>
      <c r="AE130" s="88">
        <f t="shared" si="4"/>
        <v>13179</v>
      </c>
      <c r="AF130" s="89">
        <f t="shared" si="7"/>
        <v>96626</v>
      </c>
      <c r="AG130" s="87">
        <v>0</v>
      </c>
      <c r="AH130" s="90" t="s">
        <v>121</v>
      </c>
      <c r="AI130" s="91">
        <v>610002010012864</v>
      </c>
      <c r="AJ130" s="90" t="s">
        <v>140</v>
      </c>
    </row>
    <row r="131" spans="2:36" ht="16.5">
      <c r="B131" s="82" t="s">
        <v>1354</v>
      </c>
      <c r="C131" s="113">
        <v>116</v>
      </c>
      <c r="D131" s="84" t="s">
        <v>1355</v>
      </c>
      <c r="E131" s="82" t="s">
        <v>1356</v>
      </c>
      <c r="F131" s="85">
        <v>616174143615</v>
      </c>
      <c r="G131" s="86">
        <v>32992</v>
      </c>
      <c r="H131" s="84" t="s">
        <v>1357</v>
      </c>
      <c r="I131" s="87" t="s">
        <v>111</v>
      </c>
      <c r="J131" s="84" t="s">
        <v>1020</v>
      </c>
      <c r="K131" s="84" t="s">
        <v>1025</v>
      </c>
      <c r="L131" s="86">
        <v>42760</v>
      </c>
      <c r="M131" s="87" t="s">
        <v>96</v>
      </c>
      <c r="N131" s="87">
        <v>0</v>
      </c>
      <c r="O131" s="88">
        <v>379800</v>
      </c>
      <c r="P131" s="88">
        <v>0</v>
      </c>
      <c r="Q131" s="88">
        <v>0</v>
      </c>
      <c r="R131" s="88">
        <v>0</v>
      </c>
      <c r="S131" s="88">
        <v>364350</v>
      </c>
      <c r="T131" s="88">
        <f t="shared" si="5"/>
        <v>744150</v>
      </c>
      <c r="U131" s="87">
        <v>0</v>
      </c>
      <c r="V131" s="89">
        <f t="shared" si="6"/>
        <v>744150</v>
      </c>
      <c r="W131" s="87">
        <v>0</v>
      </c>
      <c r="X131" s="88">
        <v>0</v>
      </c>
      <c r="Y131" s="88">
        <v>0</v>
      </c>
      <c r="Z131" s="88">
        <v>0</v>
      </c>
      <c r="AA131" s="88">
        <v>0</v>
      </c>
      <c r="AB131" s="88">
        <v>2400</v>
      </c>
      <c r="AC131" s="88">
        <v>0</v>
      </c>
      <c r="AD131" s="88">
        <v>28145.5</v>
      </c>
      <c r="AE131" s="88">
        <f t="shared" si="4"/>
        <v>30545.5</v>
      </c>
      <c r="AF131" s="89">
        <f t="shared" si="7"/>
        <v>713604.5</v>
      </c>
      <c r="AG131" s="87">
        <v>0</v>
      </c>
      <c r="AH131" s="90" t="s">
        <v>121</v>
      </c>
      <c r="AI131" s="91">
        <v>610002010012750</v>
      </c>
      <c r="AJ131" s="90" t="s">
        <v>140</v>
      </c>
    </row>
    <row r="132" spans="2:36" ht="16.5">
      <c r="B132" s="82" t="s">
        <v>1358</v>
      </c>
      <c r="C132" s="113">
        <v>117</v>
      </c>
      <c r="D132" s="84" t="s">
        <v>1359</v>
      </c>
      <c r="E132" s="82"/>
      <c r="F132" s="85">
        <v>488857970620</v>
      </c>
      <c r="G132" s="86">
        <v>30103</v>
      </c>
      <c r="H132" s="84"/>
      <c r="I132" s="87" t="s">
        <v>111</v>
      </c>
      <c r="J132" s="84" t="s">
        <v>125</v>
      </c>
      <c r="K132" s="84" t="s">
        <v>1070</v>
      </c>
      <c r="L132" s="86">
        <v>42826</v>
      </c>
      <c r="M132" s="87" t="s">
        <v>96</v>
      </c>
      <c r="N132" s="87">
        <v>0</v>
      </c>
      <c r="O132" s="88">
        <v>77391</v>
      </c>
      <c r="P132" s="88">
        <v>0</v>
      </c>
      <c r="Q132" s="88">
        <v>0</v>
      </c>
      <c r="R132" s="88">
        <v>0</v>
      </c>
      <c r="S132" s="88">
        <v>96088</v>
      </c>
      <c r="T132" s="88">
        <f t="shared" si="5"/>
        <v>173479</v>
      </c>
      <c r="U132" s="87">
        <v>0</v>
      </c>
      <c r="V132" s="89">
        <f t="shared" si="6"/>
        <v>173479</v>
      </c>
      <c r="W132" s="87">
        <v>0</v>
      </c>
      <c r="X132" s="88">
        <v>18594</v>
      </c>
      <c r="Y132" s="88">
        <v>0</v>
      </c>
      <c r="Z132" s="88">
        <v>1452</v>
      </c>
      <c r="AA132" s="88">
        <v>0</v>
      </c>
      <c r="AB132" s="88">
        <v>1800</v>
      </c>
      <c r="AC132" s="88">
        <v>0</v>
      </c>
      <c r="AD132" s="88">
        <v>0</v>
      </c>
      <c r="AE132" s="88">
        <f t="shared" si="4"/>
        <v>21846</v>
      </c>
      <c r="AF132" s="89">
        <f t="shared" si="7"/>
        <v>151633</v>
      </c>
      <c r="AG132" s="87">
        <v>0</v>
      </c>
      <c r="AH132" s="90" t="s">
        <v>121</v>
      </c>
      <c r="AI132" s="91">
        <v>328002011019934</v>
      </c>
      <c r="AJ132" s="90" t="s">
        <v>174</v>
      </c>
    </row>
    <row r="133" spans="2:36" ht="16.5">
      <c r="B133" s="82" t="s">
        <v>1360</v>
      </c>
      <c r="C133" s="113">
        <v>118</v>
      </c>
      <c r="D133" s="84" t="s">
        <v>1361</v>
      </c>
      <c r="E133" s="82" t="s">
        <v>1362</v>
      </c>
      <c r="F133" s="85">
        <v>913072883955</v>
      </c>
      <c r="G133" s="86">
        <v>32247</v>
      </c>
      <c r="H133" s="84"/>
      <c r="I133" s="87" t="s">
        <v>111</v>
      </c>
      <c r="J133" s="84" t="s">
        <v>1270</v>
      </c>
      <c r="K133" s="84" t="s">
        <v>1271</v>
      </c>
      <c r="L133" s="86">
        <v>42887</v>
      </c>
      <c r="M133" s="87" t="s">
        <v>96</v>
      </c>
      <c r="N133" s="87">
        <v>0</v>
      </c>
      <c r="O133" s="88">
        <v>259979</v>
      </c>
      <c r="P133" s="88">
        <v>0</v>
      </c>
      <c r="Q133" s="88">
        <v>0</v>
      </c>
      <c r="R133" s="88">
        <v>0</v>
      </c>
      <c r="S133" s="88">
        <v>63002</v>
      </c>
      <c r="T133" s="88">
        <f t="shared" si="5"/>
        <v>322981</v>
      </c>
      <c r="U133" s="87">
        <v>0</v>
      </c>
      <c r="V133" s="89">
        <f t="shared" si="6"/>
        <v>322981</v>
      </c>
      <c r="W133" s="87">
        <v>0</v>
      </c>
      <c r="X133" s="88">
        <v>0</v>
      </c>
      <c r="Y133" s="88">
        <v>0</v>
      </c>
      <c r="Z133" s="88">
        <v>0</v>
      </c>
      <c r="AA133" s="88">
        <v>0</v>
      </c>
      <c r="AB133" s="88">
        <v>2400</v>
      </c>
      <c r="AC133" s="88">
        <v>0</v>
      </c>
      <c r="AD133" s="88">
        <v>0</v>
      </c>
      <c r="AE133" s="88">
        <f t="shared" si="4"/>
        <v>2400</v>
      </c>
      <c r="AF133" s="89">
        <f t="shared" si="7"/>
        <v>320581</v>
      </c>
      <c r="AG133" s="87">
        <v>0</v>
      </c>
      <c r="AH133" s="90" t="s">
        <v>121</v>
      </c>
      <c r="AI133" s="91">
        <v>610002010013146</v>
      </c>
      <c r="AJ133" s="90" t="s">
        <v>140</v>
      </c>
    </row>
    <row r="134" spans="2:36" ht="16.5">
      <c r="B134" s="82" t="s">
        <v>1363</v>
      </c>
      <c r="C134" s="113">
        <v>119</v>
      </c>
      <c r="D134" s="84" t="s">
        <v>1364</v>
      </c>
      <c r="E134" s="82" t="s">
        <v>1365</v>
      </c>
      <c r="F134" s="85">
        <v>822257477236</v>
      </c>
      <c r="G134" s="86">
        <v>24793</v>
      </c>
      <c r="H134" s="84"/>
      <c r="I134" s="87" t="s">
        <v>111</v>
      </c>
      <c r="J134" s="84" t="s">
        <v>1005</v>
      </c>
      <c r="K134" s="84" t="s">
        <v>1025</v>
      </c>
      <c r="L134" s="86">
        <v>42887</v>
      </c>
      <c r="M134" s="87" t="s">
        <v>96</v>
      </c>
      <c r="N134" s="87">
        <v>0</v>
      </c>
      <c r="O134" s="88">
        <v>379800</v>
      </c>
      <c r="P134" s="88">
        <v>0</v>
      </c>
      <c r="Q134" s="88">
        <v>0</v>
      </c>
      <c r="R134" s="88">
        <v>0</v>
      </c>
      <c r="S134" s="88">
        <v>364350</v>
      </c>
      <c r="T134" s="88">
        <f t="shared" si="5"/>
        <v>744150</v>
      </c>
      <c r="U134" s="87">
        <v>0</v>
      </c>
      <c r="V134" s="89">
        <f t="shared" si="6"/>
        <v>744150</v>
      </c>
      <c r="W134" s="87">
        <v>0</v>
      </c>
      <c r="X134" s="88">
        <v>0</v>
      </c>
      <c r="Y134" s="88">
        <v>0</v>
      </c>
      <c r="Z134" s="88">
        <v>0</v>
      </c>
      <c r="AA134" s="88">
        <v>0</v>
      </c>
      <c r="AB134" s="88">
        <v>2400</v>
      </c>
      <c r="AC134" s="88">
        <v>0</v>
      </c>
      <c r="AD134" s="88">
        <v>0</v>
      </c>
      <c r="AE134" s="88">
        <f t="shared" si="4"/>
        <v>2400</v>
      </c>
      <c r="AF134" s="89">
        <f t="shared" si="7"/>
        <v>741750</v>
      </c>
      <c r="AG134" s="87">
        <v>0</v>
      </c>
      <c r="AH134" s="90" t="s">
        <v>121</v>
      </c>
      <c r="AI134" s="91">
        <v>50820201004649</v>
      </c>
      <c r="AJ134" s="90" t="s">
        <v>1007</v>
      </c>
    </row>
    <row r="135" spans="2:36" ht="16.5">
      <c r="B135" s="82" t="s">
        <v>1366</v>
      </c>
      <c r="C135" s="113">
        <v>120</v>
      </c>
      <c r="D135" s="84" t="s">
        <v>1367</v>
      </c>
      <c r="E135" s="82"/>
      <c r="F135" s="85">
        <v>901581160696</v>
      </c>
      <c r="G135" s="86">
        <v>31455</v>
      </c>
      <c r="H135" s="84" t="s">
        <v>4</v>
      </c>
      <c r="I135" s="87" t="s">
        <v>111</v>
      </c>
      <c r="J135" s="84" t="s">
        <v>1024</v>
      </c>
      <c r="K135" s="84" t="s">
        <v>1108</v>
      </c>
      <c r="L135" s="86">
        <v>43067</v>
      </c>
      <c r="M135" s="87" t="s">
        <v>96</v>
      </c>
      <c r="N135" s="87">
        <v>0</v>
      </c>
      <c r="O135" s="88">
        <v>47232</v>
      </c>
      <c r="P135" s="88">
        <v>0</v>
      </c>
      <c r="Q135" s="88">
        <v>0</v>
      </c>
      <c r="R135" s="88">
        <v>0</v>
      </c>
      <c r="S135" s="88">
        <v>53348</v>
      </c>
      <c r="T135" s="88">
        <f t="shared" si="5"/>
        <v>100580</v>
      </c>
      <c r="U135" s="87">
        <v>0</v>
      </c>
      <c r="V135" s="89">
        <f t="shared" si="6"/>
        <v>100580</v>
      </c>
      <c r="W135" s="87">
        <v>0</v>
      </c>
      <c r="X135" s="88">
        <v>11340</v>
      </c>
      <c r="Y135" s="88">
        <v>0</v>
      </c>
      <c r="Z135" s="88">
        <v>885</v>
      </c>
      <c r="AA135" s="88">
        <v>0</v>
      </c>
      <c r="AB135" s="88">
        <v>0</v>
      </c>
      <c r="AC135" s="88">
        <v>0</v>
      </c>
      <c r="AD135" s="88">
        <v>0</v>
      </c>
      <c r="AE135" s="88">
        <f t="shared" si="4"/>
        <v>12225</v>
      </c>
      <c r="AF135" s="89">
        <f t="shared" si="7"/>
        <v>88355</v>
      </c>
      <c r="AG135" s="87">
        <v>0</v>
      </c>
      <c r="AH135" s="90" t="s">
        <v>121</v>
      </c>
      <c r="AI135" s="91">
        <v>328202010082743</v>
      </c>
      <c r="AJ135" s="90" t="s">
        <v>1318</v>
      </c>
    </row>
    <row r="136" spans="2:36" ht="16.5">
      <c r="B136" s="82" t="s">
        <v>1368</v>
      </c>
      <c r="C136" s="113">
        <v>121</v>
      </c>
      <c r="D136" s="84" t="s">
        <v>1369</v>
      </c>
      <c r="E136" s="82" t="s">
        <v>1370</v>
      </c>
      <c r="F136" s="85">
        <v>796409880209</v>
      </c>
      <c r="G136" s="86">
        <v>34335</v>
      </c>
      <c r="H136" s="84"/>
      <c r="I136" s="87" t="s">
        <v>111</v>
      </c>
      <c r="J136" s="84" t="s">
        <v>1005</v>
      </c>
      <c r="K136" s="84" t="s">
        <v>1112</v>
      </c>
      <c r="L136" s="86">
        <v>43070</v>
      </c>
      <c r="M136" s="87" t="s">
        <v>96</v>
      </c>
      <c r="N136" s="87">
        <v>0</v>
      </c>
      <c r="O136" s="88">
        <v>168840</v>
      </c>
      <c r="P136" s="88">
        <v>0</v>
      </c>
      <c r="Q136" s="88">
        <v>0</v>
      </c>
      <c r="R136" s="88">
        <v>0</v>
      </c>
      <c r="S136" s="88">
        <v>24405</v>
      </c>
      <c r="T136" s="88">
        <f t="shared" si="5"/>
        <v>193245</v>
      </c>
      <c r="U136" s="87">
        <v>0</v>
      </c>
      <c r="V136" s="89">
        <f t="shared" si="6"/>
        <v>193245</v>
      </c>
      <c r="W136" s="87">
        <v>0</v>
      </c>
      <c r="X136" s="88">
        <v>0</v>
      </c>
      <c r="Y136" s="88">
        <v>0</v>
      </c>
      <c r="Z136" s="88">
        <v>0</v>
      </c>
      <c r="AA136" s="88">
        <v>0</v>
      </c>
      <c r="AB136" s="88">
        <v>1800</v>
      </c>
      <c r="AC136" s="88">
        <v>0</v>
      </c>
      <c r="AD136" s="88">
        <v>15000</v>
      </c>
      <c r="AE136" s="88">
        <f t="shared" si="4"/>
        <v>16800</v>
      </c>
      <c r="AF136" s="89">
        <f t="shared" si="7"/>
        <v>176445</v>
      </c>
      <c r="AG136" s="87">
        <v>0</v>
      </c>
      <c r="AH136" s="90" t="s">
        <v>121</v>
      </c>
      <c r="AI136" s="91">
        <v>50820201004575</v>
      </c>
      <c r="AJ136" s="90" t="s">
        <v>1007</v>
      </c>
    </row>
    <row r="137" spans="2:36" ht="16.5">
      <c r="B137" s="82" t="s">
        <v>1371</v>
      </c>
      <c r="C137" s="113">
        <v>122</v>
      </c>
      <c r="D137" s="84" t="s">
        <v>1372</v>
      </c>
      <c r="E137" s="82"/>
      <c r="F137" s="85">
        <v>843160438395</v>
      </c>
      <c r="G137" s="86">
        <v>30577</v>
      </c>
      <c r="H137" s="84" t="s">
        <v>1078</v>
      </c>
      <c r="I137" s="87" t="s">
        <v>111</v>
      </c>
      <c r="J137" s="84" t="s">
        <v>1107</v>
      </c>
      <c r="K137" s="84" t="s">
        <v>1001</v>
      </c>
      <c r="L137" s="86">
        <v>43009</v>
      </c>
      <c r="M137" s="87" t="s">
        <v>96</v>
      </c>
      <c r="N137" s="87">
        <v>0</v>
      </c>
      <c r="O137" s="88">
        <v>4453</v>
      </c>
      <c r="P137" s="88">
        <v>0</v>
      </c>
      <c r="Q137" s="88">
        <v>0</v>
      </c>
      <c r="R137" s="88">
        <v>0</v>
      </c>
      <c r="S137" s="88">
        <v>6679</v>
      </c>
      <c r="T137" s="88">
        <f t="shared" si="5"/>
        <v>11132</v>
      </c>
      <c r="U137" s="87">
        <v>0</v>
      </c>
      <c r="V137" s="89">
        <f t="shared" si="6"/>
        <v>11132</v>
      </c>
      <c r="W137" s="87">
        <v>0</v>
      </c>
      <c r="X137" s="88">
        <v>1068</v>
      </c>
      <c r="Y137" s="88">
        <v>0</v>
      </c>
      <c r="Z137" s="88">
        <v>84</v>
      </c>
      <c r="AA137" s="88">
        <v>0</v>
      </c>
      <c r="AB137" s="88">
        <v>0</v>
      </c>
      <c r="AC137" s="88">
        <v>0</v>
      </c>
      <c r="AD137" s="88">
        <v>0</v>
      </c>
      <c r="AE137" s="88">
        <f t="shared" si="4"/>
        <v>1152</v>
      </c>
      <c r="AF137" s="89">
        <f t="shared" si="7"/>
        <v>9980</v>
      </c>
      <c r="AG137" s="87">
        <v>0</v>
      </c>
      <c r="AH137" s="90" t="s">
        <v>121</v>
      </c>
      <c r="AI137" s="91">
        <v>328002011011769</v>
      </c>
      <c r="AJ137" s="90" t="s">
        <v>174</v>
      </c>
    </row>
    <row r="138" spans="2:36" ht="16.5">
      <c r="B138" s="82" t="s">
        <v>1373</v>
      </c>
      <c r="C138" s="113">
        <v>123</v>
      </c>
      <c r="D138" s="84" t="s">
        <v>1374</v>
      </c>
      <c r="E138" s="82"/>
      <c r="F138" s="85">
        <v>374861886431</v>
      </c>
      <c r="G138" s="86">
        <v>32383</v>
      </c>
      <c r="H138" s="84" t="s">
        <v>4</v>
      </c>
      <c r="I138" s="87" t="s">
        <v>111</v>
      </c>
      <c r="J138" s="84" t="s">
        <v>1096</v>
      </c>
      <c r="K138" s="84" t="s">
        <v>1108</v>
      </c>
      <c r="L138" s="86">
        <v>43084</v>
      </c>
      <c r="M138" s="87" t="s">
        <v>96</v>
      </c>
      <c r="N138" s="87">
        <v>0</v>
      </c>
      <c r="O138" s="88">
        <v>44280</v>
      </c>
      <c r="P138" s="88">
        <v>0</v>
      </c>
      <c r="Q138" s="88">
        <v>0</v>
      </c>
      <c r="R138" s="88">
        <v>0</v>
      </c>
      <c r="S138" s="88">
        <v>48920</v>
      </c>
      <c r="T138" s="88">
        <f t="shared" si="5"/>
        <v>93200</v>
      </c>
      <c r="U138" s="87">
        <v>0</v>
      </c>
      <c r="V138" s="89">
        <f t="shared" si="6"/>
        <v>93200</v>
      </c>
      <c r="W138" s="87">
        <v>0</v>
      </c>
      <c r="X138" s="88">
        <v>10626</v>
      </c>
      <c r="Y138" s="88">
        <v>0</v>
      </c>
      <c r="Z138" s="88">
        <v>834</v>
      </c>
      <c r="AA138" s="88">
        <v>0</v>
      </c>
      <c r="AB138" s="88">
        <v>0</v>
      </c>
      <c r="AC138" s="88">
        <v>0</v>
      </c>
      <c r="AD138" s="88">
        <v>0</v>
      </c>
      <c r="AE138" s="88">
        <f t="shared" si="4"/>
        <v>11460</v>
      </c>
      <c r="AF138" s="89">
        <f t="shared" si="7"/>
        <v>81740</v>
      </c>
      <c r="AG138" s="87">
        <v>0</v>
      </c>
      <c r="AH138" s="90" t="s">
        <v>121</v>
      </c>
      <c r="AI138" s="91">
        <v>328202010082193</v>
      </c>
      <c r="AJ138" s="90" t="s">
        <v>1318</v>
      </c>
    </row>
    <row r="139" spans="2:36" ht="16.5">
      <c r="B139" s="82" t="s">
        <v>1375</v>
      </c>
      <c r="C139" s="113">
        <v>124</v>
      </c>
      <c r="D139" s="84" t="s">
        <v>1376</v>
      </c>
      <c r="E139" s="82"/>
      <c r="F139" s="85">
        <v>643908409231</v>
      </c>
      <c r="G139" s="86">
        <v>23894</v>
      </c>
      <c r="H139" s="84" t="s">
        <v>1377</v>
      </c>
      <c r="I139" s="87" t="s">
        <v>111</v>
      </c>
      <c r="J139" s="84" t="s">
        <v>1378</v>
      </c>
      <c r="K139" s="84" t="s">
        <v>1044</v>
      </c>
      <c r="L139" s="86">
        <v>43087</v>
      </c>
      <c r="M139" s="87" t="s">
        <v>96</v>
      </c>
      <c r="N139" s="87">
        <v>0</v>
      </c>
      <c r="O139" s="88">
        <v>59040</v>
      </c>
      <c r="P139" s="88">
        <v>0</v>
      </c>
      <c r="Q139" s="88">
        <v>0</v>
      </c>
      <c r="R139" s="88">
        <v>0</v>
      </c>
      <c r="S139" s="88">
        <v>71060</v>
      </c>
      <c r="T139" s="88">
        <f t="shared" si="5"/>
        <v>130100</v>
      </c>
      <c r="U139" s="87">
        <v>0</v>
      </c>
      <c r="V139" s="89">
        <f t="shared" si="6"/>
        <v>130100</v>
      </c>
      <c r="W139" s="87">
        <v>0</v>
      </c>
      <c r="X139" s="88">
        <v>14172</v>
      </c>
      <c r="Y139" s="88">
        <v>0</v>
      </c>
      <c r="Z139" s="88">
        <v>1107</v>
      </c>
      <c r="AA139" s="88">
        <v>0</v>
      </c>
      <c r="AB139" s="88">
        <v>0</v>
      </c>
      <c r="AC139" s="88">
        <v>0</v>
      </c>
      <c r="AD139" s="88">
        <v>0</v>
      </c>
      <c r="AE139" s="88">
        <f t="shared" si="4"/>
        <v>15279</v>
      </c>
      <c r="AF139" s="89">
        <f t="shared" si="7"/>
        <v>114821</v>
      </c>
      <c r="AG139" s="87">
        <v>0</v>
      </c>
      <c r="AH139" s="90" t="s">
        <v>121</v>
      </c>
      <c r="AI139" s="91">
        <v>328002011020524</v>
      </c>
      <c r="AJ139" s="90" t="s">
        <v>174</v>
      </c>
    </row>
    <row r="140" spans="2:36" ht="16.5">
      <c r="B140" s="82" t="s">
        <v>1379</v>
      </c>
      <c r="C140" s="113">
        <v>125</v>
      </c>
      <c r="D140" s="84" t="s">
        <v>1380</v>
      </c>
      <c r="E140" s="82"/>
      <c r="F140" s="85">
        <v>787849969861</v>
      </c>
      <c r="G140" s="86">
        <v>35594</v>
      </c>
      <c r="H140" s="84"/>
      <c r="I140" s="87" t="s">
        <v>111</v>
      </c>
      <c r="J140" s="84" t="s">
        <v>1154</v>
      </c>
      <c r="K140" s="84" t="s">
        <v>1044</v>
      </c>
      <c r="L140" s="86">
        <v>43101</v>
      </c>
      <c r="M140" s="87" t="s">
        <v>96</v>
      </c>
      <c r="N140" s="87">
        <v>0</v>
      </c>
      <c r="O140" s="88">
        <v>36170</v>
      </c>
      <c r="P140" s="88">
        <v>0</v>
      </c>
      <c r="Q140" s="88">
        <v>0</v>
      </c>
      <c r="R140" s="88">
        <v>0</v>
      </c>
      <c r="S140" s="88">
        <v>36756</v>
      </c>
      <c r="T140" s="88">
        <f t="shared" si="5"/>
        <v>72926</v>
      </c>
      <c r="U140" s="87">
        <v>0</v>
      </c>
      <c r="V140" s="89">
        <f t="shared" si="6"/>
        <v>72926</v>
      </c>
      <c r="W140" s="87">
        <v>0</v>
      </c>
      <c r="X140" s="88">
        <v>8682</v>
      </c>
      <c r="Y140" s="88">
        <v>0</v>
      </c>
      <c r="Z140" s="88">
        <v>678</v>
      </c>
      <c r="AA140" s="88">
        <v>0</v>
      </c>
      <c r="AB140" s="88">
        <v>0</v>
      </c>
      <c r="AC140" s="88">
        <v>0</v>
      </c>
      <c r="AD140" s="88">
        <v>0</v>
      </c>
      <c r="AE140" s="88">
        <f t="shared" si="4"/>
        <v>9360</v>
      </c>
      <c r="AF140" s="89">
        <f t="shared" si="7"/>
        <v>63566</v>
      </c>
      <c r="AG140" s="87">
        <v>0</v>
      </c>
      <c r="AH140" s="90" t="s">
        <v>121</v>
      </c>
      <c r="AI140" s="91">
        <v>610002010013509</v>
      </c>
      <c r="AJ140" s="90" t="s">
        <v>140</v>
      </c>
    </row>
    <row r="141" spans="2:36" ht="16.5">
      <c r="B141" s="82" t="s">
        <v>1381</v>
      </c>
      <c r="C141" s="113">
        <v>126</v>
      </c>
      <c r="D141" s="84" t="s">
        <v>1382</v>
      </c>
      <c r="E141" s="82" t="s">
        <v>1383</v>
      </c>
      <c r="F141" s="85">
        <v>346945140092</v>
      </c>
      <c r="G141" s="86">
        <v>26840</v>
      </c>
      <c r="H141" s="84"/>
      <c r="I141" s="87" t="s">
        <v>111</v>
      </c>
      <c r="J141" s="84" t="s">
        <v>1005</v>
      </c>
      <c r="K141" s="84" t="s">
        <v>1001</v>
      </c>
      <c r="L141" s="86">
        <v>43160</v>
      </c>
      <c r="M141" s="87" t="s">
        <v>96</v>
      </c>
      <c r="N141" s="87">
        <v>0</v>
      </c>
      <c r="O141" s="88">
        <v>264000</v>
      </c>
      <c r="P141" s="88">
        <v>0</v>
      </c>
      <c r="Q141" s="88">
        <v>0</v>
      </c>
      <c r="R141" s="88">
        <v>0</v>
      </c>
      <c r="S141" s="88">
        <v>156000</v>
      </c>
      <c r="T141" s="88">
        <f t="shared" si="5"/>
        <v>420000</v>
      </c>
      <c r="U141" s="87">
        <v>0</v>
      </c>
      <c r="V141" s="89">
        <f t="shared" si="6"/>
        <v>420000</v>
      </c>
      <c r="W141" s="87">
        <v>0</v>
      </c>
      <c r="X141" s="88">
        <v>0</v>
      </c>
      <c r="Y141" s="88">
        <v>0</v>
      </c>
      <c r="Z141" s="88">
        <v>0</v>
      </c>
      <c r="AA141" s="88">
        <v>0</v>
      </c>
      <c r="AB141" s="88">
        <v>2400</v>
      </c>
      <c r="AC141" s="88">
        <v>0</v>
      </c>
      <c r="AD141" s="88">
        <v>0</v>
      </c>
      <c r="AE141" s="88">
        <f t="shared" si="4"/>
        <v>2400</v>
      </c>
      <c r="AF141" s="89">
        <f t="shared" si="7"/>
        <v>417600</v>
      </c>
      <c r="AG141" s="87">
        <v>0</v>
      </c>
      <c r="AH141" s="90" t="s">
        <v>121</v>
      </c>
      <c r="AI141" s="91">
        <v>50820201004580</v>
      </c>
      <c r="AJ141" s="90" t="s">
        <v>1007</v>
      </c>
    </row>
    <row r="142" spans="2:36" ht="16.5">
      <c r="B142" s="82" t="s">
        <v>1384</v>
      </c>
      <c r="C142" s="113">
        <v>127</v>
      </c>
      <c r="D142" s="84" t="s">
        <v>1385</v>
      </c>
      <c r="E142" s="82"/>
      <c r="F142" s="85">
        <v>441352471484</v>
      </c>
      <c r="G142" s="86">
        <v>32689</v>
      </c>
      <c r="H142" s="84" t="s">
        <v>1078</v>
      </c>
      <c r="I142" s="87" t="s">
        <v>111</v>
      </c>
      <c r="J142" s="84" t="s">
        <v>1079</v>
      </c>
      <c r="K142" s="84" t="s">
        <v>1108</v>
      </c>
      <c r="L142" s="86">
        <v>43160</v>
      </c>
      <c r="M142" s="87" t="s">
        <v>96</v>
      </c>
      <c r="N142" s="87">
        <v>0</v>
      </c>
      <c r="O142" s="88">
        <v>44036</v>
      </c>
      <c r="P142" s="88">
        <v>0</v>
      </c>
      <c r="Q142" s="88">
        <v>0</v>
      </c>
      <c r="R142" s="88">
        <v>0</v>
      </c>
      <c r="S142" s="88">
        <v>48555</v>
      </c>
      <c r="T142" s="88">
        <f t="shared" si="5"/>
        <v>92591</v>
      </c>
      <c r="U142" s="87">
        <v>0</v>
      </c>
      <c r="V142" s="89">
        <f t="shared" si="6"/>
        <v>92591</v>
      </c>
      <c r="W142" s="87">
        <v>0</v>
      </c>
      <c r="X142" s="88">
        <v>10568</v>
      </c>
      <c r="Y142" s="88">
        <v>0</v>
      </c>
      <c r="Z142" s="88">
        <v>830</v>
      </c>
      <c r="AA142" s="88">
        <v>0</v>
      </c>
      <c r="AB142" s="88">
        <v>0</v>
      </c>
      <c r="AC142" s="88">
        <v>0</v>
      </c>
      <c r="AD142" s="88">
        <v>0</v>
      </c>
      <c r="AE142" s="88">
        <f t="shared" si="4"/>
        <v>11398</v>
      </c>
      <c r="AF142" s="89">
        <f t="shared" si="7"/>
        <v>81193</v>
      </c>
      <c r="AG142" s="87">
        <v>0</v>
      </c>
      <c r="AH142" s="90" t="s">
        <v>121</v>
      </c>
      <c r="AI142" s="91">
        <v>610002010001270</v>
      </c>
      <c r="AJ142" s="90" t="s">
        <v>140</v>
      </c>
    </row>
    <row r="143" spans="2:36" ht="16.5">
      <c r="B143" s="82" t="s">
        <v>1386</v>
      </c>
      <c r="C143" s="113">
        <v>128</v>
      </c>
      <c r="D143" s="84" t="s">
        <v>1387</v>
      </c>
      <c r="E143" s="82"/>
      <c r="F143" s="85">
        <v>602930089077</v>
      </c>
      <c r="G143" s="86">
        <v>32211</v>
      </c>
      <c r="H143" s="84" t="s">
        <v>4</v>
      </c>
      <c r="I143" s="87" t="s">
        <v>111</v>
      </c>
      <c r="J143" s="84" t="s">
        <v>1096</v>
      </c>
      <c r="K143" s="84" t="s">
        <v>1108</v>
      </c>
      <c r="L143" s="86">
        <v>43164</v>
      </c>
      <c r="M143" s="87" t="s">
        <v>96</v>
      </c>
      <c r="N143" s="87">
        <v>0</v>
      </c>
      <c r="O143" s="88">
        <v>20903</v>
      </c>
      <c r="P143" s="88">
        <v>0</v>
      </c>
      <c r="Q143" s="88">
        <v>0</v>
      </c>
      <c r="R143" s="88">
        <v>0</v>
      </c>
      <c r="S143" s="88">
        <v>31355</v>
      </c>
      <c r="T143" s="88">
        <f t="shared" si="5"/>
        <v>52258</v>
      </c>
      <c r="U143" s="87">
        <v>0</v>
      </c>
      <c r="V143" s="89">
        <f t="shared" si="6"/>
        <v>52258</v>
      </c>
      <c r="W143" s="87">
        <v>0</v>
      </c>
      <c r="X143" s="88">
        <v>5022</v>
      </c>
      <c r="Y143" s="88">
        <v>0</v>
      </c>
      <c r="Z143" s="88">
        <v>392</v>
      </c>
      <c r="AA143" s="88">
        <v>0</v>
      </c>
      <c r="AB143" s="88">
        <v>0</v>
      </c>
      <c r="AC143" s="88">
        <v>0</v>
      </c>
      <c r="AD143" s="88">
        <v>0</v>
      </c>
      <c r="AE143" s="88">
        <f t="shared" si="4"/>
        <v>5414</v>
      </c>
      <c r="AF143" s="89">
        <f t="shared" si="7"/>
        <v>46844</v>
      </c>
      <c r="AG143" s="87">
        <v>0</v>
      </c>
      <c r="AH143" s="90" t="s">
        <v>121</v>
      </c>
      <c r="AI143" s="91">
        <v>610002010013913</v>
      </c>
      <c r="AJ143" s="90" t="s">
        <v>140</v>
      </c>
    </row>
    <row r="144" spans="2:36" ht="16.5">
      <c r="B144" s="82" t="s">
        <v>1388</v>
      </c>
      <c r="C144" s="113">
        <v>129</v>
      </c>
      <c r="D144" s="84" t="s">
        <v>1389</v>
      </c>
      <c r="E144" s="82"/>
      <c r="F144" s="85">
        <v>387061358187</v>
      </c>
      <c r="G144" s="86">
        <v>35082</v>
      </c>
      <c r="H144" s="84" t="s">
        <v>1014</v>
      </c>
      <c r="I144" s="87" t="s">
        <v>111</v>
      </c>
      <c r="J144" s="84" t="s">
        <v>1015</v>
      </c>
      <c r="K144" s="84" t="s">
        <v>1044</v>
      </c>
      <c r="L144" s="86">
        <v>43148</v>
      </c>
      <c r="M144" s="87" t="s">
        <v>96</v>
      </c>
      <c r="N144" s="87">
        <v>0</v>
      </c>
      <c r="O144" s="88">
        <v>52718</v>
      </c>
      <c r="P144" s="88">
        <v>0</v>
      </c>
      <c r="Q144" s="88">
        <v>0</v>
      </c>
      <c r="R144" s="88">
        <v>0</v>
      </c>
      <c r="S144" s="88">
        <v>61577</v>
      </c>
      <c r="T144" s="88">
        <f t="shared" si="5"/>
        <v>114295</v>
      </c>
      <c r="U144" s="87">
        <v>0</v>
      </c>
      <c r="V144" s="89">
        <f t="shared" si="6"/>
        <v>114295</v>
      </c>
      <c r="W144" s="87">
        <v>0</v>
      </c>
      <c r="X144" s="88">
        <v>12662</v>
      </c>
      <c r="Y144" s="88">
        <v>0</v>
      </c>
      <c r="Z144" s="88">
        <v>988</v>
      </c>
      <c r="AA144" s="88">
        <v>0</v>
      </c>
      <c r="AB144" s="88">
        <v>0</v>
      </c>
      <c r="AC144" s="88">
        <v>0</v>
      </c>
      <c r="AD144" s="88">
        <v>0</v>
      </c>
      <c r="AE144" s="88">
        <f t="shared" ref="AE144:AE207" si="8">SUM(X144:AD144)</f>
        <v>13650</v>
      </c>
      <c r="AF144" s="89">
        <f t="shared" si="7"/>
        <v>100645</v>
      </c>
      <c r="AG144" s="87">
        <v>0</v>
      </c>
      <c r="AH144" s="90" t="s">
        <v>121</v>
      </c>
      <c r="AI144" s="91">
        <v>214812010000238</v>
      </c>
      <c r="AJ144" s="90" t="s">
        <v>122</v>
      </c>
    </row>
    <row r="145" spans="2:36" ht="16.5">
      <c r="B145" s="82" t="s">
        <v>1390</v>
      </c>
      <c r="C145" s="113">
        <v>130</v>
      </c>
      <c r="D145" s="84" t="s">
        <v>1391</v>
      </c>
      <c r="E145" s="82"/>
      <c r="F145" s="85">
        <v>384010426685</v>
      </c>
      <c r="G145" s="86">
        <v>29960</v>
      </c>
      <c r="H145" s="84"/>
      <c r="I145" s="87" t="s">
        <v>111</v>
      </c>
      <c r="J145" s="84" t="s">
        <v>1392</v>
      </c>
      <c r="K145" s="84" t="s">
        <v>1393</v>
      </c>
      <c r="L145" s="86">
        <v>43101</v>
      </c>
      <c r="M145" s="87" t="s">
        <v>96</v>
      </c>
      <c r="N145" s="87">
        <v>0</v>
      </c>
      <c r="O145" s="88">
        <v>41745</v>
      </c>
      <c r="P145" s="88">
        <v>0</v>
      </c>
      <c r="Q145" s="88">
        <v>0</v>
      </c>
      <c r="R145" s="88">
        <v>0</v>
      </c>
      <c r="S145" s="88">
        <v>45119</v>
      </c>
      <c r="T145" s="88">
        <f t="shared" ref="T145:T208" si="9">SUM(O145:S145)</f>
        <v>86864</v>
      </c>
      <c r="U145" s="87">
        <v>0</v>
      </c>
      <c r="V145" s="89">
        <f t="shared" ref="V145:V208" si="10">T145+U145</f>
        <v>86864</v>
      </c>
      <c r="W145" s="87">
        <v>0</v>
      </c>
      <c r="X145" s="88">
        <v>10016</v>
      </c>
      <c r="Y145" s="88">
        <v>0</v>
      </c>
      <c r="Z145" s="88">
        <v>785</v>
      </c>
      <c r="AA145" s="88">
        <v>0</v>
      </c>
      <c r="AB145" s="88">
        <v>0</v>
      </c>
      <c r="AC145" s="88">
        <v>0</v>
      </c>
      <c r="AD145" s="88">
        <v>0</v>
      </c>
      <c r="AE145" s="88">
        <f t="shared" si="8"/>
        <v>10801</v>
      </c>
      <c r="AF145" s="89">
        <f t="shared" ref="AF145:AF208" si="11">V145-AE145</f>
        <v>76063</v>
      </c>
      <c r="AG145" s="87">
        <v>0</v>
      </c>
      <c r="AH145" s="90" t="s">
        <v>121</v>
      </c>
      <c r="AI145" s="91">
        <v>610002010013540</v>
      </c>
      <c r="AJ145" s="90" t="s">
        <v>140</v>
      </c>
    </row>
    <row r="146" spans="2:36" ht="16.5">
      <c r="B146" s="82" t="s">
        <v>1394</v>
      </c>
      <c r="C146" s="113">
        <v>131</v>
      </c>
      <c r="D146" s="84" t="s">
        <v>1395</v>
      </c>
      <c r="E146" s="82" t="s">
        <v>1396</v>
      </c>
      <c r="F146" s="85">
        <v>205583456485</v>
      </c>
      <c r="G146" s="86">
        <v>32874</v>
      </c>
      <c r="H146" s="84"/>
      <c r="I146" s="87" t="s">
        <v>111</v>
      </c>
      <c r="J146" s="84" t="s">
        <v>1005</v>
      </c>
      <c r="K146" s="84" t="s">
        <v>1001</v>
      </c>
      <c r="L146" s="86">
        <v>43221</v>
      </c>
      <c r="M146" s="87" t="s">
        <v>96</v>
      </c>
      <c r="N146" s="87">
        <v>0</v>
      </c>
      <c r="O146" s="88">
        <v>204100</v>
      </c>
      <c r="P146" s="88">
        <v>0</v>
      </c>
      <c r="Q146" s="88">
        <v>0</v>
      </c>
      <c r="R146" s="88">
        <v>0</v>
      </c>
      <c r="S146" s="88">
        <v>135800</v>
      </c>
      <c r="T146" s="88">
        <f t="shared" si="9"/>
        <v>339900</v>
      </c>
      <c r="U146" s="87">
        <v>0</v>
      </c>
      <c r="V146" s="89">
        <f t="shared" si="10"/>
        <v>339900</v>
      </c>
      <c r="W146" s="87">
        <v>0</v>
      </c>
      <c r="X146" s="88">
        <v>0</v>
      </c>
      <c r="Y146" s="88">
        <v>0</v>
      </c>
      <c r="Z146" s="88">
        <v>0</v>
      </c>
      <c r="AA146" s="88">
        <v>0</v>
      </c>
      <c r="AB146" s="88">
        <v>2000</v>
      </c>
      <c r="AC146" s="88">
        <v>0</v>
      </c>
      <c r="AD146" s="88">
        <v>0</v>
      </c>
      <c r="AE146" s="88">
        <f t="shared" si="8"/>
        <v>2000</v>
      </c>
      <c r="AF146" s="89">
        <f t="shared" si="11"/>
        <v>337900</v>
      </c>
      <c r="AG146" s="87">
        <v>0</v>
      </c>
      <c r="AH146" s="90" t="s">
        <v>121</v>
      </c>
      <c r="AI146" s="91">
        <v>508202010045237</v>
      </c>
      <c r="AJ146" s="90" t="s">
        <v>1007</v>
      </c>
    </row>
    <row r="147" spans="2:36" ht="16.5">
      <c r="B147" s="82" t="s">
        <v>1397</v>
      </c>
      <c r="C147" s="113">
        <v>132</v>
      </c>
      <c r="D147" s="84" t="s">
        <v>1398</v>
      </c>
      <c r="E147" s="82"/>
      <c r="F147" s="85">
        <v>429464572911</v>
      </c>
      <c r="G147" s="86">
        <v>30545</v>
      </c>
      <c r="H147" s="84"/>
      <c r="I147" s="87" t="s">
        <v>111</v>
      </c>
      <c r="J147" s="84" t="s">
        <v>1005</v>
      </c>
      <c r="K147" s="84" t="s">
        <v>1399</v>
      </c>
      <c r="L147" s="86">
        <v>43290</v>
      </c>
      <c r="M147" s="87" t="s">
        <v>96</v>
      </c>
      <c r="N147" s="87">
        <v>0</v>
      </c>
      <c r="O147" s="88">
        <v>97562</v>
      </c>
      <c r="P147" s="88">
        <v>0</v>
      </c>
      <c r="Q147" s="88">
        <v>0</v>
      </c>
      <c r="R147" s="88">
        <v>0</v>
      </c>
      <c r="S147" s="88">
        <v>77538</v>
      </c>
      <c r="T147" s="88">
        <f t="shared" si="9"/>
        <v>175100</v>
      </c>
      <c r="U147" s="87">
        <v>0</v>
      </c>
      <c r="V147" s="89">
        <f t="shared" si="10"/>
        <v>175100</v>
      </c>
      <c r="W147" s="87">
        <v>0</v>
      </c>
      <c r="X147" s="88">
        <v>0</v>
      </c>
      <c r="Y147" s="88">
        <v>0</v>
      </c>
      <c r="Z147" s="88">
        <v>0</v>
      </c>
      <c r="AA147" s="88">
        <v>0</v>
      </c>
      <c r="AB147" s="88">
        <v>800</v>
      </c>
      <c r="AC147" s="88">
        <v>0</v>
      </c>
      <c r="AD147" s="88">
        <v>0</v>
      </c>
      <c r="AE147" s="88">
        <f t="shared" si="8"/>
        <v>800</v>
      </c>
      <c r="AF147" s="89">
        <f t="shared" si="11"/>
        <v>174300</v>
      </c>
      <c r="AG147" s="87">
        <v>0</v>
      </c>
      <c r="AH147" s="90" t="s">
        <v>121</v>
      </c>
      <c r="AI147" s="91">
        <v>63500201000054</v>
      </c>
      <c r="AJ147" s="90" t="s">
        <v>174</v>
      </c>
    </row>
    <row r="148" spans="2:36" ht="16.5">
      <c r="B148" s="82" t="s">
        <v>1400</v>
      </c>
      <c r="C148" s="113">
        <v>133</v>
      </c>
      <c r="D148" s="84" t="s">
        <v>1401</v>
      </c>
      <c r="E148" s="82"/>
      <c r="F148" s="85">
        <v>404149076792</v>
      </c>
      <c r="G148" s="86">
        <v>31591</v>
      </c>
      <c r="H148" s="84"/>
      <c r="I148" s="87" t="s">
        <v>111</v>
      </c>
      <c r="J148" s="84" t="s">
        <v>125</v>
      </c>
      <c r="K148" s="84" t="s">
        <v>1108</v>
      </c>
      <c r="L148" s="86">
        <v>43254</v>
      </c>
      <c r="M148" s="87" t="s">
        <v>96</v>
      </c>
      <c r="N148" s="87">
        <v>0</v>
      </c>
      <c r="O148" s="88">
        <v>58539</v>
      </c>
      <c r="P148" s="88">
        <v>0</v>
      </c>
      <c r="Q148" s="88">
        <v>0</v>
      </c>
      <c r="R148" s="88">
        <v>0</v>
      </c>
      <c r="S148" s="88">
        <v>70309</v>
      </c>
      <c r="T148" s="88">
        <f t="shared" si="9"/>
        <v>128848</v>
      </c>
      <c r="U148" s="87">
        <v>0</v>
      </c>
      <c r="V148" s="89">
        <f t="shared" si="10"/>
        <v>128848</v>
      </c>
      <c r="W148" s="87">
        <v>0</v>
      </c>
      <c r="X148" s="88">
        <v>14052</v>
      </c>
      <c r="Y148" s="88">
        <v>0</v>
      </c>
      <c r="Z148" s="88">
        <v>1098</v>
      </c>
      <c r="AA148" s="88">
        <v>0</v>
      </c>
      <c r="AB148" s="88">
        <v>0</v>
      </c>
      <c r="AC148" s="88">
        <v>0</v>
      </c>
      <c r="AD148" s="88">
        <v>0</v>
      </c>
      <c r="AE148" s="88">
        <f t="shared" si="8"/>
        <v>15150</v>
      </c>
      <c r="AF148" s="89">
        <f t="shared" si="11"/>
        <v>113698</v>
      </c>
      <c r="AG148" s="87">
        <v>0</v>
      </c>
      <c r="AH148" s="90" t="s">
        <v>121</v>
      </c>
      <c r="AI148" s="91">
        <v>214810100069471</v>
      </c>
      <c r="AJ148" s="90" t="s">
        <v>122</v>
      </c>
    </row>
    <row r="149" spans="2:36" ht="16.5">
      <c r="B149" s="82" t="s">
        <v>1402</v>
      </c>
      <c r="C149" s="113">
        <v>134</v>
      </c>
      <c r="D149" s="84" t="s">
        <v>1403</v>
      </c>
      <c r="E149" s="82"/>
      <c r="F149" s="85">
        <v>793847062057</v>
      </c>
      <c r="G149" s="86">
        <v>31899</v>
      </c>
      <c r="H149" s="84"/>
      <c r="I149" s="87" t="s">
        <v>111</v>
      </c>
      <c r="J149" s="84" t="s">
        <v>147</v>
      </c>
      <c r="K149" s="84" t="s">
        <v>1108</v>
      </c>
      <c r="L149" s="86">
        <v>43252</v>
      </c>
      <c r="M149" s="87" t="s">
        <v>96</v>
      </c>
      <c r="N149" s="87">
        <v>0</v>
      </c>
      <c r="O149" s="88">
        <v>50184</v>
      </c>
      <c r="P149" s="88">
        <v>0</v>
      </c>
      <c r="Q149" s="88">
        <v>0</v>
      </c>
      <c r="R149" s="88">
        <v>0</v>
      </c>
      <c r="S149" s="88">
        <v>57776</v>
      </c>
      <c r="T149" s="88">
        <f t="shared" si="9"/>
        <v>107960</v>
      </c>
      <c r="U149" s="87">
        <v>0</v>
      </c>
      <c r="V149" s="89">
        <f t="shared" si="10"/>
        <v>107960</v>
      </c>
      <c r="W149" s="87">
        <v>0</v>
      </c>
      <c r="X149" s="88">
        <v>12054</v>
      </c>
      <c r="Y149" s="88">
        <v>0</v>
      </c>
      <c r="Z149" s="88">
        <v>945</v>
      </c>
      <c r="AA149" s="88">
        <v>0</v>
      </c>
      <c r="AB149" s="88">
        <v>0</v>
      </c>
      <c r="AC149" s="88">
        <v>0</v>
      </c>
      <c r="AD149" s="88">
        <v>0</v>
      </c>
      <c r="AE149" s="88">
        <f t="shared" si="8"/>
        <v>12999</v>
      </c>
      <c r="AF149" s="89">
        <f t="shared" si="11"/>
        <v>94961</v>
      </c>
      <c r="AG149" s="87">
        <v>0</v>
      </c>
      <c r="AH149" s="90" t="s">
        <v>121</v>
      </c>
      <c r="AI149" s="91">
        <v>328002010019360</v>
      </c>
      <c r="AJ149" s="90" t="s">
        <v>174</v>
      </c>
    </row>
    <row r="150" spans="2:36" ht="16.5">
      <c r="B150" s="82" t="s">
        <v>1404</v>
      </c>
      <c r="C150" s="113">
        <v>135</v>
      </c>
      <c r="D150" s="84" t="s">
        <v>1405</v>
      </c>
      <c r="E150" s="82"/>
      <c r="F150" s="85">
        <v>212650045910</v>
      </c>
      <c r="G150" s="86">
        <v>31739</v>
      </c>
      <c r="H150" s="84" t="s">
        <v>1078</v>
      </c>
      <c r="I150" s="87" t="s">
        <v>111</v>
      </c>
      <c r="J150" s="84" t="s">
        <v>1096</v>
      </c>
      <c r="K150" s="84" t="s">
        <v>1108</v>
      </c>
      <c r="L150" s="86">
        <v>43252</v>
      </c>
      <c r="M150" s="87" t="s">
        <v>96</v>
      </c>
      <c r="N150" s="87">
        <v>0</v>
      </c>
      <c r="O150" s="88">
        <v>53136</v>
      </c>
      <c r="P150" s="88">
        <v>0</v>
      </c>
      <c r="Q150" s="88">
        <v>0</v>
      </c>
      <c r="R150" s="88">
        <v>0</v>
      </c>
      <c r="S150" s="88">
        <v>62204</v>
      </c>
      <c r="T150" s="88">
        <f t="shared" si="9"/>
        <v>115340</v>
      </c>
      <c r="U150" s="87">
        <v>0</v>
      </c>
      <c r="V150" s="89">
        <f t="shared" si="10"/>
        <v>115340</v>
      </c>
      <c r="W150" s="87">
        <v>0</v>
      </c>
      <c r="X150" s="88">
        <v>12762</v>
      </c>
      <c r="Y150" s="88">
        <v>0</v>
      </c>
      <c r="Z150" s="88">
        <v>996</v>
      </c>
      <c r="AA150" s="88">
        <v>0</v>
      </c>
      <c r="AB150" s="88">
        <v>0</v>
      </c>
      <c r="AC150" s="88">
        <v>0</v>
      </c>
      <c r="AD150" s="88">
        <v>0</v>
      </c>
      <c r="AE150" s="88">
        <f t="shared" si="8"/>
        <v>13758</v>
      </c>
      <c r="AF150" s="89">
        <f t="shared" si="11"/>
        <v>101582</v>
      </c>
      <c r="AG150" s="87">
        <v>0</v>
      </c>
      <c r="AH150" s="90" t="s">
        <v>121</v>
      </c>
      <c r="AI150" s="91">
        <v>610002010013969</v>
      </c>
      <c r="AJ150" s="90" t="s">
        <v>140</v>
      </c>
    </row>
    <row r="151" spans="2:36" ht="16.5">
      <c r="B151" s="82" t="s">
        <v>1406</v>
      </c>
      <c r="C151" s="113">
        <v>136</v>
      </c>
      <c r="D151" s="84" t="s">
        <v>1407</v>
      </c>
      <c r="E151" s="82" t="s">
        <v>1408</v>
      </c>
      <c r="F151" s="85">
        <v>530435643326</v>
      </c>
      <c r="G151" s="86">
        <v>35556</v>
      </c>
      <c r="H151" s="84" t="s">
        <v>1409</v>
      </c>
      <c r="I151" s="87" t="s">
        <v>111</v>
      </c>
      <c r="J151" s="84" t="s">
        <v>1410</v>
      </c>
      <c r="K151" s="84" t="s">
        <v>1044</v>
      </c>
      <c r="L151" s="86">
        <v>43282</v>
      </c>
      <c r="M151" s="87" t="s">
        <v>96</v>
      </c>
      <c r="N151" s="87">
        <v>0</v>
      </c>
      <c r="O151" s="88">
        <v>64944</v>
      </c>
      <c r="P151" s="88">
        <v>0</v>
      </c>
      <c r="Q151" s="88">
        <v>0</v>
      </c>
      <c r="R151" s="88">
        <v>0</v>
      </c>
      <c r="S151" s="88">
        <v>77416</v>
      </c>
      <c r="T151" s="88">
        <f t="shared" si="9"/>
        <v>142360</v>
      </c>
      <c r="U151" s="87">
        <v>0</v>
      </c>
      <c r="V151" s="89">
        <f t="shared" si="10"/>
        <v>142360</v>
      </c>
      <c r="W151" s="87">
        <v>0</v>
      </c>
      <c r="X151" s="88">
        <v>15594</v>
      </c>
      <c r="Y151" s="88">
        <v>0</v>
      </c>
      <c r="Z151" s="88">
        <v>1218</v>
      </c>
      <c r="AA151" s="88">
        <v>0</v>
      </c>
      <c r="AB151" s="88">
        <v>0</v>
      </c>
      <c r="AC151" s="88">
        <v>0</v>
      </c>
      <c r="AD151" s="88">
        <v>0</v>
      </c>
      <c r="AE151" s="88">
        <f t="shared" si="8"/>
        <v>16812</v>
      </c>
      <c r="AF151" s="89">
        <f t="shared" si="11"/>
        <v>125548</v>
      </c>
      <c r="AG151" s="87">
        <v>0</v>
      </c>
      <c r="AH151" s="90" t="s">
        <v>121</v>
      </c>
      <c r="AI151" s="91">
        <v>610002010013856</v>
      </c>
      <c r="AJ151" s="90" t="s">
        <v>140</v>
      </c>
    </row>
    <row r="152" spans="2:36" ht="16.5">
      <c r="B152" s="82" t="s">
        <v>1411</v>
      </c>
      <c r="C152" s="113">
        <v>137</v>
      </c>
      <c r="D152" s="84" t="s">
        <v>1412</v>
      </c>
      <c r="E152" s="82" t="s">
        <v>1413</v>
      </c>
      <c r="F152" s="85">
        <v>906376454508</v>
      </c>
      <c r="G152" s="86">
        <v>30585</v>
      </c>
      <c r="H152" s="84" t="s">
        <v>1078</v>
      </c>
      <c r="I152" s="87" t="s">
        <v>111</v>
      </c>
      <c r="J152" s="84" t="s">
        <v>1255</v>
      </c>
      <c r="K152" s="84" t="s">
        <v>1001</v>
      </c>
      <c r="L152" s="86">
        <v>43395</v>
      </c>
      <c r="M152" s="87" t="s">
        <v>96</v>
      </c>
      <c r="N152" s="87">
        <v>0</v>
      </c>
      <c r="O152" s="88">
        <v>50184</v>
      </c>
      <c r="P152" s="88">
        <v>0</v>
      </c>
      <c r="Q152" s="88">
        <v>0</v>
      </c>
      <c r="R152" s="88">
        <v>0</v>
      </c>
      <c r="S152" s="88">
        <v>57776</v>
      </c>
      <c r="T152" s="88">
        <f t="shared" si="9"/>
        <v>107960</v>
      </c>
      <c r="U152" s="87">
        <v>0</v>
      </c>
      <c r="V152" s="89">
        <f t="shared" si="10"/>
        <v>107960</v>
      </c>
      <c r="W152" s="87">
        <v>0</v>
      </c>
      <c r="X152" s="88">
        <v>12054</v>
      </c>
      <c r="Y152" s="88">
        <v>0</v>
      </c>
      <c r="Z152" s="88">
        <v>945</v>
      </c>
      <c r="AA152" s="88">
        <v>0</v>
      </c>
      <c r="AB152" s="88">
        <v>0</v>
      </c>
      <c r="AC152" s="88">
        <v>0</v>
      </c>
      <c r="AD152" s="88">
        <v>0</v>
      </c>
      <c r="AE152" s="88">
        <f t="shared" si="8"/>
        <v>12999</v>
      </c>
      <c r="AF152" s="89">
        <f t="shared" si="11"/>
        <v>94961</v>
      </c>
      <c r="AG152" s="87">
        <v>0</v>
      </c>
      <c r="AH152" s="90" t="s">
        <v>121</v>
      </c>
      <c r="AI152" s="91">
        <v>610002010013947</v>
      </c>
      <c r="AJ152" s="90" t="s">
        <v>140</v>
      </c>
    </row>
    <row r="153" spans="2:36" ht="16.5">
      <c r="B153" s="82" t="s">
        <v>1414</v>
      </c>
      <c r="C153" s="113">
        <v>138</v>
      </c>
      <c r="D153" s="84" t="s">
        <v>1415</v>
      </c>
      <c r="E153" s="82"/>
      <c r="F153" s="85">
        <v>985548071740</v>
      </c>
      <c r="G153" s="86">
        <v>34155</v>
      </c>
      <c r="H153" s="84"/>
      <c r="I153" s="87" t="s">
        <v>111</v>
      </c>
      <c r="J153" s="84" t="s">
        <v>1392</v>
      </c>
      <c r="K153" s="84" t="s">
        <v>1393</v>
      </c>
      <c r="L153" s="86">
        <v>43374</v>
      </c>
      <c r="M153" s="87" t="s">
        <v>96</v>
      </c>
      <c r="N153" s="87">
        <v>0</v>
      </c>
      <c r="O153" s="88">
        <v>44048</v>
      </c>
      <c r="P153" s="88">
        <v>0</v>
      </c>
      <c r="Q153" s="88">
        <v>0</v>
      </c>
      <c r="R153" s="88">
        <v>0</v>
      </c>
      <c r="S153" s="88">
        <v>48571</v>
      </c>
      <c r="T153" s="88">
        <f t="shared" si="9"/>
        <v>92619</v>
      </c>
      <c r="U153" s="87">
        <v>0</v>
      </c>
      <c r="V153" s="89">
        <f t="shared" si="10"/>
        <v>92619</v>
      </c>
      <c r="W153" s="87">
        <v>0</v>
      </c>
      <c r="X153" s="88">
        <v>10570</v>
      </c>
      <c r="Y153" s="88">
        <v>0</v>
      </c>
      <c r="Z153" s="88">
        <v>830</v>
      </c>
      <c r="AA153" s="88">
        <v>0</v>
      </c>
      <c r="AB153" s="88">
        <v>0</v>
      </c>
      <c r="AC153" s="88">
        <v>0</v>
      </c>
      <c r="AD153" s="88">
        <v>0</v>
      </c>
      <c r="AE153" s="88">
        <f t="shared" si="8"/>
        <v>11400</v>
      </c>
      <c r="AF153" s="89">
        <f t="shared" si="11"/>
        <v>81219</v>
      </c>
      <c r="AG153" s="87">
        <v>0</v>
      </c>
      <c r="AH153" s="90" t="s">
        <v>121</v>
      </c>
      <c r="AI153" s="91">
        <v>455802010123374</v>
      </c>
      <c r="AJ153" s="90" t="s">
        <v>1083</v>
      </c>
    </row>
    <row r="154" spans="2:36" ht="16.5">
      <c r="B154" s="82" t="s">
        <v>1416</v>
      </c>
      <c r="C154" s="113">
        <v>139</v>
      </c>
      <c r="D154" s="84" t="s">
        <v>1417</v>
      </c>
      <c r="E154" s="82"/>
      <c r="F154" s="85">
        <v>327302825152</v>
      </c>
      <c r="G154" s="86">
        <v>34888</v>
      </c>
      <c r="H154" s="84" t="s">
        <v>1266</v>
      </c>
      <c r="I154" s="87" t="s">
        <v>111</v>
      </c>
      <c r="J154" s="84" t="s">
        <v>1005</v>
      </c>
      <c r="K154" s="84" t="s">
        <v>1037</v>
      </c>
      <c r="L154" s="86">
        <v>43451</v>
      </c>
      <c r="M154" s="87" t="s">
        <v>96</v>
      </c>
      <c r="N154" s="87">
        <v>0</v>
      </c>
      <c r="O154" s="88">
        <v>171249</v>
      </c>
      <c r="P154" s="88">
        <v>0</v>
      </c>
      <c r="Q154" s="88">
        <v>0</v>
      </c>
      <c r="R154" s="88">
        <v>0</v>
      </c>
      <c r="S154" s="88">
        <v>23605</v>
      </c>
      <c r="T154" s="88">
        <f t="shared" si="9"/>
        <v>194854</v>
      </c>
      <c r="U154" s="87">
        <v>0</v>
      </c>
      <c r="V154" s="89">
        <f t="shared" si="10"/>
        <v>194854</v>
      </c>
      <c r="W154" s="87">
        <v>0</v>
      </c>
      <c r="X154" s="88">
        <v>0</v>
      </c>
      <c r="Y154" s="88">
        <v>0</v>
      </c>
      <c r="Z154" s="88">
        <v>0</v>
      </c>
      <c r="AA154" s="88">
        <v>0</v>
      </c>
      <c r="AB154" s="88">
        <v>1800</v>
      </c>
      <c r="AC154" s="88">
        <v>0</v>
      </c>
      <c r="AD154" s="88">
        <v>0</v>
      </c>
      <c r="AE154" s="88">
        <f t="shared" si="8"/>
        <v>1800</v>
      </c>
      <c r="AF154" s="89">
        <f t="shared" si="11"/>
        <v>193054</v>
      </c>
      <c r="AG154" s="87">
        <v>0</v>
      </c>
      <c r="AH154" s="90" t="s">
        <v>121</v>
      </c>
      <c r="AI154" s="91">
        <v>508202010046315</v>
      </c>
      <c r="AJ154" s="90" t="s">
        <v>1007</v>
      </c>
    </row>
    <row r="155" spans="2:36" ht="16.5">
      <c r="B155" s="82" t="s">
        <v>1418</v>
      </c>
      <c r="C155" s="113">
        <v>140</v>
      </c>
      <c r="D155" s="84" t="s">
        <v>1419</v>
      </c>
      <c r="E155" s="82" t="s">
        <v>1420</v>
      </c>
      <c r="F155" s="85">
        <v>736946165002</v>
      </c>
      <c r="G155" s="86">
        <v>35297</v>
      </c>
      <c r="H155" s="84"/>
      <c r="I155" s="87" t="s">
        <v>111</v>
      </c>
      <c r="J155" s="84" t="s">
        <v>1186</v>
      </c>
      <c r="K155" s="84" t="s">
        <v>1108</v>
      </c>
      <c r="L155" s="86">
        <v>43405</v>
      </c>
      <c r="M155" s="87" t="s">
        <v>96</v>
      </c>
      <c r="N155" s="87">
        <v>0</v>
      </c>
      <c r="O155" s="88">
        <v>40969</v>
      </c>
      <c r="P155" s="88">
        <v>0</v>
      </c>
      <c r="Q155" s="88">
        <v>0</v>
      </c>
      <c r="R155" s="88">
        <v>0</v>
      </c>
      <c r="S155" s="88">
        <v>43953</v>
      </c>
      <c r="T155" s="88">
        <f t="shared" si="9"/>
        <v>84922</v>
      </c>
      <c r="U155" s="87">
        <v>0</v>
      </c>
      <c r="V155" s="89">
        <f t="shared" si="10"/>
        <v>84922</v>
      </c>
      <c r="W155" s="87">
        <v>0</v>
      </c>
      <c r="X155" s="88">
        <v>9836</v>
      </c>
      <c r="Y155" s="88">
        <v>0</v>
      </c>
      <c r="Z155" s="88">
        <v>768</v>
      </c>
      <c r="AA155" s="88">
        <v>0</v>
      </c>
      <c r="AB155" s="88">
        <v>0</v>
      </c>
      <c r="AC155" s="88">
        <v>0</v>
      </c>
      <c r="AD155" s="88">
        <v>0</v>
      </c>
      <c r="AE155" s="88">
        <f t="shared" si="8"/>
        <v>10604</v>
      </c>
      <c r="AF155" s="89">
        <f t="shared" si="11"/>
        <v>74318</v>
      </c>
      <c r="AG155" s="87">
        <v>0</v>
      </c>
      <c r="AH155" s="90" t="s">
        <v>121</v>
      </c>
      <c r="AI155" s="91">
        <v>328202010081230</v>
      </c>
      <c r="AJ155" s="90" t="s">
        <v>1318</v>
      </c>
    </row>
    <row r="156" spans="2:36" ht="16.5">
      <c r="B156" s="82" t="s">
        <v>1421</v>
      </c>
      <c r="C156" s="113">
        <v>141</v>
      </c>
      <c r="D156" s="84" t="s">
        <v>1422</v>
      </c>
      <c r="E156" s="82" t="s">
        <v>1423</v>
      </c>
      <c r="F156" s="85">
        <v>314934130741</v>
      </c>
      <c r="G156" s="86">
        <v>34440</v>
      </c>
      <c r="H156" s="84" t="s">
        <v>1409</v>
      </c>
      <c r="I156" s="87" t="s">
        <v>111</v>
      </c>
      <c r="J156" s="84" t="s">
        <v>1410</v>
      </c>
      <c r="K156" s="84" t="s">
        <v>1044</v>
      </c>
      <c r="L156" s="86">
        <v>43435</v>
      </c>
      <c r="M156" s="87" t="s">
        <v>96</v>
      </c>
      <c r="N156" s="87">
        <v>0</v>
      </c>
      <c r="O156" s="88">
        <v>64944</v>
      </c>
      <c r="P156" s="88">
        <v>0</v>
      </c>
      <c r="Q156" s="88">
        <v>0</v>
      </c>
      <c r="R156" s="88">
        <v>0</v>
      </c>
      <c r="S156" s="88">
        <v>77416</v>
      </c>
      <c r="T156" s="88">
        <f t="shared" si="9"/>
        <v>142360</v>
      </c>
      <c r="U156" s="87">
        <v>0</v>
      </c>
      <c r="V156" s="89">
        <f t="shared" si="10"/>
        <v>142360</v>
      </c>
      <c r="W156" s="87">
        <v>0</v>
      </c>
      <c r="X156" s="88">
        <v>15594</v>
      </c>
      <c r="Y156" s="88">
        <v>0</v>
      </c>
      <c r="Z156" s="88">
        <v>327</v>
      </c>
      <c r="AA156" s="88">
        <v>0</v>
      </c>
      <c r="AB156" s="88">
        <v>0</v>
      </c>
      <c r="AC156" s="88">
        <v>0</v>
      </c>
      <c r="AD156" s="88">
        <v>0</v>
      </c>
      <c r="AE156" s="88">
        <f t="shared" si="8"/>
        <v>15921</v>
      </c>
      <c r="AF156" s="89">
        <f t="shared" si="11"/>
        <v>126439</v>
      </c>
      <c r="AG156" s="87">
        <v>0</v>
      </c>
      <c r="AH156" s="90" t="s">
        <v>121</v>
      </c>
      <c r="AI156" s="91">
        <v>328002011020923</v>
      </c>
      <c r="AJ156" s="90" t="s">
        <v>174</v>
      </c>
    </row>
    <row r="157" spans="2:36" ht="16.5">
      <c r="B157" s="82" t="s">
        <v>1424</v>
      </c>
      <c r="C157" s="113">
        <v>142</v>
      </c>
      <c r="D157" s="84" t="s">
        <v>1425</v>
      </c>
      <c r="E157" s="82" t="s">
        <v>1426</v>
      </c>
      <c r="F157" s="85">
        <v>679982289480</v>
      </c>
      <c r="G157" s="86">
        <v>29773</v>
      </c>
      <c r="H157" s="84" t="s">
        <v>1078</v>
      </c>
      <c r="I157" s="87" t="s">
        <v>111</v>
      </c>
      <c r="J157" s="84" t="s">
        <v>1410</v>
      </c>
      <c r="K157" s="84" t="s">
        <v>1112</v>
      </c>
      <c r="L157" s="86">
        <v>43435</v>
      </c>
      <c r="M157" s="87" t="s">
        <v>96</v>
      </c>
      <c r="N157" s="87">
        <v>0</v>
      </c>
      <c r="O157" s="88">
        <v>59532</v>
      </c>
      <c r="P157" s="88">
        <v>0</v>
      </c>
      <c r="Q157" s="88">
        <v>0</v>
      </c>
      <c r="R157" s="88">
        <v>0</v>
      </c>
      <c r="S157" s="88">
        <v>71798</v>
      </c>
      <c r="T157" s="88">
        <f t="shared" si="9"/>
        <v>131330</v>
      </c>
      <c r="U157" s="87">
        <v>0</v>
      </c>
      <c r="V157" s="89">
        <f t="shared" si="10"/>
        <v>131330</v>
      </c>
      <c r="W157" s="87">
        <v>0</v>
      </c>
      <c r="X157" s="88">
        <v>14292</v>
      </c>
      <c r="Y157" s="88">
        <v>0</v>
      </c>
      <c r="Z157" s="88">
        <v>1119</v>
      </c>
      <c r="AA157" s="88">
        <v>0</v>
      </c>
      <c r="AB157" s="88">
        <v>0</v>
      </c>
      <c r="AC157" s="88">
        <v>0</v>
      </c>
      <c r="AD157" s="88">
        <v>0</v>
      </c>
      <c r="AE157" s="88">
        <f t="shared" si="8"/>
        <v>15411</v>
      </c>
      <c r="AF157" s="89">
        <f t="shared" si="11"/>
        <v>115919</v>
      </c>
      <c r="AG157" s="87">
        <v>0</v>
      </c>
      <c r="AH157" s="90" t="s">
        <v>121</v>
      </c>
      <c r="AI157" s="91">
        <v>328002011020927</v>
      </c>
      <c r="AJ157" s="90" t="s">
        <v>174</v>
      </c>
    </row>
    <row r="158" spans="2:36" ht="16.5">
      <c r="B158" s="82" t="s">
        <v>1427</v>
      </c>
      <c r="C158" s="113">
        <v>143</v>
      </c>
      <c r="D158" s="84" t="s">
        <v>1428</v>
      </c>
      <c r="E158" s="82" t="s">
        <v>1429</v>
      </c>
      <c r="F158" s="85">
        <v>852505409689</v>
      </c>
      <c r="G158" s="86">
        <v>32235</v>
      </c>
      <c r="H158" s="84" t="s">
        <v>1032</v>
      </c>
      <c r="I158" s="87" t="s">
        <v>111</v>
      </c>
      <c r="J158" s="84" t="s">
        <v>1410</v>
      </c>
      <c r="K158" s="84" t="s">
        <v>1112</v>
      </c>
      <c r="L158" s="86">
        <v>43435</v>
      </c>
      <c r="M158" s="87" t="s">
        <v>96</v>
      </c>
      <c r="N158" s="87">
        <v>0</v>
      </c>
      <c r="O158" s="88">
        <v>59532</v>
      </c>
      <c r="P158" s="88">
        <v>0</v>
      </c>
      <c r="Q158" s="88">
        <v>0</v>
      </c>
      <c r="R158" s="88">
        <v>0</v>
      </c>
      <c r="S158" s="88">
        <v>71798</v>
      </c>
      <c r="T158" s="88">
        <f t="shared" si="9"/>
        <v>131330</v>
      </c>
      <c r="U158" s="87">
        <v>0</v>
      </c>
      <c r="V158" s="89">
        <f t="shared" si="10"/>
        <v>131330</v>
      </c>
      <c r="W158" s="87">
        <v>0</v>
      </c>
      <c r="X158" s="88">
        <v>14292</v>
      </c>
      <c r="Y158" s="88">
        <v>0</v>
      </c>
      <c r="Z158" s="88">
        <v>1119</v>
      </c>
      <c r="AA158" s="88">
        <v>0</v>
      </c>
      <c r="AB158" s="88">
        <v>0</v>
      </c>
      <c r="AC158" s="88">
        <v>0</v>
      </c>
      <c r="AD158" s="88">
        <v>0</v>
      </c>
      <c r="AE158" s="88">
        <f t="shared" si="8"/>
        <v>15411</v>
      </c>
      <c r="AF158" s="89">
        <f t="shared" si="11"/>
        <v>115919</v>
      </c>
      <c r="AG158" s="87">
        <v>0</v>
      </c>
      <c r="AH158" s="90" t="s">
        <v>121</v>
      </c>
      <c r="AI158" s="91">
        <v>610002010014006</v>
      </c>
      <c r="AJ158" s="90" t="s">
        <v>140</v>
      </c>
    </row>
    <row r="159" spans="2:36" ht="16.5">
      <c r="B159" s="82" t="s">
        <v>1430</v>
      </c>
      <c r="C159" s="113">
        <v>144</v>
      </c>
      <c r="D159" s="84" t="s">
        <v>1431</v>
      </c>
      <c r="E159" s="82"/>
      <c r="F159" s="85">
        <v>943641648961</v>
      </c>
      <c r="G159" s="86">
        <v>30961</v>
      </c>
      <c r="H159" s="84" t="s">
        <v>1432</v>
      </c>
      <c r="I159" s="87" t="s">
        <v>111</v>
      </c>
      <c r="J159" s="84" t="s">
        <v>112</v>
      </c>
      <c r="K159" s="84" t="s">
        <v>1037</v>
      </c>
      <c r="L159" s="86">
        <v>43435</v>
      </c>
      <c r="M159" s="87" t="s">
        <v>96</v>
      </c>
      <c r="N159" s="87">
        <v>0</v>
      </c>
      <c r="O159" s="88">
        <v>44280</v>
      </c>
      <c r="P159" s="88">
        <v>0</v>
      </c>
      <c r="Q159" s="88">
        <v>0</v>
      </c>
      <c r="R159" s="88">
        <v>0</v>
      </c>
      <c r="S159" s="88">
        <v>48920</v>
      </c>
      <c r="T159" s="88">
        <f t="shared" si="9"/>
        <v>93200</v>
      </c>
      <c r="U159" s="87">
        <v>0</v>
      </c>
      <c r="V159" s="89">
        <f t="shared" si="10"/>
        <v>93200</v>
      </c>
      <c r="W159" s="87">
        <v>0</v>
      </c>
      <c r="X159" s="88">
        <v>10626</v>
      </c>
      <c r="Y159" s="88">
        <v>0</v>
      </c>
      <c r="Z159" s="88">
        <v>834</v>
      </c>
      <c r="AA159" s="88">
        <v>0</v>
      </c>
      <c r="AB159" s="88">
        <v>0</v>
      </c>
      <c r="AC159" s="88">
        <v>0</v>
      </c>
      <c r="AD159" s="88">
        <v>0</v>
      </c>
      <c r="AE159" s="88">
        <f t="shared" si="8"/>
        <v>11460</v>
      </c>
      <c r="AF159" s="89">
        <f t="shared" si="11"/>
        <v>81740</v>
      </c>
      <c r="AG159" s="87">
        <v>0</v>
      </c>
      <c r="AH159" s="90" t="s">
        <v>121</v>
      </c>
      <c r="AI159" s="91">
        <v>328002011020894</v>
      </c>
      <c r="AJ159" s="90" t="s">
        <v>174</v>
      </c>
    </row>
    <row r="160" spans="2:36" ht="16.5">
      <c r="B160" s="82" t="s">
        <v>1433</v>
      </c>
      <c r="C160" s="113">
        <v>145</v>
      </c>
      <c r="D160" s="84" t="s">
        <v>1434</v>
      </c>
      <c r="E160" s="82" t="s">
        <v>1435</v>
      </c>
      <c r="F160" s="85">
        <v>234966772204</v>
      </c>
      <c r="G160" s="86">
        <v>32954</v>
      </c>
      <c r="H160" s="84" t="s">
        <v>1043</v>
      </c>
      <c r="I160" s="87" t="s">
        <v>111</v>
      </c>
      <c r="J160" s="84" t="s">
        <v>1000</v>
      </c>
      <c r="K160" s="84" t="s">
        <v>1436</v>
      </c>
      <c r="L160" s="86">
        <v>43435</v>
      </c>
      <c r="M160" s="87" t="s">
        <v>96</v>
      </c>
      <c r="N160" s="87">
        <v>0</v>
      </c>
      <c r="O160" s="88">
        <v>57513</v>
      </c>
      <c r="P160" s="88">
        <v>0</v>
      </c>
      <c r="Q160" s="88">
        <v>0</v>
      </c>
      <c r="R160" s="88">
        <v>0</v>
      </c>
      <c r="S160" s="88">
        <v>69232</v>
      </c>
      <c r="T160" s="88">
        <f t="shared" si="9"/>
        <v>126745</v>
      </c>
      <c r="U160" s="87">
        <v>0</v>
      </c>
      <c r="V160" s="89">
        <f t="shared" si="10"/>
        <v>126745</v>
      </c>
      <c r="W160" s="87">
        <v>0</v>
      </c>
      <c r="X160" s="88">
        <v>13812</v>
      </c>
      <c r="Y160" s="88">
        <v>0</v>
      </c>
      <c r="Z160" s="88">
        <v>1084</v>
      </c>
      <c r="AA160" s="88">
        <v>0</v>
      </c>
      <c r="AB160" s="88">
        <v>300</v>
      </c>
      <c r="AC160" s="88">
        <v>0</v>
      </c>
      <c r="AD160" s="88">
        <v>0</v>
      </c>
      <c r="AE160" s="88">
        <f t="shared" si="8"/>
        <v>15196</v>
      </c>
      <c r="AF160" s="89">
        <f t="shared" si="11"/>
        <v>111549</v>
      </c>
      <c r="AG160" s="87">
        <v>0</v>
      </c>
      <c r="AH160" s="90" t="s">
        <v>121</v>
      </c>
      <c r="AI160" s="91">
        <v>610002010014008</v>
      </c>
      <c r="AJ160" s="90" t="s">
        <v>140</v>
      </c>
    </row>
    <row r="161" spans="2:36" ht="16.5">
      <c r="B161" s="82" t="s">
        <v>1437</v>
      </c>
      <c r="C161" s="113">
        <v>146</v>
      </c>
      <c r="D161" s="84" t="s">
        <v>1438</v>
      </c>
      <c r="E161" s="82"/>
      <c r="F161" s="85">
        <v>459592654621</v>
      </c>
      <c r="G161" s="86">
        <v>34032</v>
      </c>
      <c r="H161" s="84"/>
      <c r="I161" s="87" t="s">
        <v>111</v>
      </c>
      <c r="J161" s="84" t="s">
        <v>1392</v>
      </c>
      <c r="K161" s="84" t="s">
        <v>1393</v>
      </c>
      <c r="L161" s="86">
        <v>43383</v>
      </c>
      <c r="M161" s="87" t="s">
        <v>96</v>
      </c>
      <c r="N161" s="87">
        <v>0</v>
      </c>
      <c r="O161" s="88">
        <v>44280</v>
      </c>
      <c r="P161" s="88">
        <v>0</v>
      </c>
      <c r="Q161" s="88">
        <v>0</v>
      </c>
      <c r="R161" s="88">
        <v>0</v>
      </c>
      <c r="S161" s="88">
        <v>48920</v>
      </c>
      <c r="T161" s="88">
        <f t="shared" si="9"/>
        <v>93200</v>
      </c>
      <c r="U161" s="87">
        <v>0</v>
      </c>
      <c r="V161" s="89">
        <f t="shared" si="10"/>
        <v>93200</v>
      </c>
      <c r="W161" s="87">
        <v>0</v>
      </c>
      <c r="X161" s="88">
        <v>10626</v>
      </c>
      <c r="Y161" s="88">
        <v>0</v>
      </c>
      <c r="Z161" s="88">
        <v>834</v>
      </c>
      <c r="AA161" s="88">
        <v>0</v>
      </c>
      <c r="AB161" s="88">
        <v>0</v>
      </c>
      <c r="AC161" s="88">
        <v>0</v>
      </c>
      <c r="AD161" s="88">
        <v>0</v>
      </c>
      <c r="AE161" s="88">
        <f t="shared" si="8"/>
        <v>11460</v>
      </c>
      <c r="AF161" s="89">
        <f t="shared" si="11"/>
        <v>81740</v>
      </c>
      <c r="AG161" s="87">
        <v>0</v>
      </c>
      <c r="AH161" s="90" t="s">
        <v>121</v>
      </c>
      <c r="AI161" s="91">
        <v>610002010014981</v>
      </c>
      <c r="AJ161" s="90" t="s">
        <v>140</v>
      </c>
    </row>
    <row r="162" spans="2:36" ht="16.5">
      <c r="B162" s="82" t="s">
        <v>1439</v>
      </c>
      <c r="C162" s="113">
        <v>147</v>
      </c>
      <c r="D162" s="84" t="s">
        <v>1440</v>
      </c>
      <c r="E162" s="82" t="s">
        <v>1441</v>
      </c>
      <c r="F162" s="85">
        <v>503664310508</v>
      </c>
      <c r="G162" s="86">
        <v>28108</v>
      </c>
      <c r="H162" s="84"/>
      <c r="I162" s="87" t="s">
        <v>111</v>
      </c>
      <c r="J162" s="84" t="s">
        <v>1005</v>
      </c>
      <c r="K162" s="84" t="s">
        <v>1442</v>
      </c>
      <c r="L162" s="86">
        <v>43435</v>
      </c>
      <c r="M162" s="87" t="s">
        <v>96</v>
      </c>
      <c r="N162" s="87">
        <v>0</v>
      </c>
      <c r="O162" s="88">
        <v>360000</v>
      </c>
      <c r="P162" s="88">
        <v>0</v>
      </c>
      <c r="Q162" s="88">
        <v>0</v>
      </c>
      <c r="R162" s="88">
        <v>0</v>
      </c>
      <c r="S162" s="88">
        <v>257100</v>
      </c>
      <c r="T162" s="88">
        <f t="shared" si="9"/>
        <v>617100</v>
      </c>
      <c r="U162" s="87">
        <v>0</v>
      </c>
      <c r="V162" s="89">
        <f t="shared" si="10"/>
        <v>617100</v>
      </c>
      <c r="W162" s="87">
        <v>0</v>
      </c>
      <c r="X162" s="88">
        <v>0</v>
      </c>
      <c r="Y162" s="88">
        <v>0</v>
      </c>
      <c r="Z162" s="88">
        <v>0</v>
      </c>
      <c r="AA162" s="88">
        <v>0</v>
      </c>
      <c r="AB162" s="88">
        <v>2400</v>
      </c>
      <c r="AC162" s="88">
        <v>0</v>
      </c>
      <c r="AD162" s="88">
        <v>0</v>
      </c>
      <c r="AE162" s="88">
        <f t="shared" si="8"/>
        <v>2400</v>
      </c>
      <c r="AF162" s="89">
        <f t="shared" si="11"/>
        <v>614700</v>
      </c>
      <c r="AG162" s="87">
        <v>0</v>
      </c>
      <c r="AH162" s="90" t="s">
        <v>121</v>
      </c>
      <c r="AI162" s="91">
        <v>50820201004649</v>
      </c>
      <c r="AJ162" s="90" t="s">
        <v>1007</v>
      </c>
    </row>
    <row r="163" spans="2:36" ht="16.5">
      <c r="B163" s="82" t="s">
        <v>1443</v>
      </c>
      <c r="C163" s="113">
        <v>148</v>
      </c>
      <c r="D163" s="84" t="s">
        <v>1444</v>
      </c>
      <c r="E163" s="82" t="s">
        <v>1445</v>
      </c>
      <c r="F163" s="85">
        <v>815055496345</v>
      </c>
      <c r="G163" s="86">
        <v>33578</v>
      </c>
      <c r="H163" s="84" t="s">
        <v>1032</v>
      </c>
      <c r="I163" s="87" t="s">
        <v>111</v>
      </c>
      <c r="J163" s="84" t="s">
        <v>1410</v>
      </c>
      <c r="K163" s="84" t="s">
        <v>1112</v>
      </c>
      <c r="L163" s="86">
        <v>43481</v>
      </c>
      <c r="M163" s="87" t="s">
        <v>96</v>
      </c>
      <c r="N163" s="87">
        <v>0</v>
      </c>
      <c r="O163" s="88">
        <v>59532</v>
      </c>
      <c r="P163" s="88">
        <v>0</v>
      </c>
      <c r="Q163" s="88">
        <v>0</v>
      </c>
      <c r="R163" s="88">
        <v>0</v>
      </c>
      <c r="S163" s="88">
        <v>71798</v>
      </c>
      <c r="T163" s="88">
        <f t="shared" si="9"/>
        <v>131330</v>
      </c>
      <c r="U163" s="87">
        <v>0</v>
      </c>
      <c r="V163" s="89">
        <f t="shared" si="10"/>
        <v>131330</v>
      </c>
      <c r="W163" s="87">
        <v>0</v>
      </c>
      <c r="X163" s="88">
        <v>14292</v>
      </c>
      <c r="Y163" s="88">
        <v>0</v>
      </c>
      <c r="Z163" s="88">
        <v>1119</v>
      </c>
      <c r="AA163" s="88">
        <v>0</v>
      </c>
      <c r="AB163" s="88">
        <v>0</v>
      </c>
      <c r="AC163" s="88">
        <v>0</v>
      </c>
      <c r="AD163" s="88">
        <v>0</v>
      </c>
      <c r="AE163" s="88">
        <f t="shared" si="8"/>
        <v>15411</v>
      </c>
      <c r="AF163" s="89">
        <f t="shared" si="11"/>
        <v>115919</v>
      </c>
      <c r="AG163" s="87">
        <v>0</v>
      </c>
      <c r="AH163" s="90" t="s">
        <v>121</v>
      </c>
      <c r="AI163" s="91">
        <v>370702010878436</v>
      </c>
      <c r="AJ163" s="90" t="s">
        <v>1446</v>
      </c>
    </row>
    <row r="164" spans="2:36" ht="16.5">
      <c r="B164" s="82" t="s">
        <v>1447</v>
      </c>
      <c r="C164" s="113">
        <v>149</v>
      </c>
      <c r="D164" s="84" t="s">
        <v>1448</v>
      </c>
      <c r="E164" s="82" t="s">
        <v>1449</v>
      </c>
      <c r="F164" s="85">
        <v>861468826687</v>
      </c>
      <c r="G164" s="86">
        <v>29180</v>
      </c>
      <c r="H164" s="84"/>
      <c r="I164" s="87" t="s">
        <v>111</v>
      </c>
      <c r="J164" s="84" t="s">
        <v>1450</v>
      </c>
      <c r="K164" s="84" t="s">
        <v>828</v>
      </c>
      <c r="L164" s="86">
        <v>43474</v>
      </c>
      <c r="M164" s="87" t="s">
        <v>96</v>
      </c>
      <c r="N164" s="87">
        <v>0</v>
      </c>
      <c r="O164" s="88">
        <v>283080</v>
      </c>
      <c r="P164" s="88">
        <v>0</v>
      </c>
      <c r="Q164" s="88">
        <v>0</v>
      </c>
      <c r="R164" s="88">
        <v>0</v>
      </c>
      <c r="S164" s="88">
        <v>95760</v>
      </c>
      <c r="T164" s="88">
        <f t="shared" si="9"/>
        <v>378840</v>
      </c>
      <c r="U164" s="87">
        <v>0</v>
      </c>
      <c r="V164" s="89">
        <f t="shared" si="10"/>
        <v>378840</v>
      </c>
      <c r="W164" s="87">
        <v>0</v>
      </c>
      <c r="X164" s="88">
        <v>0</v>
      </c>
      <c r="Y164" s="88">
        <v>0</v>
      </c>
      <c r="Z164" s="88">
        <v>0</v>
      </c>
      <c r="AA164" s="88">
        <v>0</v>
      </c>
      <c r="AB164" s="88">
        <v>2400</v>
      </c>
      <c r="AC164" s="88">
        <v>0</v>
      </c>
      <c r="AD164" s="88">
        <v>12521.5</v>
      </c>
      <c r="AE164" s="88">
        <f t="shared" si="8"/>
        <v>14921.5</v>
      </c>
      <c r="AF164" s="89">
        <f t="shared" si="11"/>
        <v>363918.5</v>
      </c>
      <c r="AG164" s="87">
        <v>0</v>
      </c>
      <c r="AH164" s="90" t="s">
        <v>121</v>
      </c>
      <c r="AI164" s="91">
        <v>328002011020990</v>
      </c>
      <c r="AJ164" s="90" t="s">
        <v>174</v>
      </c>
    </row>
    <row r="165" spans="2:36" ht="16.5">
      <c r="B165" s="82" t="s">
        <v>1451</v>
      </c>
      <c r="C165" s="113">
        <v>150</v>
      </c>
      <c r="D165" s="84" t="s">
        <v>1452</v>
      </c>
      <c r="E165" s="82"/>
      <c r="F165" s="85">
        <v>603792838911</v>
      </c>
      <c r="G165" s="86">
        <v>35278</v>
      </c>
      <c r="H165" s="84"/>
      <c r="I165" s="87" t="s">
        <v>111</v>
      </c>
      <c r="J165" s="84" t="s">
        <v>1453</v>
      </c>
      <c r="K165" s="84" t="s">
        <v>1454</v>
      </c>
      <c r="L165" s="86">
        <v>43414</v>
      </c>
      <c r="M165" s="87" t="s">
        <v>96</v>
      </c>
      <c r="N165" s="87">
        <v>0</v>
      </c>
      <c r="O165" s="88">
        <v>47104</v>
      </c>
      <c r="P165" s="88">
        <v>0</v>
      </c>
      <c r="Q165" s="88">
        <v>0</v>
      </c>
      <c r="R165" s="88">
        <v>0</v>
      </c>
      <c r="S165" s="88">
        <v>53156</v>
      </c>
      <c r="T165" s="88">
        <f t="shared" si="9"/>
        <v>100260</v>
      </c>
      <c r="U165" s="87">
        <v>0</v>
      </c>
      <c r="V165" s="89">
        <f t="shared" si="10"/>
        <v>100260</v>
      </c>
      <c r="W165" s="87">
        <v>0</v>
      </c>
      <c r="X165" s="88">
        <v>11310</v>
      </c>
      <c r="Y165" s="88">
        <v>0</v>
      </c>
      <c r="Z165" s="88">
        <v>883</v>
      </c>
      <c r="AA165" s="88">
        <v>0</v>
      </c>
      <c r="AB165" s="88">
        <v>0</v>
      </c>
      <c r="AC165" s="88">
        <v>0</v>
      </c>
      <c r="AD165" s="88">
        <v>0</v>
      </c>
      <c r="AE165" s="88">
        <f t="shared" si="8"/>
        <v>12193</v>
      </c>
      <c r="AF165" s="89">
        <f t="shared" si="11"/>
        <v>88067</v>
      </c>
      <c r="AG165" s="87">
        <v>0</v>
      </c>
      <c r="AH165" s="90" t="s">
        <v>121</v>
      </c>
      <c r="AI165" s="91">
        <v>610002120000889</v>
      </c>
      <c r="AJ165" s="90" t="s">
        <v>252</v>
      </c>
    </row>
    <row r="166" spans="2:36" ht="16.5">
      <c r="B166" s="82" t="s">
        <v>1455</v>
      </c>
      <c r="C166" s="113">
        <v>151</v>
      </c>
      <c r="D166" s="84" t="s">
        <v>1456</v>
      </c>
      <c r="E166" s="82"/>
      <c r="F166" s="85">
        <v>296238001125</v>
      </c>
      <c r="G166" s="86">
        <v>31221</v>
      </c>
      <c r="H166" s="84" t="s">
        <v>1078</v>
      </c>
      <c r="I166" s="87" t="s">
        <v>111</v>
      </c>
      <c r="J166" s="84" t="s">
        <v>200</v>
      </c>
      <c r="K166" s="84" t="s">
        <v>1108</v>
      </c>
      <c r="L166" s="86">
        <v>43508</v>
      </c>
      <c r="M166" s="87" t="s">
        <v>96</v>
      </c>
      <c r="N166" s="87">
        <v>0</v>
      </c>
      <c r="O166" s="88">
        <v>32450</v>
      </c>
      <c r="P166" s="88">
        <v>0</v>
      </c>
      <c r="Q166" s="88">
        <v>0</v>
      </c>
      <c r="R166" s="88">
        <v>0</v>
      </c>
      <c r="S166" s="88">
        <v>31175</v>
      </c>
      <c r="T166" s="88">
        <f t="shared" si="9"/>
        <v>63625</v>
      </c>
      <c r="U166" s="87">
        <v>0</v>
      </c>
      <c r="V166" s="89">
        <f t="shared" si="10"/>
        <v>63625</v>
      </c>
      <c r="W166" s="87">
        <v>0</v>
      </c>
      <c r="X166" s="88">
        <v>7792</v>
      </c>
      <c r="Y166" s="88">
        <v>0</v>
      </c>
      <c r="Z166" s="88">
        <v>609</v>
      </c>
      <c r="AA166" s="88">
        <v>0</v>
      </c>
      <c r="AB166" s="88">
        <v>0</v>
      </c>
      <c r="AC166" s="88">
        <v>0</v>
      </c>
      <c r="AD166" s="88">
        <v>0</v>
      </c>
      <c r="AE166" s="88">
        <f t="shared" si="8"/>
        <v>8401</v>
      </c>
      <c r="AF166" s="89">
        <f t="shared" si="11"/>
        <v>55224</v>
      </c>
      <c r="AG166" s="87">
        <v>0</v>
      </c>
      <c r="AH166" s="90" t="s">
        <v>121</v>
      </c>
      <c r="AI166" s="91">
        <v>328002011016452</v>
      </c>
      <c r="AJ166" s="90" t="s">
        <v>174</v>
      </c>
    </row>
    <row r="167" spans="2:36" ht="16.5">
      <c r="B167" s="82" t="s">
        <v>1457</v>
      </c>
      <c r="C167" s="113">
        <v>152</v>
      </c>
      <c r="D167" s="84" t="s">
        <v>1458</v>
      </c>
      <c r="E167" s="82" t="s">
        <v>1459</v>
      </c>
      <c r="F167" s="85">
        <v>839579556058</v>
      </c>
      <c r="G167" s="86">
        <v>28333</v>
      </c>
      <c r="H167" s="84"/>
      <c r="I167" s="87" t="s">
        <v>111</v>
      </c>
      <c r="J167" s="84" t="s">
        <v>1024</v>
      </c>
      <c r="K167" s="84" t="s">
        <v>1025</v>
      </c>
      <c r="L167" s="86">
        <v>43525</v>
      </c>
      <c r="M167" s="87" t="s">
        <v>96</v>
      </c>
      <c r="N167" s="87">
        <v>0</v>
      </c>
      <c r="O167" s="88">
        <v>185500</v>
      </c>
      <c r="P167" s="88">
        <v>0</v>
      </c>
      <c r="Q167" s="88">
        <v>0</v>
      </c>
      <c r="R167" s="88">
        <v>0</v>
      </c>
      <c r="S167" s="88">
        <v>203452</v>
      </c>
      <c r="T167" s="88">
        <f t="shared" si="9"/>
        <v>388952</v>
      </c>
      <c r="U167" s="87">
        <v>0</v>
      </c>
      <c r="V167" s="89">
        <f t="shared" si="10"/>
        <v>388952</v>
      </c>
      <c r="W167" s="87">
        <v>0</v>
      </c>
      <c r="X167" s="88">
        <v>0</v>
      </c>
      <c r="Y167" s="88">
        <v>0</v>
      </c>
      <c r="Z167" s="88">
        <v>0</v>
      </c>
      <c r="AA167" s="88">
        <v>0</v>
      </c>
      <c r="AB167" s="88">
        <v>2400</v>
      </c>
      <c r="AC167" s="88">
        <v>0</v>
      </c>
      <c r="AD167" s="88">
        <v>0</v>
      </c>
      <c r="AE167" s="88">
        <f t="shared" si="8"/>
        <v>2400</v>
      </c>
      <c r="AF167" s="89">
        <f t="shared" si="11"/>
        <v>386552</v>
      </c>
      <c r="AG167" s="87">
        <v>0</v>
      </c>
      <c r="AH167" s="90" t="s">
        <v>121</v>
      </c>
      <c r="AI167" s="91">
        <v>328002120002033</v>
      </c>
      <c r="AJ167" s="90" t="s">
        <v>174</v>
      </c>
    </row>
    <row r="168" spans="2:36" ht="16.5">
      <c r="B168" s="82" t="s">
        <v>1460</v>
      </c>
      <c r="C168" s="113">
        <v>153</v>
      </c>
      <c r="D168" s="84" t="s">
        <v>1461</v>
      </c>
      <c r="E168" s="82" t="s">
        <v>1462</v>
      </c>
      <c r="F168" s="85">
        <v>533795066289</v>
      </c>
      <c r="G168" s="86">
        <v>28641</v>
      </c>
      <c r="H168" s="84"/>
      <c r="I168" s="87" t="s">
        <v>111</v>
      </c>
      <c r="J168" s="84" t="s">
        <v>1005</v>
      </c>
      <c r="K168" s="84" t="s">
        <v>1463</v>
      </c>
      <c r="L168" s="86">
        <v>43525</v>
      </c>
      <c r="M168" s="87" t="s">
        <v>96</v>
      </c>
      <c r="N168" s="87">
        <v>0</v>
      </c>
      <c r="O168" s="88">
        <v>634560</v>
      </c>
      <c r="P168" s="88">
        <v>0</v>
      </c>
      <c r="Q168" s="88">
        <v>0</v>
      </c>
      <c r="R168" s="88">
        <v>0</v>
      </c>
      <c r="S168" s="88">
        <v>315840</v>
      </c>
      <c r="T168" s="88">
        <f t="shared" si="9"/>
        <v>950400</v>
      </c>
      <c r="U168" s="87">
        <v>0</v>
      </c>
      <c r="V168" s="89">
        <f t="shared" si="10"/>
        <v>950400</v>
      </c>
      <c r="W168" s="87">
        <v>0</v>
      </c>
      <c r="X168" s="88">
        <v>0</v>
      </c>
      <c r="Y168" s="88">
        <v>0</v>
      </c>
      <c r="Z168" s="88">
        <v>0</v>
      </c>
      <c r="AA168" s="88">
        <v>0</v>
      </c>
      <c r="AB168" s="88">
        <v>2400</v>
      </c>
      <c r="AC168" s="88">
        <v>0</v>
      </c>
      <c r="AD168" s="88">
        <v>0</v>
      </c>
      <c r="AE168" s="88">
        <f t="shared" si="8"/>
        <v>2400</v>
      </c>
      <c r="AF168" s="89">
        <f t="shared" si="11"/>
        <v>948000</v>
      </c>
      <c r="AG168" s="87">
        <v>0</v>
      </c>
      <c r="AH168" s="90" t="s">
        <v>121</v>
      </c>
      <c r="AI168" s="91">
        <v>508202010046494</v>
      </c>
      <c r="AJ168" s="90" t="s">
        <v>1007</v>
      </c>
    </row>
    <row r="169" spans="2:36" ht="16.5">
      <c r="B169" s="82" t="s">
        <v>1464</v>
      </c>
      <c r="C169" s="113">
        <v>154</v>
      </c>
      <c r="D169" s="84" t="s">
        <v>1465</v>
      </c>
      <c r="E169" s="82" t="s">
        <v>1466</v>
      </c>
      <c r="F169" s="85">
        <v>679218057808</v>
      </c>
      <c r="G169" s="86">
        <v>31045</v>
      </c>
      <c r="H169" s="84"/>
      <c r="I169" s="87" t="s">
        <v>111</v>
      </c>
      <c r="J169" s="84" t="s">
        <v>1005</v>
      </c>
      <c r="K169" s="84" t="s">
        <v>1025</v>
      </c>
      <c r="L169" s="86">
        <v>43525</v>
      </c>
      <c r="M169" s="87" t="s">
        <v>96</v>
      </c>
      <c r="N169" s="87">
        <v>0</v>
      </c>
      <c r="O169" s="88">
        <v>360000</v>
      </c>
      <c r="P169" s="88">
        <v>0</v>
      </c>
      <c r="Q169" s="88">
        <v>0</v>
      </c>
      <c r="R169" s="88">
        <v>0</v>
      </c>
      <c r="S169" s="88">
        <v>210240</v>
      </c>
      <c r="T169" s="88">
        <f t="shared" si="9"/>
        <v>570240</v>
      </c>
      <c r="U169" s="87">
        <v>0</v>
      </c>
      <c r="V169" s="89">
        <f t="shared" si="10"/>
        <v>570240</v>
      </c>
      <c r="W169" s="87">
        <v>0</v>
      </c>
      <c r="X169" s="88">
        <v>0</v>
      </c>
      <c r="Y169" s="88">
        <v>0</v>
      </c>
      <c r="Z169" s="88">
        <v>0</v>
      </c>
      <c r="AA169" s="88">
        <v>0</v>
      </c>
      <c r="AB169" s="88">
        <v>2400</v>
      </c>
      <c r="AC169" s="88">
        <v>0</v>
      </c>
      <c r="AD169" s="88">
        <v>0</v>
      </c>
      <c r="AE169" s="88">
        <f t="shared" si="8"/>
        <v>2400</v>
      </c>
      <c r="AF169" s="89">
        <f t="shared" si="11"/>
        <v>567840</v>
      </c>
      <c r="AG169" s="87">
        <v>0</v>
      </c>
      <c r="AH169" s="90" t="s">
        <v>121</v>
      </c>
      <c r="AI169" s="91">
        <v>508202010046493</v>
      </c>
      <c r="AJ169" s="90" t="s">
        <v>1007</v>
      </c>
    </row>
    <row r="170" spans="2:36" ht="16.5">
      <c r="B170" s="82" t="s">
        <v>1467</v>
      </c>
      <c r="C170" s="113">
        <v>155</v>
      </c>
      <c r="D170" s="84" t="s">
        <v>1468</v>
      </c>
      <c r="E170" s="82" t="s">
        <v>1469</v>
      </c>
      <c r="F170" s="85">
        <v>866666066929</v>
      </c>
      <c r="G170" s="86">
        <v>34496</v>
      </c>
      <c r="H170" s="84" t="s">
        <v>4</v>
      </c>
      <c r="I170" s="87" t="s">
        <v>111</v>
      </c>
      <c r="J170" s="84" t="s">
        <v>1470</v>
      </c>
      <c r="K170" s="84" t="s">
        <v>1108</v>
      </c>
      <c r="L170" s="86">
        <v>43556</v>
      </c>
      <c r="M170" s="87" t="s">
        <v>96</v>
      </c>
      <c r="N170" s="87">
        <v>0</v>
      </c>
      <c r="O170" s="88">
        <v>47108</v>
      </c>
      <c r="P170" s="88">
        <v>0</v>
      </c>
      <c r="Q170" s="88">
        <v>0</v>
      </c>
      <c r="R170" s="88">
        <v>0</v>
      </c>
      <c r="S170" s="88">
        <v>53162</v>
      </c>
      <c r="T170" s="88">
        <f t="shared" si="9"/>
        <v>100270</v>
      </c>
      <c r="U170" s="87">
        <v>0</v>
      </c>
      <c r="V170" s="89">
        <f t="shared" si="10"/>
        <v>100270</v>
      </c>
      <c r="W170" s="87">
        <v>0</v>
      </c>
      <c r="X170" s="88">
        <v>11310</v>
      </c>
      <c r="Y170" s="88">
        <v>0</v>
      </c>
      <c r="Z170" s="88">
        <v>883</v>
      </c>
      <c r="AA170" s="88">
        <v>0</v>
      </c>
      <c r="AB170" s="88">
        <v>0</v>
      </c>
      <c r="AC170" s="88">
        <v>0</v>
      </c>
      <c r="AD170" s="88">
        <v>0</v>
      </c>
      <c r="AE170" s="88">
        <f t="shared" si="8"/>
        <v>12193</v>
      </c>
      <c r="AF170" s="89">
        <f t="shared" si="11"/>
        <v>88077</v>
      </c>
      <c r="AG170" s="87">
        <v>0</v>
      </c>
      <c r="AH170" s="90" t="s">
        <v>121</v>
      </c>
      <c r="AI170" s="91">
        <v>610002010015015</v>
      </c>
      <c r="AJ170" s="90" t="s">
        <v>140</v>
      </c>
    </row>
    <row r="171" spans="2:36" ht="16.5">
      <c r="B171" s="82" t="s">
        <v>1471</v>
      </c>
      <c r="C171" s="113">
        <v>156</v>
      </c>
      <c r="D171" s="84" t="s">
        <v>1472</v>
      </c>
      <c r="E171" s="82" t="s">
        <v>1473</v>
      </c>
      <c r="F171" s="85">
        <v>894904882654</v>
      </c>
      <c r="G171" s="86">
        <v>29649</v>
      </c>
      <c r="H171" s="84" t="s">
        <v>1078</v>
      </c>
      <c r="I171" s="87" t="s">
        <v>111</v>
      </c>
      <c r="J171" s="84" t="s">
        <v>1255</v>
      </c>
      <c r="K171" s="84" t="s">
        <v>1474</v>
      </c>
      <c r="L171" s="86">
        <v>43586</v>
      </c>
      <c r="M171" s="87" t="s">
        <v>96</v>
      </c>
      <c r="N171" s="87">
        <v>0</v>
      </c>
      <c r="O171" s="88">
        <v>59040</v>
      </c>
      <c r="P171" s="88">
        <v>0</v>
      </c>
      <c r="Q171" s="88">
        <v>0</v>
      </c>
      <c r="R171" s="88">
        <v>0</v>
      </c>
      <c r="S171" s="88">
        <v>71060</v>
      </c>
      <c r="T171" s="88">
        <f t="shared" si="9"/>
        <v>130100</v>
      </c>
      <c r="U171" s="87">
        <v>0</v>
      </c>
      <c r="V171" s="89">
        <f t="shared" si="10"/>
        <v>130100</v>
      </c>
      <c r="W171" s="87">
        <v>0</v>
      </c>
      <c r="X171" s="88">
        <v>14172</v>
      </c>
      <c r="Y171" s="88">
        <v>0</v>
      </c>
      <c r="Z171" s="88">
        <v>1107</v>
      </c>
      <c r="AA171" s="88">
        <v>0</v>
      </c>
      <c r="AB171" s="88">
        <v>0</v>
      </c>
      <c r="AC171" s="88">
        <v>0</v>
      </c>
      <c r="AD171" s="88">
        <v>0</v>
      </c>
      <c r="AE171" s="88">
        <f t="shared" si="8"/>
        <v>15279</v>
      </c>
      <c r="AF171" s="89">
        <f t="shared" si="11"/>
        <v>114821</v>
      </c>
      <c r="AG171" s="87">
        <v>0</v>
      </c>
      <c r="AH171" s="90" t="s">
        <v>121</v>
      </c>
      <c r="AI171" s="91">
        <v>610002010014161</v>
      </c>
      <c r="AJ171" s="90" t="s">
        <v>140</v>
      </c>
    </row>
    <row r="172" spans="2:36" ht="16.5">
      <c r="B172" s="82" t="s">
        <v>1475</v>
      </c>
      <c r="C172" s="113">
        <v>157</v>
      </c>
      <c r="D172" s="84" t="s">
        <v>1476</v>
      </c>
      <c r="E172" s="82"/>
      <c r="F172" s="85">
        <v>349729256171</v>
      </c>
      <c r="G172" s="86">
        <v>29994</v>
      </c>
      <c r="H172" s="84"/>
      <c r="I172" s="87" t="s">
        <v>111</v>
      </c>
      <c r="J172" s="84" t="s">
        <v>1005</v>
      </c>
      <c r="K172" s="84" t="s">
        <v>1477</v>
      </c>
      <c r="L172" s="86">
        <v>43582</v>
      </c>
      <c r="M172" s="87" t="s">
        <v>96</v>
      </c>
      <c r="N172" s="87">
        <v>0</v>
      </c>
      <c r="O172" s="88">
        <v>171840</v>
      </c>
      <c r="P172" s="88">
        <v>0</v>
      </c>
      <c r="Q172" s="88">
        <v>0</v>
      </c>
      <c r="R172" s="88">
        <v>0</v>
      </c>
      <c r="S172" s="88">
        <v>21405</v>
      </c>
      <c r="T172" s="88">
        <f t="shared" si="9"/>
        <v>193245</v>
      </c>
      <c r="U172" s="87">
        <v>0</v>
      </c>
      <c r="V172" s="89">
        <f t="shared" si="10"/>
        <v>193245</v>
      </c>
      <c r="W172" s="87">
        <v>0</v>
      </c>
      <c r="X172" s="88">
        <v>0</v>
      </c>
      <c r="Y172" s="88">
        <v>0</v>
      </c>
      <c r="Z172" s="88">
        <v>0</v>
      </c>
      <c r="AA172" s="88">
        <v>0</v>
      </c>
      <c r="AB172" s="88">
        <v>1800</v>
      </c>
      <c r="AC172" s="88">
        <v>0</v>
      </c>
      <c r="AD172" s="88">
        <v>0</v>
      </c>
      <c r="AE172" s="88">
        <f t="shared" si="8"/>
        <v>1800</v>
      </c>
      <c r="AF172" s="89">
        <f t="shared" si="11"/>
        <v>191445</v>
      </c>
      <c r="AG172" s="87">
        <v>0</v>
      </c>
      <c r="AH172" s="90" t="s">
        <v>121</v>
      </c>
      <c r="AI172" s="91">
        <v>50820201004686</v>
      </c>
      <c r="AJ172" s="90" t="s">
        <v>1007</v>
      </c>
    </row>
    <row r="173" spans="2:36" ht="16.5">
      <c r="B173" s="82" t="s">
        <v>1478</v>
      </c>
      <c r="C173" s="113">
        <v>158</v>
      </c>
      <c r="D173" s="84" t="s">
        <v>1479</v>
      </c>
      <c r="E173" s="82"/>
      <c r="F173" s="85">
        <v>546316170926</v>
      </c>
      <c r="G173" s="86">
        <v>32143</v>
      </c>
      <c r="H173" s="84"/>
      <c r="I173" s="87" t="s">
        <v>111</v>
      </c>
      <c r="J173" s="84" t="s">
        <v>1005</v>
      </c>
      <c r="K173" s="84" t="s">
        <v>1037</v>
      </c>
      <c r="L173" s="86">
        <v>43650</v>
      </c>
      <c r="M173" s="87" t="s">
        <v>96</v>
      </c>
      <c r="N173" s="87">
        <v>0</v>
      </c>
      <c r="O173" s="88">
        <v>86400</v>
      </c>
      <c r="P173" s="88">
        <v>0</v>
      </c>
      <c r="Q173" s="88">
        <v>0</v>
      </c>
      <c r="R173" s="88">
        <v>0</v>
      </c>
      <c r="S173" s="88">
        <v>86550</v>
      </c>
      <c r="T173" s="88">
        <f t="shared" si="9"/>
        <v>172950</v>
      </c>
      <c r="U173" s="87">
        <v>0</v>
      </c>
      <c r="V173" s="89">
        <f t="shared" si="10"/>
        <v>172950</v>
      </c>
      <c r="W173" s="87">
        <v>0</v>
      </c>
      <c r="X173" s="88">
        <v>0</v>
      </c>
      <c r="Y173" s="88">
        <v>0</v>
      </c>
      <c r="Z173" s="88">
        <v>0</v>
      </c>
      <c r="AA173" s="88">
        <v>0</v>
      </c>
      <c r="AB173" s="88">
        <v>1800</v>
      </c>
      <c r="AC173" s="88">
        <v>0</v>
      </c>
      <c r="AD173" s="88">
        <v>30000</v>
      </c>
      <c r="AE173" s="88">
        <f t="shared" si="8"/>
        <v>31800</v>
      </c>
      <c r="AF173" s="89">
        <f t="shared" si="11"/>
        <v>141150</v>
      </c>
      <c r="AG173" s="87">
        <v>0</v>
      </c>
      <c r="AH173" s="90" t="s">
        <v>121</v>
      </c>
      <c r="AI173" s="91">
        <v>508202010046997</v>
      </c>
      <c r="AJ173" s="90" t="s">
        <v>1007</v>
      </c>
    </row>
    <row r="174" spans="2:36" ht="16.5">
      <c r="B174" s="82" t="s">
        <v>1480</v>
      </c>
      <c r="C174" s="113">
        <v>159</v>
      </c>
      <c r="D174" s="84" t="s">
        <v>1481</v>
      </c>
      <c r="E174" s="82"/>
      <c r="F174" s="85">
        <v>617876645832</v>
      </c>
      <c r="G174" s="86">
        <v>32361</v>
      </c>
      <c r="H174" s="84" t="s">
        <v>4</v>
      </c>
      <c r="I174" s="87" t="s">
        <v>111</v>
      </c>
      <c r="J174" s="84" t="s">
        <v>1482</v>
      </c>
      <c r="K174" s="84" t="s">
        <v>1108</v>
      </c>
      <c r="L174" s="86">
        <v>43619</v>
      </c>
      <c r="M174" s="87" t="s">
        <v>96</v>
      </c>
      <c r="N174" s="87">
        <v>0</v>
      </c>
      <c r="O174" s="88">
        <v>64944</v>
      </c>
      <c r="P174" s="88">
        <v>0</v>
      </c>
      <c r="Q174" s="88">
        <v>0</v>
      </c>
      <c r="R174" s="88">
        <v>0</v>
      </c>
      <c r="S174" s="88">
        <v>77416</v>
      </c>
      <c r="T174" s="88">
        <f t="shared" si="9"/>
        <v>142360</v>
      </c>
      <c r="U174" s="87">
        <v>0</v>
      </c>
      <c r="V174" s="89">
        <f t="shared" si="10"/>
        <v>142360</v>
      </c>
      <c r="W174" s="87">
        <v>0</v>
      </c>
      <c r="X174" s="88">
        <v>15594</v>
      </c>
      <c r="Y174" s="88">
        <v>0</v>
      </c>
      <c r="Z174" s="88">
        <v>1218</v>
      </c>
      <c r="AA174" s="88">
        <v>0</v>
      </c>
      <c r="AB174" s="88">
        <v>0</v>
      </c>
      <c r="AC174" s="88">
        <v>0</v>
      </c>
      <c r="AD174" s="88">
        <v>0</v>
      </c>
      <c r="AE174" s="88">
        <f t="shared" si="8"/>
        <v>16812</v>
      </c>
      <c r="AF174" s="89">
        <f t="shared" si="11"/>
        <v>125548</v>
      </c>
      <c r="AG174" s="87">
        <v>0</v>
      </c>
      <c r="AH174" s="90" t="s">
        <v>121</v>
      </c>
      <c r="AI174" s="91">
        <v>328002011021106</v>
      </c>
      <c r="AJ174" s="90" t="s">
        <v>174</v>
      </c>
    </row>
    <row r="175" spans="2:36" ht="16.5">
      <c r="B175" s="82" t="s">
        <v>1483</v>
      </c>
      <c r="C175" s="113">
        <v>160</v>
      </c>
      <c r="D175" s="84" t="s">
        <v>1484</v>
      </c>
      <c r="E175" s="82"/>
      <c r="F175" s="85">
        <v>505226886835</v>
      </c>
      <c r="G175" s="86">
        <v>34556</v>
      </c>
      <c r="H175" s="84" t="s">
        <v>1485</v>
      </c>
      <c r="I175" s="87" t="s">
        <v>111</v>
      </c>
      <c r="J175" s="84" t="s">
        <v>1486</v>
      </c>
      <c r="K175" s="84" t="s">
        <v>1108</v>
      </c>
      <c r="L175" s="86">
        <v>43647</v>
      </c>
      <c r="M175" s="87" t="s">
        <v>96</v>
      </c>
      <c r="N175" s="87">
        <v>0</v>
      </c>
      <c r="O175" s="88">
        <v>50184</v>
      </c>
      <c r="P175" s="88">
        <v>0</v>
      </c>
      <c r="Q175" s="88">
        <v>0</v>
      </c>
      <c r="R175" s="88">
        <v>0</v>
      </c>
      <c r="S175" s="88">
        <v>57776</v>
      </c>
      <c r="T175" s="88">
        <f t="shared" si="9"/>
        <v>107960</v>
      </c>
      <c r="U175" s="87">
        <v>0</v>
      </c>
      <c r="V175" s="89">
        <f t="shared" si="10"/>
        <v>107960</v>
      </c>
      <c r="W175" s="87">
        <v>0</v>
      </c>
      <c r="X175" s="88">
        <v>12054</v>
      </c>
      <c r="Y175" s="88">
        <v>0</v>
      </c>
      <c r="Z175" s="88">
        <v>945</v>
      </c>
      <c r="AA175" s="88">
        <v>0</v>
      </c>
      <c r="AB175" s="88">
        <v>0</v>
      </c>
      <c r="AC175" s="88">
        <v>0</v>
      </c>
      <c r="AD175" s="88">
        <v>0</v>
      </c>
      <c r="AE175" s="88">
        <f t="shared" si="8"/>
        <v>12999</v>
      </c>
      <c r="AF175" s="89">
        <f t="shared" si="11"/>
        <v>94961</v>
      </c>
      <c r="AG175" s="87">
        <v>0</v>
      </c>
      <c r="AH175" s="90" t="s">
        <v>121</v>
      </c>
      <c r="AI175" s="91">
        <v>610002010014279</v>
      </c>
      <c r="AJ175" s="90" t="s">
        <v>140</v>
      </c>
    </row>
    <row r="176" spans="2:36" ht="16.5">
      <c r="B176" s="82" t="s">
        <v>1487</v>
      </c>
      <c r="C176" s="113">
        <v>161</v>
      </c>
      <c r="D176" s="84" t="s">
        <v>1488</v>
      </c>
      <c r="E176" s="82" t="s">
        <v>1489</v>
      </c>
      <c r="F176" s="85">
        <v>819405168780</v>
      </c>
      <c r="G176" s="86">
        <v>33090</v>
      </c>
      <c r="H176" s="84" t="s">
        <v>1490</v>
      </c>
      <c r="I176" s="87" t="s">
        <v>111</v>
      </c>
      <c r="J176" s="84" t="s">
        <v>1410</v>
      </c>
      <c r="K176" s="84" t="s">
        <v>1100</v>
      </c>
      <c r="L176" s="86">
        <v>43650</v>
      </c>
      <c r="M176" s="87" t="s">
        <v>96</v>
      </c>
      <c r="N176" s="87">
        <v>0</v>
      </c>
      <c r="O176" s="88">
        <v>64944</v>
      </c>
      <c r="P176" s="88">
        <v>0</v>
      </c>
      <c r="Q176" s="88">
        <v>0</v>
      </c>
      <c r="R176" s="88">
        <v>0</v>
      </c>
      <c r="S176" s="88">
        <v>77416</v>
      </c>
      <c r="T176" s="88">
        <f t="shared" si="9"/>
        <v>142360</v>
      </c>
      <c r="U176" s="87">
        <v>0</v>
      </c>
      <c r="V176" s="89">
        <f t="shared" si="10"/>
        <v>142360</v>
      </c>
      <c r="W176" s="87">
        <v>0</v>
      </c>
      <c r="X176" s="88">
        <v>15594</v>
      </c>
      <c r="Y176" s="88">
        <v>0</v>
      </c>
      <c r="Z176" s="88">
        <v>1218</v>
      </c>
      <c r="AA176" s="88">
        <v>0</v>
      </c>
      <c r="AB176" s="88">
        <v>0</v>
      </c>
      <c r="AC176" s="88">
        <v>0</v>
      </c>
      <c r="AD176" s="88">
        <v>0</v>
      </c>
      <c r="AE176" s="88">
        <f t="shared" si="8"/>
        <v>16812</v>
      </c>
      <c r="AF176" s="89">
        <f t="shared" si="11"/>
        <v>125548</v>
      </c>
      <c r="AG176" s="87">
        <v>0</v>
      </c>
      <c r="AH176" s="90" t="s">
        <v>121</v>
      </c>
      <c r="AI176" s="91">
        <v>370702010887903</v>
      </c>
      <c r="AJ176" s="90" t="s">
        <v>1446</v>
      </c>
    </row>
    <row r="177" spans="2:36" ht="16.5">
      <c r="B177" s="82" t="s">
        <v>1491</v>
      </c>
      <c r="C177" s="113">
        <v>162</v>
      </c>
      <c r="D177" s="84" t="s">
        <v>1492</v>
      </c>
      <c r="E177" s="82" t="s">
        <v>1493</v>
      </c>
      <c r="F177" s="85">
        <v>784723466819</v>
      </c>
      <c r="G177" s="86">
        <v>30843</v>
      </c>
      <c r="H177" s="84" t="s">
        <v>1494</v>
      </c>
      <c r="I177" s="87" t="s">
        <v>111</v>
      </c>
      <c r="J177" s="84" t="s">
        <v>1410</v>
      </c>
      <c r="K177" s="84" t="s">
        <v>1044</v>
      </c>
      <c r="L177" s="86">
        <v>43647</v>
      </c>
      <c r="M177" s="87" t="s">
        <v>96</v>
      </c>
      <c r="N177" s="87">
        <v>0</v>
      </c>
      <c r="O177" s="88">
        <v>64944</v>
      </c>
      <c r="P177" s="88">
        <v>0</v>
      </c>
      <c r="Q177" s="88">
        <v>0</v>
      </c>
      <c r="R177" s="88">
        <v>0</v>
      </c>
      <c r="S177" s="88">
        <v>77416</v>
      </c>
      <c r="T177" s="88">
        <f t="shared" si="9"/>
        <v>142360</v>
      </c>
      <c r="U177" s="87">
        <v>0</v>
      </c>
      <c r="V177" s="89">
        <f t="shared" si="10"/>
        <v>142360</v>
      </c>
      <c r="W177" s="87">
        <v>0</v>
      </c>
      <c r="X177" s="88">
        <v>15594</v>
      </c>
      <c r="Y177" s="88">
        <v>0</v>
      </c>
      <c r="Z177" s="88">
        <v>1218</v>
      </c>
      <c r="AA177" s="88">
        <v>0</v>
      </c>
      <c r="AB177" s="88">
        <v>0</v>
      </c>
      <c r="AC177" s="88">
        <v>0</v>
      </c>
      <c r="AD177" s="88">
        <v>0</v>
      </c>
      <c r="AE177" s="88">
        <f t="shared" si="8"/>
        <v>16812</v>
      </c>
      <c r="AF177" s="89">
        <f t="shared" si="11"/>
        <v>125548</v>
      </c>
      <c r="AG177" s="87">
        <v>0</v>
      </c>
      <c r="AH177" s="90" t="s">
        <v>121</v>
      </c>
      <c r="AI177" s="91">
        <v>610102010006459</v>
      </c>
      <c r="AJ177" s="90" t="s">
        <v>122</v>
      </c>
    </row>
    <row r="178" spans="2:36" ht="16.5">
      <c r="B178" s="82" t="s">
        <v>1495</v>
      </c>
      <c r="C178" s="113">
        <v>163</v>
      </c>
      <c r="D178" s="84" t="s">
        <v>1496</v>
      </c>
      <c r="E178" s="82" t="s">
        <v>1497</v>
      </c>
      <c r="F178" s="85">
        <v>568796403114</v>
      </c>
      <c r="G178" s="86">
        <v>30469</v>
      </c>
      <c r="H178" s="84" t="s">
        <v>1043</v>
      </c>
      <c r="I178" s="87" t="s">
        <v>111</v>
      </c>
      <c r="J178" s="84" t="s">
        <v>1410</v>
      </c>
      <c r="K178" s="84" t="s">
        <v>1112</v>
      </c>
      <c r="L178" s="86">
        <v>43647</v>
      </c>
      <c r="M178" s="87" t="s">
        <v>96</v>
      </c>
      <c r="N178" s="87">
        <v>0</v>
      </c>
      <c r="O178" s="88">
        <v>59532</v>
      </c>
      <c r="P178" s="88">
        <v>0</v>
      </c>
      <c r="Q178" s="88">
        <v>0</v>
      </c>
      <c r="R178" s="88">
        <v>0</v>
      </c>
      <c r="S178" s="88">
        <v>71798</v>
      </c>
      <c r="T178" s="88">
        <f t="shared" si="9"/>
        <v>131330</v>
      </c>
      <c r="U178" s="87">
        <v>0</v>
      </c>
      <c r="V178" s="89">
        <f t="shared" si="10"/>
        <v>131330</v>
      </c>
      <c r="W178" s="87">
        <v>0</v>
      </c>
      <c r="X178" s="88">
        <v>14292</v>
      </c>
      <c r="Y178" s="88">
        <v>0</v>
      </c>
      <c r="Z178" s="88">
        <v>1119</v>
      </c>
      <c r="AA178" s="88">
        <v>0</v>
      </c>
      <c r="AB178" s="88">
        <v>0</v>
      </c>
      <c r="AC178" s="88">
        <v>0</v>
      </c>
      <c r="AD178" s="88">
        <v>0</v>
      </c>
      <c r="AE178" s="88">
        <f t="shared" si="8"/>
        <v>15411</v>
      </c>
      <c r="AF178" s="89">
        <f t="shared" si="11"/>
        <v>115919</v>
      </c>
      <c r="AG178" s="87">
        <v>0</v>
      </c>
      <c r="AH178" s="90" t="s">
        <v>121</v>
      </c>
      <c r="AI178" s="91">
        <v>610102010006458</v>
      </c>
      <c r="AJ178" s="90" t="s">
        <v>252</v>
      </c>
    </row>
    <row r="179" spans="2:36" ht="16.5">
      <c r="B179" s="82" t="s">
        <v>1498</v>
      </c>
      <c r="C179" s="113">
        <v>164</v>
      </c>
      <c r="D179" s="84" t="s">
        <v>1499</v>
      </c>
      <c r="E179" s="82" t="s">
        <v>1500</v>
      </c>
      <c r="F179" s="85">
        <v>841762130455</v>
      </c>
      <c r="G179" s="86">
        <v>32648</v>
      </c>
      <c r="H179" s="84"/>
      <c r="I179" s="87" t="s">
        <v>111</v>
      </c>
      <c r="J179" s="84" t="s">
        <v>1315</v>
      </c>
      <c r="K179" s="84" t="s">
        <v>1001</v>
      </c>
      <c r="L179" s="86">
        <v>43617</v>
      </c>
      <c r="M179" s="87" t="s">
        <v>96</v>
      </c>
      <c r="N179" s="87">
        <v>0</v>
      </c>
      <c r="O179" s="88">
        <v>6132</v>
      </c>
      <c r="P179" s="88">
        <v>0</v>
      </c>
      <c r="Q179" s="88">
        <v>0</v>
      </c>
      <c r="R179" s="88">
        <v>0</v>
      </c>
      <c r="S179" s="88">
        <v>9197</v>
      </c>
      <c r="T179" s="88">
        <f t="shared" si="9"/>
        <v>15329</v>
      </c>
      <c r="U179" s="87">
        <v>0</v>
      </c>
      <c r="V179" s="89">
        <f t="shared" si="10"/>
        <v>15329</v>
      </c>
      <c r="W179" s="87">
        <v>0</v>
      </c>
      <c r="X179" s="88">
        <v>1472</v>
      </c>
      <c r="Y179" s="88">
        <v>0</v>
      </c>
      <c r="Z179" s="88">
        <v>115</v>
      </c>
      <c r="AA179" s="88">
        <v>0</v>
      </c>
      <c r="AB179" s="88">
        <v>0</v>
      </c>
      <c r="AC179" s="88">
        <v>0</v>
      </c>
      <c r="AD179" s="88">
        <v>0</v>
      </c>
      <c r="AE179" s="88">
        <f t="shared" si="8"/>
        <v>1587</v>
      </c>
      <c r="AF179" s="89">
        <f t="shared" si="11"/>
        <v>13742</v>
      </c>
      <c r="AG179" s="87">
        <v>0</v>
      </c>
      <c r="AH179" s="90" t="s">
        <v>121</v>
      </c>
      <c r="AI179" s="91">
        <v>610002010014283</v>
      </c>
      <c r="AJ179" s="90" t="s">
        <v>140</v>
      </c>
    </row>
    <row r="180" spans="2:36" ht="16.5">
      <c r="B180" s="82" t="s">
        <v>1501</v>
      </c>
      <c r="C180" s="113">
        <v>165</v>
      </c>
      <c r="D180" s="84" t="s">
        <v>1502</v>
      </c>
      <c r="E180" s="82" t="s">
        <v>1503</v>
      </c>
      <c r="F180" s="85">
        <v>906947591985</v>
      </c>
      <c r="G180" s="86">
        <v>24524</v>
      </c>
      <c r="H180" s="84"/>
      <c r="I180" s="87" t="s">
        <v>111</v>
      </c>
      <c r="J180" s="84" t="s">
        <v>1005</v>
      </c>
      <c r="K180" s="84" t="s">
        <v>1504</v>
      </c>
      <c r="L180" s="86">
        <v>43719</v>
      </c>
      <c r="M180" s="87" t="s">
        <v>96</v>
      </c>
      <c r="N180" s="87">
        <v>0</v>
      </c>
      <c r="O180" s="88">
        <v>358064</v>
      </c>
      <c r="P180" s="88">
        <v>0</v>
      </c>
      <c r="Q180" s="88">
        <v>0</v>
      </c>
      <c r="R180" s="88">
        <v>0</v>
      </c>
      <c r="S180" s="88">
        <v>247364</v>
      </c>
      <c r="T180" s="88">
        <f t="shared" si="9"/>
        <v>605428</v>
      </c>
      <c r="U180" s="87">
        <v>0</v>
      </c>
      <c r="V180" s="89">
        <f t="shared" si="10"/>
        <v>605428</v>
      </c>
      <c r="W180" s="87">
        <v>0</v>
      </c>
      <c r="X180" s="88">
        <v>0</v>
      </c>
      <c r="Y180" s="88">
        <v>0</v>
      </c>
      <c r="Z180" s="88">
        <v>0</v>
      </c>
      <c r="AA180" s="88">
        <v>0</v>
      </c>
      <c r="AB180" s="88">
        <v>2400</v>
      </c>
      <c r="AC180" s="88">
        <v>0</v>
      </c>
      <c r="AD180" s="88">
        <v>0</v>
      </c>
      <c r="AE180" s="88">
        <f t="shared" si="8"/>
        <v>2400</v>
      </c>
      <c r="AF180" s="89">
        <f t="shared" si="11"/>
        <v>603028</v>
      </c>
      <c r="AG180" s="87">
        <v>0</v>
      </c>
      <c r="AH180" s="90" t="s">
        <v>121</v>
      </c>
      <c r="AI180" s="91">
        <v>508202010049360</v>
      </c>
      <c r="AJ180" s="90" t="s">
        <v>1007</v>
      </c>
    </row>
    <row r="181" spans="2:36" ht="16.5">
      <c r="B181" s="82" t="s">
        <v>1505</v>
      </c>
      <c r="C181" s="113">
        <v>166</v>
      </c>
      <c r="D181" s="84" t="s">
        <v>1506</v>
      </c>
      <c r="E181" s="82" t="s">
        <v>1507</v>
      </c>
      <c r="F181" s="85">
        <v>725396703188</v>
      </c>
      <c r="G181" s="86">
        <v>34574</v>
      </c>
      <c r="H181" s="84" t="s">
        <v>1078</v>
      </c>
      <c r="I181" s="87" t="s">
        <v>111</v>
      </c>
      <c r="J181" s="84" t="s">
        <v>1315</v>
      </c>
      <c r="K181" s="84" t="s">
        <v>1108</v>
      </c>
      <c r="L181" s="86">
        <v>43662</v>
      </c>
      <c r="M181" s="87" t="s">
        <v>96</v>
      </c>
      <c r="N181" s="87">
        <v>0</v>
      </c>
      <c r="O181" s="88">
        <v>51660</v>
      </c>
      <c r="P181" s="88">
        <v>0</v>
      </c>
      <c r="Q181" s="88">
        <v>0</v>
      </c>
      <c r="R181" s="88">
        <v>0</v>
      </c>
      <c r="S181" s="88">
        <v>59990</v>
      </c>
      <c r="T181" s="88">
        <f t="shared" si="9"/>
        <v>111650</v>
      </c>
      <c r="U181" s="87">
        <v>0</v>
      </c>
      <c r="V181" s="89">
        <f t="shared" si="10"/>
        <v>111650</v>
      </c>
      <c r="W181" s="87">
        <v>0</v>
      </c>
      <c r="X181" s="88">
        <v>12396</v>
      </c>
      <c r="Y181" s="88">
        <v>0</v>
      </c>
      <c r="Z181" s="88">
        <v>972</v>
      </c>
      <c r="AA181" s="88">
        <v>0</v>
      </c>
      <c r="AB181" s="88">
        <v>0</v>
      </c>
      <c r="AC181" s="88">
        <v>0</v>
      </c>
      <c r="AD181" s="88">
        <v>0</v>
      </c>
      <c r="AE181" s="88">
        <f t="shared" si="8"/>
        <v>13368</v>
      </c>
      <c r="AF181" s="89">
        <f t="shared" si="11"/>
        <v>98282</v>
      </c>
      <c r="AG181" s="87">
        <v>0</v>
      </c>
      <c r="AH181" s="90" t="s">
        <v>121</v>
      </c>
      <c r="AI181" s="91">
        <v>610002010014344</v>
      </c>
      <c r="AJ181" s="90" t="s">
        <v>122</v>
      </c>
    </row>
    <row r="182" spans="2:36" ht="16.5">
      <c r="B182" s="82" t="s">
        <v>1508</v>
      </c>
      <c r="C182" s="113">
        <v>167</v>
      </c>
      <c r="D182" s="84" t="s">
        <v>1509</v>
      </c>
      <c r="E182" s="82" t="s">
        <v>1510</v>
      </c>
      <c r="F182" s="85">
        <v>890385358201</v>
      </c>
      <c r="G182" s="86">
        <v>32604</v>
      </c>
      <c r="H182" s="84" t="s">
        <v>1078</v>
      </c>
      <c r="I182" s="87" t="s">
        <v>111</v>
      </c>
      <c r="J182" s="84" t="s">
        <v>1410</v>
      </c>
      <c r="K182" s="84" t="s">
        <v>1112</v>
      </c>
      <c r="L182" s="86">
        <v>43709</v>
      </c>
      <c r="M182" s="87" t="s">
        <v>96</v>
      </c>
      <c r="N182" s="87">
        <v>0</v>
      </c>
      <c r="O182" s="88">
        <v>59532</v>
      </c>
      <c r="P182" s="88">
        <v>0</v>
      </c>
      <c r="Q182" s="88">
        <v>0</v>
      </c>
      <c r="R182" s="88">
        <v>0</v>
      </c>
      <c r="S182" s="88">
        <v>71798</v>
      </c>
      <c r="T182" s="88">
        <f t="shared" si="9"/>
        <v>131330</v>
      </c>
      <c r="U182" s="87">
        <v>0</v>
      </c>
      <c r="V182" s="89">
        <f t="shared" si="10"/>
        <v>131330</v>
      </c>
      <c r="W182" s="87">
        <v>0</v>
      </c>
      <c r="X182" s="88">
        <v>14292</v>
      </c>
      <c r="Y182" s="88">
        <v>0</v>
      </c>
      <c r="Z182" s="88">
        <v>1119</v>
      </c>
      <c r="AA182" s="88">
        <v>0</v>
      </c>
      <c r="AB182" s="88">
        <v>0</v>
      </c>
      <c r="AC182" s="88">
        <v>0</v>
      </c>
      <c r="AD182" s="88">
        <v>0</v>
      </c>
      <c r="AE182" s="88">
        <f t="shared" si="8"/>
        <v>15411</v>
      </c>
      <c r="AF182" s="89">
        <f t="shared" si="11"/>
        <v>115919</v>
      </c>
      <c r="AG182" s="87">
        <v>0</v>
      </c>
      <c r="AH182" s="90" t="s">
        <v>121</v>
      </c>
      <c r="AI182" s="91">
        <v>610002010005161</v>
      </c>
      <c r="AJ182" s="90" t="s">
        <v>140</v>
      </c>
    </row>
    <row r="183" spans="2:36" ht="16.5">
      <c r="B183" s="82" t="s">
        <v>1511</v>
      </c>
      <c r="C183" s="113">
        <v>168</v>
      </c>
      <c r="D183" s="84" t="s">
        <v>1512</v>
      </c>
      <c r="E183" s="82" t="s">
        <v>1513</v>
      </c>
      <c r="F183" s="85">
        <v>881552915071</v>
      </c>
      <c r="G183" s="86">
        <v>35639</v>
      </c>
      <c r="H183" s="84" t="s">
        <v>1043</v>
      </c>
      <c r="I183" s="87" t="s">
        <v>111</v>
      </c>
      <c r="J183" s="84" t="s">
        <v>771</v>
      </c>
      <c r="K183" s="84" t="s">
        <v>1044</v>
      </c>
      <c r="L183" s="86">
        <v>43700</v>
      </c>
      <c r="M183" s="87" t="s">
        <v>96</v>
      </c>
      <c r="N183" s="87">
        <v>0</v>
      </c>
      <c r="O183" s="88">
        <v>50184</v>
      </c>
      <c r="P183" s="88">
        <v>0</v>
      </c>
      <c r="Q183" s="88">
        <v>0</v>
      </c>
      <c r="R183" s="88">
        <v>0</v>
      </c>
      <c r="S183" s="88">
        <v>57776</v>
      </c>
      <c r="T183" s="88">
        <f t="shared" si="9"/>
        <v>107960</v>
      </c>
      <c r="U183" s="87">
        <v>0</v>
      </c>
      <c r="V183" s="89">
        <f t="shared" si="10"/>
        <v>107960</v>
      </c>
      <c r="W183" s="87">
        <v>0</v>
      </c>
      <c r="X183" s="88">
        <v>12054</v>
      </c>
      <c r="Y183" s="88">
        <v>0</v>
      </c>
      <c r="Z183" s="88">
        <v>945</v>
      </c>
      <c r="AA183" s="88">
        <v>0</v>
      </c>
      <c r="AB183" s="88">
        <v>0</v>
      </c>
      <c r="AC183" s="88">
        <v>0</v>
      </c>
      <c r="AD183" s="88">
        <v>0</v>
      </c>
      <c r="AE183" s="88">
        <f t="shared" si="8"/>
        <v>12999</v>
      </c>
      <c r="AF183" s="89">
        <f t="shared" si="11"/>
        <v>94961</v>
      </c>
      <c r="AG183" s="87">
        <v>0</v>
      </c>
      <c r="AH183" s="90" t="s">
        <v>121</v>
      </c>
      <c r="AI183" s="91">
        <v>328002011021373</v>
      </c>
      <c r="AJ183" s="90" t="s">
        <v>174</v>
      </c>
    </row>
    <row r="184" spans="2:36" ht="16.5">
      <c r="B184" s="82" t="s">
        <v>1514</v>
      </c>
      <c r="C184" s="113">
        <v>169</v>
      </c>
      <c r="D184" s="84" t="s">
        <v>1515</v>
      </c>
      <c r="E184" s="82" t="s">
        <v>1516</v>
      </c>
      <c r="F184" s="85">
        <v>654869575220</v>
      </c>
      <c r="G184" s="86">
        <v>31717</v>
      </c>
      <c r="H184" s="84" t="s">
        <v>1032</v>
      </c>
      <c r="I184" s="87" t="s">
        <v>111</v>
      </c>
      <c r="J184" s="84" t="s">
        <v>1033</v>
      </c>
      <c r="K184" s="84" t="s">
        <v>1517</v>
      </c>
      <c r="L184" s="86">
        <v>43709</v>
      </c>
      <c r="M184" s="87" t="s">
        <v>96</v>
      </c>
      <c r="N184" s="87">
        <v>0</v>
      </c>
      <c r="O184" s="88">
        <v>14772</v>
      </c>
      <c r="P184" s="88">
        <v>0</v>
      </c>
      <c r="Q184" s="88">
        <v>0</v>
      </c>
      <c r="R184" s="88">
        <v>0</v>
      </c>
      <c r="S184" s="88">
        <v>27521</v>
      </c>
      <c r="T184" s="88">
        <f t="shared" si="9"/>
        <v>42293</v>
      </c>
      <c r="U184" s="87">
        <v>0</v>
      </c>
      <c r="V184" s="89">
        <f t="shared" si="10"/>
        <v>42293</v>
      </c>
      <c r="W184" s="87">
        <v>0</v>
      </c>
      <c r="X184" s="88">
        <v>3544</v>
      </c>
      <c r="Y184" s="88">
        <v>0</v>
      </c>
      <c r="Z184" s="88">
        <v>277</v>
      </c>
      <c r="AA184" s="88">
        <v>0</v>
      </c>
      <c r="AB184" s="88">
        <v>0</v>
      </c>
      <c r="AC184" s="88">
        <v>0</v>
      </c>
      <c r="AD184" s="88">
        <v>0</v>
      </c>
      <c r="AE184" s="88">
        <f t="shared" si="8"/>
        <v>3821</v>
      </c>
      <c r="AF184" s="89">
        <f t="shared" si="11"/>
        <v>38472</v>
      </c>
      <c r="AG184" s="87">
        <v>0</v>
      </c>
      <c r="AH184" s="90" t="s">
        <v>121</v>
      </c>
      <c r="AI184" s="91">
        <v>610002010013742</v>
      </c>
      <c r="AJ184" s="90" t="s">
        <v>140</v>
      </c>
    </row>
    <row r="185" spans="2:36" ht="16.5">
      <c r="B185" s="82" t="s">
        <v>1518</v>
      </c>
      <c r="C185" s="113">
        <v>170</v>
      </c>
      <c r="D185" s="84" t="s">
        <v>1519</v>
      </c>
      <c r="E185" s="82" t="s">
        <v>1520</v>
      </c>
      <c r="F185" s="85">
        <v>220366940582</v>
      </c>
      <c r="G185" s="86">
        <v>29221</v>
      </c>
      <c r="H185" s="84"/>
      <c r="I185" s="87" t="s">
        <v>111</v>
      </c>
      <c r="J185" s="84" t="s">
        <v>1521</v>
      </c>
      <c r="K185" s="84" t="s">
        <v>1522</v>
      </c>
      <c r="L185" s="86">
        <v>43709</v>
      </c>
      <c r="M185" s="87" t="s">
        <v>96</v>
      </c>
      <c r="N185" s="87">
        <v>0</v>
      </c>
      <c r="O185" s="88">
        <v>247116</v>
      </c>
      <c r="P185" s="88">
        <v>0</v>
      </c>
      <c r="Q185" s="88">
        <v>0</v>
      </c>
      <c r="R185" s="88">
        <v>0</v>
      </c>
      <c r="S185" s="88">
        <v>99252</v>
      </c>
      <c r="T185" s="88">
        <f t="shared" si="9"/>
        <v>346368</v>
      </c>
      <c r="U185" s="87">
        <v>0</v>
      </c>
      <c r="V185" s="89">
        <f t="shared" si="10"/>
        <v>346368</v>
      </c>
      <c r="W185" s="87">
        <v>0</v>
      </c>
      <c r="X185" s="88">
        <v>0</v>
      </c>
      <c r="Y185" s="88">
        <v>0</v>
      </c>
      <c r="Z185" s="88">
        <v>0</v>
      </c>
      <c r="AA185" s="88">
        <v>0</v>
      </c>
      <c r="AB185" s="88">
        <v>2400</v>
      </c>
      <c r="AC185" s="88">
        <v>0</v>
      </c>
      <c r="AD185" s="88">
        <v>0</v>
      </c>
      <c r="AE185" s="88">
        <f t="shared" si="8"/>
        <v>2400</v>
      </c>
      <c r="AF185" s="89">
        <f t="shared" si="11"/>
        <v>343968</v>
      </c>
      <c r="AG185" s="87">
        <v>0</v>
      </c>
      <c r="AH185" s="90" t="s">
        <v>121</v>
      </c>
      <c r="AI185" s="91">
        <v>73610021161114</v>
      </c>
      <c r="AJ185" s="90" t="s">
        <v>261</v>
      </c>
    </row>
    <row r="186" spans="2:36" ht="16.5">
      <c r="B186" s="82" t="s">
        <v>1523</v>
      </c>
      <c r="C186" s="113">
        <v>171</v>
      </c>
      <c r="D186" s="84" t="s">
        <v>1524</v>
      </c>
      <c r="E186" s="82" t="s">
        <v>1525</v>
      </c>
      <c r="F186" s="85">
        <v>397760003386</v>
      </c>
      <c r="G186" s="86">
        <v>34746</v>
      </c>
      <c r="H186" s="84" t="s">
        <v>1266</v>
      </c>
      <c r="I186" s="87" t="s">
        <v>111</v>
      </c>
      <c r="J186" s="84" t="s">
        <v>1000</v>
      </c>
      <c r="K186" s="84" t="s">
        <v>1108</v>
      </c>
      <c r="L186" s="86">
        <v>43748</v>
      </c>
      <c r="M186" s="87" t="s">
        <v>96</v>
      </c>
      <c r="N186" s="87">
        <v>0</v>
      </c>
      <c r="O186" s="88">
        <v>43602</v>
      </c>
      <c r="P186" s="88">
        <v>0</v>
      </c>
      <c r="Q186" s="88">
        <v>0</v>
      </c>
      <c r="R186" s="88">
        <v>0</v>
      </c>
      <c r="S186" s="88">
        <v>48324</v>
      </c>
      <c r="T186" s="88">
        <f t="shared" si="9"/>
        <v>91926</v>
      </c>
      <c r="U186" s="87">
        <v>0</v>
      </c>
      <c r="V186" s="89">
        <f t="shared" si="10"/>
        <v>91926</v>
      </c>
      <c r="W186" s="87">
        <v>0</v>
      </c>
      <c r="X186" s="88">
        <v>10470</v>
      </c>
      <c r="Y186" s="88">
        <v>0</v>
      </c>
      <c r="Z186" s="88">
        <v>821</v>
      </c>
      <c r="AA186" s="88">
        <v>0</v>
      </c>
      <c r="AB186" s="88">
        <v>0</v>
      </c>
      <c r="AC186" s="88">
        <v>0</v>
      </c>
      <c r="AD186" s="88">
        <v>0</v>
      </c>
      <c r="AE186" s="88">
        <f t="shared" si="8"/>
        <v>11291</v>
      </c>
      <c r="AF186" s="89">
        <f t="shared" si="11"/>
        <v>80635</v>
      </c>
      <c r="AG186" s="87">
        <v>0</v>
      </c>
      <c r="AH186" s="90" t="s">
        <v>121</v>
      </c>
      <c r="AI186" s="91">
        <v>328202120001307</v>
      </c>
      <c r="AJ186" s="90" t="s">
        <v>1318</v>
      </c>
    </row>
    <row r="187" spans="2:36" ht="16.5">
      <c r="B187" s="82" t="s">
        <v>1526</v>
      </c>
      <c r="C187" s="113">
        <v>172</v>
      </c>
      <c r="D187" s="84" t="s">
        <v>1527</v>
      </c>
      <c r="E187" s="82"/>
      <c r="F187" s="85">
        <v>660177719441</v>
      </c>
      <c r="G187" s="86">
        <v>34553</v>
      </c>
      <c r="H187" s="84" t="s">
        <v>1266</v>
      </c>
      <c r="I187" s="87" t="s">
        <v>111</v>
      </c>
      <c r="J187" s="84" t="s">
        <v>1096</v>
      </c>
      <c r="K187" s="84" t="s">
        <v>1108</v>
      </c>
      <c r="L187" s="86">
        <v>43739</v>
      </c>
      <c r="M187" s="87" t="s">
        <v>96</v>
      </c>
      <c r="N187" s="87">
        <v>0</v>
      </c>
      <c r="O187" s="88">
        <v>52124</v>
      </c>
      <c r="P187" s="88">
        <v>0</v>
      </c>
      <c r="Q187" s="88">
        <v>0</v>
      </c>
      <c r="R187" s="88">
        <v>0</v>
      </c>
      <c r="S187" s="88">
        <v>60685</v>
      </c>
      <c r="T187" s="88">
        <f t="shared" si="9"/>
        <v>112809</v>
      </c>
      <c r="U187" s="87">
        <v>0</v>
      </c>
      <c r="V187" s="89">
        <f t="shared" si="10"/>
        <v>112809</v>
      </c>
      <c r="W187" s="87">
        <v>0</v>
      </c>
      <c r="X187" s="88">
        <v>12512</v>
      </c>
      <c r="Y187" s="88">
        <v>0</v>
      </c>
      <c r="Z187" s="88">
        <v>982</v>
      </c>
      <c r="AA187" s="88">
        <v>0</v>
      </c>
      <c r="AB187" s="88">
        <v>0</v>
      </c>
      <c r="AC187" s="88">
        <v>0</v>
      </c>
      <c r="AD187" s="88">
        <v>0</v>
      </c>
      <c r="AE187" s="88">
        <f t="shared" si="8"/>
        <v>13494</v>
      </c>
      <c r="AF187" s="89">
        <f t="shared" si="11"/>
        <v>99315</v>
      </c>
      <c r="AG187" s="87">
        <v>0</v>
      </c>
      <c r="AH187" s="90" t="s">
        <v>121</v>
      </c>
      <c r="AI187" s="91">
        <v>328202010083691</v>
      </c>
      <c r="AJ187" s="90" t="s">
        <v>1318</v>
      </c>
    </row>
    <row r="188" spans="2:36" ht="16.5">
      <c r="B188" s="82" t="s">
        <v>1528</v>
      </c>
      <c r="C188" s="113">
        <v>173</v>
      </c>
      <c r="D188" s="84" t="s">
        <v>1529</v>
      </c>
      <c r="E188" s="82"/>
      <c r="F188" s="85">
        <v>660177719441</v>
      </c>
      <c r="G188" s="86">
        <v>34637</v>
      </c>
      <c r="H188" s="84" t="s">
        <v>1078</v>
      </c>
      <c r="I188" s="87" t="s">
        <v>111</v>
      </c>
      <c r="J188" s="84" t="s">
        <v>1096</v>
      </c>
      <c r="K188" s="84" t="s">
        <v>1108</v>
      </c>
      <c r="L188" s="86">
        <v>43739</v>
      </c>
      <c r="M188" s="87" t="s">
        <v>96</v>
      </c>
      <c r="N188" s="87">
        <v>0</v>
      </c>
      <c r="O188" s="88">
        <v>18594</v>
      </c>
      <c r="P188" s="88">
        <v>0</v>
      </c>
      <c r="Q188" s="88">
        <v>0</v>
      </c>
      <c r="R188" s="88">
        <v>0</v>
      </c>
      <c r="S188" s="88">
        <v>27890</v>
      </c>
      <c r="T188" s="88">
        <f t="shared" si="9"/>
        <v>46484</v>
      </c>
      <c r="U188" s="87">
        <v>0</v>
      </c>
      <c r="V188" s="89">
        <f t="shared" si="10"/>
        <v>46484</v>
      </c>
      <c r="W188" s="87">
        <v>0</v>
      </c>
      <c r="X188" s="88">
        <v>4462</v>
      </c>
      <c r="Y188" s="88">
        <v>0</v>
      </c>
      <c r="Z188" s="88">
        <v>351</v>
      </c>
      <c r="AA188" s="88">
        <v>0</v>
      </c>
      <c r="AB188" s="88">
        <v>0</v>
      </c>
      <c r="AC188" s="88">
        <v>0</v>
      </c>
      <c r="AD188" s="88">
        <v>0</v>
      </c>
      <c r="AE188" s="88">
        <f t="shared" si="8"/>
        <v>4813</v>
      </c>
      <c r="AF188" s="89">
        <f t="shared" si="11"/>
        <v>41671</v>
      </c>
      <c r="AG188" s="87">
        <v>0</v>
      </c>
      <c r="AH188" s="90" t="s">
        <v>121</v>
      </c>
      <c r="AI188" s="91">
        <v>610002010013326</v>
      </c>
      <c r="AJ188" s="90" t="s">
        <v>140</v>
      </c>
    </row>
    <row r="189" spans="2:36" ht="16.5">
      <c r="B189" s="82" t="s">
        <v>1530</v>
      </c>
      <c r="C189" s="113">
        <v>174</v>
      </c>
      <c r="D189" s="84" t="s">
        <v>1531</v>
      </c>
      <c r="E189" s="82"/>
      <c r="F189" s="85">
        <v>719048183251</v>
      </c>
      <c r="G189" s="86">
        <v>30317</v>
      </c>
      <c r="H189" s="84" t="s">
        <v>1052</v>
      </c>
      <c r="I189" s="87" t="s">
        <v>111</v>
      </c>
      <c r="J189" s="84" t="s">
        <v>1033</v>
      </c>
      <c r="K189" s="84" t="s">
        <v>1532</v>
      </c>
      <c r="L189" s="86">
        <v>43784</v>
      </c>
      <c r="M189" s="87" t="s">
        <v>96</v>
      </c>
      <c r="N189" s="87">
        <v>0</v>
      </c>
      <c r="O189" s="88">
        <v>43296</v>
      </c>
      <c r="P189" s="88">
        <v>0</v>
      </c>
      <c r="Q189" s="88">
        <v>0</v>
      </c>
      <c r="R189" s="88">
        <v>0</v>
      </c>
      <c r="S189" s="88">
        <v>59898</v>
      </c>
      <c r="T189" s="88">
        <f t="shared" si="9"/>
        <v>103194</v>
      </c>
      <c r="U189" s="87">
        <v>0</v>
      </c>
      <c r="V189" s="89">
        <f t="shared" si="10"/>
        <v>103194</v>
      </c>
      <c r="W189" s="87">
        <v>0</v>
      </c>
      <c r="X189" s="88">
        <v>10404</v>
      </c>
      <c r="Y189" s="88">
        <v>0</v>
      </c>
      <c r="Z189" s="88">
        <v>813</v>
      </c>
      <c r="AA189" s="88">
        <v>0</v>
      </c>
      <c r="AB189" s="88">
        <v>0</v>
      </c>
      <c r="AC189" s="88">
        <v>0</v>
      </c>
      <c r="AD189" s="88">
        <v>0</v>
      </c>
      <c r="AE189" s="88">
        <f t="shared" si="8"/>
        <v>11217</v>
      </c>
      <c r="AF189" s="89">
        <f t="shared" si="11"/>
        <v>91977</v>
      </c>
      <c r="AG189" s="87">
        <v>0</v>
      </c>
      <c r="AH189" s="90" t="s">
        <v>121</v>
      </c>
      <c r="AI189" s="91">
        <v>214812010001839</v>
      </c>
      <c r="AJ189" s="90" t="s">
        <v>122</v>
      </c>
    </row>
    <row r="190" spans="2:36" ht="16.5">
      <c r="B190" s="82" t="s">
        <v>1533</v>
      </c>
      <c r="C190" s="113">
        <v>175</v>
      </c>
      <c r="D190" s="84" t="s">
        <v>1534</v>
      </c>
      <c r="E190" s="82"/>
      <c r="F190" s="85">
        <v>525974970208</v>
      </c>
      <c r="G190" s="86">
        <v>32128</v>
      </c>
      <c r="H190" s="84"/>
      <c r="I190" s="87" t="s">
        <v>111</v>
      </c>
      <c r="J190" s="84" t="s">
        <v>1005</v>
      </c>
      <c r="K190" s="84" t="s">
        <v>1001</v>
      </c>
      <c r="L190" s="86">
        <v>43764</v>
      </c>
      <c r="M190" s="87" t="s">
        <v>96</v>
      </c>
      <c r="N190" s="87">
        <v>0</v>
      </c>
      <c r="O190" s="88">
        <v>37884</v>
      </c>
      <c r="P190" s="88">
        <v>0</v>
      </c>
      <c r="Q190" s="88">
        <v>0</v>
      </c>
      <c r="R190" s="88">
        <v>0</v>
      </c>
      <c r="S190" s="88">
        <v>39326</v>
      </c>
      <c r="T190" s="88">
        <f t="shared" si="9"/>
        <v>77210</v>
      </c>
      <c r="U190" s="87">
        <v>0</v>
      </c>
      <c r="V190" s="89">
        <f t="shared" si="10"/>
        <v>77210</v>
      </c>
      <c r="W190" s="87">
        <v>0</v>
      </c>
      <c r="X190" s="88">
        <v>9102</v>
      </c>
      <c r="Y190" s="88">
        <v>0</v>
      </c>
      <c r="Z190" s="88">
        <v>714</v>
      </c>
      <c r="AA190" s="88">
        <v>0</v>
      </c>
      <c r="AB190" s="88">
        <v>0</v>
      </c>
      <c r="AC190" s="88">
        <v>0</v>
      </c>
      <c r="AD190" s="88">
        <v>0</v>
      </c>
      <c r="AE190" s="88">
        <f t="shared" si="8"/>
        <v>9816</v>
      </c>
      <c r="AF190" s="89">
        <f t="shared" si="11"/>
        <v>67394</v>
      </c>
      <c r="AG190" s="87">
        <v>0</v>
      </c>
      <c r="AH190" s="90" t="s">
        <v>121</v>
      </c>
      <c r="AI190" s="91">
        <v>508202010047304</v>
      </c>
      <c r="AJ190" s="90" t="s">
        <v>1007</v>
      </c>
    </row>
    <row r="191" spans="2:36" ht="16.5">
      <c r="B191" s="82" t="s">
        <v>1535</v>
      </c>
      <c r="C191" s="113">
        <v>176</v>
      </c>
      <c r="D191" s="84" t="s">
        <v>1536</v>
      </c>
      <c r="E191" s="82"/>
      <c r="F191" s="85">
        <v>766644157790</v>
      </c>
      <c r="G191" s="86">
        <v>34939</v>
      </c>
      <c r="H191" s="84" t="s">
        <v>1078</v>
      </c>
      <c r="I191" s="87" t="s">
        <v>111</v>
      </c>
      <c r="J191" s="84" t="s">
        <v>143</v>
      </c>
      <c r="K191" s="84" t="s">
        <v>1108</v>
      </c>
      <c r="L191" s="86">
        <v>43782</v>
      </c>
      <c r="M191" s="87" t="s">
        <v>96</v>
      </c>
      <c r="N191" s="87">
        <v>0</v>
      </c>
      <c r="O191" s="88">
        <v>59360</v>
      </c>
      <c r="P191" s="88">
        <v>0</v>
      </c>
      <c r="Q191" s="88">
        <v>0</v>
      </c>
      <c r="R191" s="88">
        <v>0</v>
      </c>
      <c r="S191" s="88">
        <v>71541</v>
      </c>
      <c r="T191" s="88">
        <f t="shared" si="9"/>
        <v>130901</v>
      </c>
      <c r="U191" s="87">
        <v>0</v>
      </c>
      <c r="V191" s="89">
        <f t="shared" si="10"/>
        <v>130901</v>
      </c>
      <c r="W191" s="87">
        <v>0</v>
      </c>
      <c r="X191" s="88">
        <v>14250</v>
      </c>
      <c r="Y191" s="88">
        <v>0</v>
      </c>
      <c r="Z191" s="88">
        <v>1116</v>
      </c>
      <c r="AA191" s="88">
        <v>0</v>
      </c>
      <c r="AB191" s="88">
        <v>0</v>
      </c>
      <c r="AC191" s="88">
        <v>0</v>
      </c>
      <c r="AD191" s="88">
        <v>0</v>
      </c>
      <c r="AE191" s="88">
        <f t="shared" si="8"/>
        <v>15366</v>
      </c>
      <c r="AF191" s="89">
        <f t="shared" si="11"/>
        <v>115535</v>
      </c>
      <c r="AG191" s="87">
        <v>0</v>
      </c>
      <c r="AH191" s="90" t="s">
        <v>121</v>
      </c>
      <c r="AI191" s="91">
        <v>610002010014843</v>
      </c>
      <c r="AJ191" s="90" t="s">
        <v>140</v>
      </c>
    </row>
    <row r="192" spans="2:36" ht="16.5">
      <c r="B192" s="82" t="s">
        <v>1537</v>
      </c>
      <c r="C192" s="113">
        <v>177</v>
      </c>
      <c r="D192" s="84" t="s">
        <v>1538</v>
      </c>
      <c r="E192" s="82" t="s">
        <v>1539</v>
      </c>
      <c r="F192" s="85">
        <v>530422921104</v>
      </c>
      <c r="G192" s="86">
        <v>34058</v>
      </c>
      <c r="H192" s="84" t="s">
        <v>4</v>
      </c>
      <c r="I192" s="87" t="s">
        <v>111</v>
      </c>
      <c r="J192" s="84" t="s">
        <v>1540</v>
      </c>
      <c r="K192" s="84" t="s">
        <v>1037</v>
      </c>
      <c r="L192" s="86">
        <v>43800</v>
      </c>
      <c r="M192" s="87" t="s">
        <v>96</v>
      </c>
      <c r="N192" s="87">
        <v>0</v>
      </c>
      <c r="O192" s="88">
        <v>60540</v>
      </c>
      <c r="P192" s="88">
        <v>0</v>
      </c>
      <c r="Q192" s="88">
        <v>0</v>
      </c>
      <c r="R192" s="88">
        <v>0</v>
      </c>
      <c r="S192" s="88">
        <v>70810</v>
      </c>
      <c r="T192" s="88">
        <f t="shared" si="9"/>
        <v>131350</v>
      </c>
      <c r="U192" s="87">
        <v>0</v>
      </c>
      <c r="V192" s="89">
        <f t="shared" si="10"/>
        <v>131350</v>
      </c>
      <c r="W192" s="87">
        <v>0</v>
      </c>
      <c r="X192" s="88">
        <v>14532</v>
      </c>
      <c r="Y192" s="88">
        <v>0</v>
      </c>
      <c r="Z192" s="88">
        <v>1133</v>
      </c>
      <c r="AA192" s="88">
        <v>0</v>
      </c>
      <c r="AB192" s="88">
        <v>0</v>
      </c>
      <c r="AC192" s="88">
        <v>0</v>
      </c>
      <c r="AD192" s="88">
        <v>0</v>
      </c>
      <c r="AE192" s="88">
        <f t="shared" si="8"/>
        <v>15665</v>
      </c>
      <c r="AF192" s="89">
        <f t="shared" si="11"/>
        <v>115685</v>
      </c>
      <c r="AG192" s="87">
        <v>0</v>
      </c>
      <c r="AH192" s="90" t="s">
        <v>121</v>
      </c>
      <c r="AI192" s="91">
        <v>112310100061248</v>
      </c>
      <c r="AJ192" s="90" t="s">
        <v>174</v>
      </c>
    </row>
    <row r="193" spans="2:36" ht="16.5">
      <c r="B193" s="82" t="s">
        <v>1541</v>
      </c>
      <c r="C193" s="113">
        <v>178</v>
      </c>
      <c r="D193" s="84" t="s">
        <v>1542</v>
      </c>
      <c r="E193" s="82" t="s">
        <v>1543</v>
      </c>
      <c r="F193" s="85">
        <v>605667104150</v>
      </c>
      <c r="G193" s="86">
        <v>36953</v>
      </c>
      <c r="H193" s="84" t="s">
        <v>1048</v>
      </c>
      <c r="I193" s="87" t="s">
        <v>111</v>
      </c>
      <c r="J193" s="84" t="s">
        <v>1033</v>
      </c>
      <c r="K193" s="84" t="s">
        <v>1532</v>
      </c>
      <c r="L193" s="86">
        <v>43784</v>
      </c>
      <c r="M193" s="87" t="s">
        <v>96</v>
      </c>
      <c r="N193" s="87">
        <v>0</v>
      </c>
      <c r="O193" s="88">
        <v>40590</v>
      </c>
      <c r="P193" s="88">
        <v>0</v>
      </c>
      <c r="Q193" s="88">
        <v>0</v>
      </c>
      <c r="R193" s="88">
        <v>0</v>
      </c>
      <c r="S193" s="88">
        <v>67084</v>
      </c>
      <c r="T193" s="88">
        <f t="shared" si="9"/>
        <v>107674</v>
      </c>
      <c r="U193" s="87">
        <v>0</v>
      </c>
      <c r="V193" s="89">
        <f t="shared" si="10"/>
        <v>107674</v>
      </c>
      <c r="W193" s="87">
        <v>0</v>
      </c>
      <c r="X193" s="88">
        <v>9744</v>
      </c>
      <c r="Y193" s="88">
        <v>0</v>
      </c>
      <c r="Z193" s="88">
        <v>762</v>
      </c>
      <c r="AA193" s="88">
        <v>0</v>
      </c>
      <c r="AB193" s="88">
        <v>0</v>
      </c>
      <c r="AC193" s="88">
        <v>0</v>
      </c>
      <c r="AD193" s="88">
        <v>0</v>
      </c>
      <c r="AE193" s="88">
        <f t="shared" si="8"/>
        <v>10506</v>
      </c>
      <c r="AF193" s="89">
        <f t="shared" si="11"/>
        <v>97168</v>
      </c>
      <c r="AG193" s="87">
        <v>0</v>
      </c>
      <c r="AH193" s="90" t="s">
        <v>121</v>
      </c>
      <c r="AI193" s="91">
        <v>610002010014684</v>
      </c>
      <c r="AJ193" s="90" t="s">
        <v>140</v>
      </c>
    </row>
    <row r="194" spans="2:36" ht="16.5">
      <c r="B194" s="82" t="s">
        <v>1544</v>
      </c>
      <c r="C194" s="113">
        <v>179</v>
      </c>
      <c r="D194" s="84" t="s">
        <v>1545</v>
      </c>
      <c r="E194" s="82"/>
      <c r="F194" s="85">
        <v>423169406153</v>
      </c>
      <c r="G194" s="86">
        <v>33391</v>
      </c>
      <c r="H194" s="84" t="s">
        <v>1078</v>
      </c>
      <c r="I194" s="87" t="s">
        <v>111</v>
      </c>
      <c r="J194" s="84" t="s">
        <v>1096</v>
      </c>
      <c r="K194" s="84" t="s">
        <v>1108</v>
      </c>
      <c r="L194" s="86">
        <v>43800</v>
      </c>
      <c r="M194" s="87" t="s">
        <v>96</v>
      </c>
      <c r="N194" s="87">
        <v>0</v>
      </c>
      <c r="O194" s="88">
        <v>54120</v>
      </c>
      <c r="P194" s="88">
        <v>0</v>
      </c>
      <c r="Q194" s="88">
        <v>0</v>
      </c>
      <c r="R194" s="88">
        <v>0</v>
      </c>
      <c r="S194" s="88">
        <v>63680</v>
      </c>
      <c r="T194" s="88">
        <f t="shared" si="9"/>
        <v>117800</v>
      </c>
      <c r="U194" s="87">
        <v>0</v>
      </c>
      <c r="V194" s="89">
        <f t="shared" si="10"/>
        <v>117800</v>
      </c>
      <c r="W194" s="87">
        <v>0</v>
      </c>
      <c r="X194" s="88">
        <v>12990</v>
      </c>
      <c r="Y194" s="88">
        <v>0</v>
      </c>
      <c r="Z194" s="88">
        <v>1020</v>
      </c>
      <c r="AA194" s="88">
        <v>0</v>
      </c>
      <c r="AB194" s="88">
        <v>0</v>
      </c>
      <c r="AC194" s="88">
        <v>0</v>
      </c>
      <c r="AD194" s="88">
        <v>0</v>
      </c>
      <c r="AE194" s="88">
        <f t="shared" si="8"/>
        <v>14010</v>
      </c>
      <c r="AF194" s="89">
        <f t="shared" si="11"/>
        <v>103790</v>
      </c>
      <c r="AG194" s="87">
        <v>0</v>
      </c>
      <c r="AH194" s="90" t="s">
        <v>121</v>
      </c>
      <c r="AI194" s="91">
        <v>328202120000232</v>
      </c>
      <c r="AJ194" s="90" t="s">
        <v>1318</v>
      </c>
    </row>
    <row r="195" spans="2:36" ht="16.5">
      <c r="B195" s="82" t="s">
        <v>1546</v>
      </c>
      <c r="C195" s="113">
        <v>180</v>
      </c>
      <c r="D195" s="84" t="s">
        <v>1547</v>
      </c>
      <c r="E195" s="82"/>
      <c r="F195" s="85">
        <v>663334131322</v>
      </c>
      <c r="G195" s="86">
        <v>33436</v>
      </c>
      <c r="H195" s="84" t="s">
        <v>1494</v>
      </c>
      <c r="I195" s="87" t="s">
        <v>111</v>
      </c>
      <c r="J195" s="84" t="s">
        <v>1410</v>
      </c>
      <c r="K195" s="84" t="s">
        <v>1044</v>
      </c>
      <c r="L195" s="86">
        <v>43810</v>
      </c>
      <c r="M195" s="87" t="s">
        <v>96</v>
      </c>
      <c r="N195" s="87">
        <v>0</v>
      </c>
      <c r="O195" s="88">
        <v>64944</v>
      </c>
      <c r="P195" s="88">
        <v>0</v>
      </c>
      <c r="Q195" s="88">
        <v>0</v>
      </c>
      <c r="R195" s="88">
        <v>0</v>
      </c>
      <c r="S195" s="88">
        <v>77416</v>
      </c>
      <c r="T195" s="88">
        <f t="shared" si="9"/>
        <v>142360</v>
      </c>
      <c r="U195" s="87">
        <v>0</v>
      </c>
      <c r="V195" s="89">
        <f t="shared" si="10"/>
        <v>142360</v>
      </c>
      <c r="W195" s="87">
        <v>0</v>
      </c>
      <c r="X195" s="88">
        <v>15594</v>
      </c>
      <c r="Y195" s="88">
        <v>0</v>
      </c>
      <c r="Z195" s="88">
        <v>1218</v>
      </c>
      <c r="AA195" s="88">
        <v>0</v>
      </c>
      <c r="AB195" s="88">
        <v>0</v>
      </c>
      <c r="AC195" s="88">
        <v>0</v>
      </c>
      <c r="AD195" s="88">
        <v>0</v>
      </c>
      <c r="AE195" s="88">
        <f t="shared" si="8"/>
        <v>16812</v>
      </c>
      <c r="AF195" s="89">
        <f t="shared" si="11"/>
        <v>125548</v>
      </c>
      <c r="AG195" s="87">
        <v>0</v>
      </c>
      <c r="AH195" s="90" t="s">
        <v>121</v>
      </c>
      <c r="AI195" s="91">
        <v>610002010013996</v>
      </c>
      <c r="AJ195" s="90" t="s">
        <v>140</v>
      </c>
    </row>
    <row r="196" spans="2:36" ht="16.5">
      <c r="B196" s="82" t="s">
        <v>1548</v>
      </c>
      <c r="C196" s="113">
        <v>181</v>
      </c>
      <c r="D196" s="84" t="s">
        <v>1549</v>
      </c>
      <c r="E196" s="82"/>
      <c r="F196" s="85">
        <v>782573621821</v>
      </c>
      <c r="G196" s="86">
        <v>30870</v>
      </c>
      <c r="H196" s="84" t="s">
        <v>1078</v>
      </c>
      <c r="I196" s="87" t="s">
        <v>111</v>
      </c>
      <c r="J196" s="84" t="s">
        <v>1096</v>
      </c>
      <c r="K196" s="84" t="s">
        <v>1108</v>
      </c>
      <c r="L196" s="86">
        <v>43831</v>
      </c>
      <c r="M196" s="87" t="s">
        <v>96</v>
      </c>
      <c r="N196" s="87">
        <v>0</v>
      </c>
      <c r="O196" s="88">
        <v>56826</v>
      </c>
      <c r="P196" s="88">
        <v>0</v>
      </c>
      <c r="Q196" s="88">
        <v>0</v>
      </c>
      <c r="R196" s="88">
        <v>0</v>
      </c>
      <c r="S196" s="88">
        <v>67739</v>
      </c>
      <c r="T196" s="88">
        <f t="shared" si="9"/>
        <v>124565</v>
      </c>
      <c r="U196" s="87">
        <v>0</v>
      </c>
      <c r="V196" s="89">
        <f t="shared" si="10"/>
        <v>124565</v>
      </c>
      <c r="W196" s="87">
        <v>0</v>
      </c>
      <c r="X196" s="88">
        <v>13632</v>
      </c>
      <c r="Y196" s="88">
        <v>0</v>
      </c>
      <c r="Z196" s="88">
        <v>1068</v>
      </c>
      <c r="AA196" s="88">
        <v>0</v>
      </c>
      <c r="AB196" s="88">
        <v>0</v>
      </c>
      <c r="AC196" s="88">
        <v>0</v>
      </c>
      <c r="AD196" s="88">
        <v>0</v>
      </c>
      <c r="AE196" s="88">
        <f t="shared" si="8"/>
        <v>14700</v>
      </c>
      <c r="AF196" s="89">
        <f t="shared" si="11"/>
        <v>109865</v>
      </c>
      <c r="AG196" s="87">
        <v>0</v>
      </c>
      <c r="AH196" s="90" t="s">
        <v>121</v>
      </c>
      <c r="AI196" s="91">
        <v>328202010083847</v>
      </c>
      <c r="AJ196" s="90" t="s">
        <v>1318</v>
      </c>
    </row>
    <row r="197" spans="2:36" ht="16.5">
      <c r="B197" s="82" t="s">
        <v>1550</v>
      </c>
      <c r="C197" s="113">
        <v>182</v>
      </c>
      <c r="D197" s="84" t="s">
        <v>1551</v>
      </c>
      <c r="E197" s="82"/>
      <c r="F197" s="85">
        <v>283097146596</v>
      </c>
      <c r="G197" s="86">
        <v>33008</v>
      </c>
      <c r="H197" s="84" t="s">
        <v>4</v>
      </c>
      <c r="I197" s="87" t="s">
        <v>111</v>
      </c>
      <c r="J197" s="84" t="s">
        <v>1096</v>
      </c>
      <c r="K197" s="84" t="s">
        <v>1108</v>
      </c>
      <c r="L197" s="86">
        <v>43831</v>
      </c>
      <c r="M197" s="87" t="s">
        <v>96</v>
      </c>
      <c r="N197" s="87">
        <v>0</v>
      </c>
      <c r="O197" s="88">
        <v>56826</v>
      </c>
      <c r="P197" s="88">
        <v>0</v>
      </c>
      <c r="Q197" s="88">
        <v>0</v>
      </c>
      <c r="R197" s="88">
        <v>0</v>
      </c>
      <c r="S197" s="88">
        <v>67739</v>
      </c>
      <c r="T197" s="88">
        <f t="shared" si="9"/>
        <v>124565</v>
      </c>
      <c r="U197" s="87">
        <v>0</v>
      </c>
      <c r="V197" s="89">
        <f t="shared" si="10"/>
        <v>124565</v>
      </c>
      <c r="W197" s="87">
        <v>0</v>
      </c>
      <c r="X197" s="88">
        <v>13650</v>
      </c>
      <c r="Y197" s="88">
        <v>0</v>
      </c>
      <c r="Z197" s="88">
        <v>1068</v>
      </c>
      <c r="AA197" s="88">
        <v>0</v>
      </c>
      <c r="AB197" s="88">
        <v>0</v>
      </c>
      <c r="AC197" s="88">
        <v>0</v>
      </c>
      <c r="AD197" s="88">
        <v>0</v>
      </c>
      <c r="AE197" s="88">
        <f t="shared" si="8"/>
        <v>14718</v>
      </c>
      <c r="AF197" s="89">
        <f t="shared" si="11"/>
        <v>109847</v>
      </c>
      <c r="AG197" s="87">
        <v>0</v>
      </c>
      <c r="AH197" s="90" t="s">
        <v>121</v>
      </c>
      <c r="AI197" s="91">
        <v>610002010014969</v>
      </c>
      <c r="AJ197" s="90" t="s">
        <v>140</v>
      </c>
    </row>
    <row r="198" spans="2:36" ht="16.5">
      <c r="B198" s="82" t="s">
        <v>1552</v>
      </c>
      <c r="C198" s="113">
        <v>183</v>
      </c>
      <c r="D198" s="84" t="s">
        <v>1553</v>
      </c>
      <c r="E198" s="82" t="s">
        <v>1554</v>
      </c>
      <c r="F198" s="85">
        <v>281113055591</v>
      </c>
      <c r="G198" s="86">
        <v>34335</v>
      </c>
      <c r="H198" s="84"/>
      <c r="I198" s="87" t="s">
        <v>111</v>
      </c>
      <c r="J198" s="84" t="s">
        <v>1005</v>
      </c>
      <c r="K198" s="84" t="s">
        <v>1037</v>
      </c>
      <c r="L198" s="86">
        <v>43858</v>
      </c>
      <c r="M198" s="87" t="s">
        <v>96</v>
      </c>
      <c r="N198" s="87">
        <v>0</v>
      </c>
      <c r="O198" s="88">
        <v>8602</v>
      </c>
      <c r="P198" s="88">
        <v>0</v>
      </c>
      <c r="Q198" s="88">
        <v>0</v>
      </c>
      <c r="R198" s="88">
        <v>0</v>
      </c>
      <c r="S198" s="88">
        <v>13575</v>
      </c>
      <c r="T198" s="88">
        <f t="shared" si="9"/>
        <v>22177</v>
      </c>
      <c r="U198" s="87">
        <v>0</v>
      </c>
      <c r="V198" s="89">
        <f t="shared" si="10"/>
        <v>22177</v>
      </c>
      <c r="W198" s="87">
        <v>0</v>
      </c>
      <c r="X198" s="88">
        <v>0</v>
      </c>
      <c r="Y198" s="88">
        <v>0</v>
      </c>
      <c r="Z198" s="88">
        <v>0</v>
      </c>
      <c r="AA198" s="88">
        <v>0</v>
      </c>
      <c r="AB198" s="88">
        <v>0</v>
      </c>
      <c r="AC198" s="88">
        <v>0</v>
      </c>
      <c r="AD198" s="88">
        <v>0</v>
      </c>
      <c r="AE198" s="88">
        <f t="shared" si="8"/>
        <v>0</v>
      </c>
      <c r="AF198" s="89">
        <f t="shared" si="11"/>
        <v>22177</v>
      </c>
      <c r="AG198" s="87">
        <v>0</v>
      </c>
      <c r="AH198" s="90" t="s">
        <v>121</v>
      </c>
      <c r="AI198" s="91">
        <v>508202010047572</v>
      </c>
      <c r="AJ198" s="90" t="s">
        <v>1007</v>
      </c>
    </row>
    <row r="199" spans="2:36" ht="16.5">
      <c r="B199" s="82" t="s">
        <v>1555</v>
      </c>
      <c r="C199" s="113">
        <v>184</v>
      </c>
      <c r="D199" s="84" t="s">
        <v>1556</v>
      </c>
      <c r="E199" s="82" t="s">
        <v>1557</v>
      </c>
      <c r="F199" s="85">
        <v>371181781378</v>
      </c>
      <c r="G199" s="86">
        <v>30160</v>
      </c>
      <c r="H199" s="84" t="s">
        <v>1254</v>
      </c>
      <c r="I199" s="87" t="s">
        <v>111</v>
      </c>
      <c r="J199" s="84" t="s">
        <v>1255</v>
      </c>
      <c r="K199" s="84" t="s">
        <v>1129</v>
      </c>
      <c r="L199" s="86">
        <v>43863</v>
      </c>
      <c r="M199" s="87" t="s">
        <v>96</v>
      </c>
      <c r="N199" s="87">
        <v>0</v>
      </c>
      <c r="O199" s="88">
        <v>164442</v>
      </c>
      <c r="P199" s="88">
        <v>0</v>
      </c>
      <c r="Q199" s="88">
        <v>0</v>
      </c>
      <c r="R199" s="88">
        <v>0</v>
      </c>
      <c r="S199" s="88">
        <v>22038</v>
      </c>
      <c r="T199" s="88">
        <f t="shared" si="9"/>
        <v>186480</v>
      </c>
      <c r="U199" s="87">
        <v>0</v>
      </c>
      <c r="V199" s="89">
        <f t="shared" si="10"/>
        <v>186480</v>
      </c>
      <c r="W199" s="87">
        <v>0</v>
      </c>
      <c r="X199" s="88">
        <v>0</v>
      </c>
      <c r="Y199" s="88">
        <v>0</v>
      </c>
      <c r="Z199" s="88">
        <v>1188</v>
      </c>
      <c r="AA199" s="88">
        <v>0</v>
      </c>
      <c r="AB199" s="88">
        <v>1800</v>
      </c>
      <c r="AC199" s="88">
        <v>0</v>
      </c>
      <c r="AD199" s="88">
        <v>0</v>
      </c>
      <c r="AE199" s="88">
        <f t="shared" si="8"/>
        <v>2988</v>
      </c>
      <c r="AF199" s="89">
        <f t="shared" si="11"/>
        <v>183492</v>
      </c>
      <c r="AG199" s="87">
        <v>0</v>
      </c>
      <c r="AH199" s="90" t="s">
        <v>121</v>
      </c>
      <c r="AI199" s="91">
        <v>610002010004596</v>
      </c>
      <c r="AJ199" s="90" t="s">
        <v>140</v>
      </c>
    </row>
    <row r="200" spans="2:36" ht="16.5">
      <c r="B200" s="82" t="s">
        <v>1558</v>
      </c>
      <c r="C200" s="113">
        <v>185</v>
      </c>
      <c r="D200" s="84" t="s">
        <v>1559</v>
      </c>
      <c r="E200" s="82" t="s">
        <v>1560</v>
      </c>
      <c r="F200" s="85">
        <v>847327862891</v>
      </c>
      <c r="G200" s="86">
        <v>35986</v>
      </c>
      <c r="H200" s="84"/>
      <c r="I200" s="87" t="s">
        <v>111</v>
      </c>
      <c r="J200" s="84" t="s">
        <v>1134</v>
      </c>
      <c r="K200" s="84" t="s">
        <v>723</v>
      </c>
      <c r="L200" s="86">
        <v>43836</v>
      </c>
      <c r="M200" s="87" t="s">
        <v>96</v>
      </c>
      <c r="N200" s="87">
        <v>0</v>
      </c>
      <c r="O200" s="88">
        <v>16867</v>
      </c>
      <c r="P200" s="88">
        <v>0</v>
      </c>
      <c r="Q200" s="88">
        <v>0</v>
      </c>
      <c r="R200" s="88">
        <v>0</v>
      </c>
      <c r="S200" s="88">
        <v>25300</v>
      </c>
      <c r="T200" s="88">
        <f t="shared" si="9"/>
        <v>42167</v>
      </c>
      <c r="U200" s="87">
        <v>0</v>
      </c>
      <c r="V200" s="89">
        <f t="shared" si="10"/>
        <v>42167</v>
      </c>
      <c r="W200" s="87">
        <v>0</v>
      </c>
      <c r="X200" s="88">
        <v>4046</v>
      </c>
      <c r="Y200" s="88">
        <v>0</v>
      </c>
      <c r="Z200" s="88">
        <v>317</v>
      </c>
      <c r="AA200" s="88">
        <v>0</v>
      </c>
      <c r="AB200" s="88">
        <v>0</v>
      </c>
      <c r="AC200" s="88">
        <v>0</v>
      </c>
      <c r="AD200" s="88">
        <v>0</v>
      </c>
      <c r="AE200" s="88">
        <f t="shared" si="8"/>
        <v>4363</v>
      </c>
      <c r="AF200" s="89">
        <f t="shared" si="11"/>
        <v>37804</v>
      </c>
      <c r="AG200" s="87">
        <v>0</v>
      </c>
      <c r="AH200" s="90" t="s">
        <v>121</v>
      </c>
      <c r="AI200" s="91">
        <v>328002011021544</v>
      </c>
      <c r="AJ200" s="90" t="s">
        <v>174</v>
      </c>
    </row>
    <row r="201" spans="2:36" ht="16.5">
      <c r="B201" s="82" t="s">
        <v>1561</v>
      </c>
      <c r="C201" s="113">
        <v>186</v>
      </c>
      <c r="D201" s="84" t="s">
        <v>1562</v>
      </c>
      <c r="E201" s="82" t="s">
        <v>1563</v>
      </c>
      <c r="F201" s="85">
        <v>853322247171</v>
      </c>
      <c r="G201" s="86">
        <v>36034</v>
      </c>
      <c r="H201" s="84" t="s">
        <v>1564</v>
      </c>
      <c r="I201" s="87" t="s">
        <v>111</v>
      </c>
      <c r="J201" s="84" t="s">
        <v>1134</v>
      </c>
      <c r="K201" s="84" t="s">
        <v>723</v>
      </c>
      <c r="L201" s="86">
        <v>43846</v>
      </c>
      <c r="M201" s="87" t="s">
        <v>96</v>
      </c>
      <c r="N201" s="87">
        <v>0</v>
      </c>
      <c r="O201" s="88">
        <v>16934</v>
      </c>
      <c r="P201" s="88">
        <v>0</v>
      </c>
      <c r="Q201" s="88">
        <v>0</v>
      </c>
      <c r="R201" s="88">
        <v>0</v>
      </c>
      <c r="S201" s="88">
        <v>25401</v>
      </c>
      <c r="T201" s="88">
        <f t="shared" si="9"/>
        <v>42335</v>
      </c>
      <c r="U201" s="87">
        <v>0</v>
      </c>
      <c r="V201" s="89">
        <f t="shared" si="10"/>
        <v>42335</v>
      </c>
      <c r="W201" s="87">
        <v>0</v>
      </c>
      <c r="X201" s="88">
        <v>4066</v>
      </c>
      <c r="Y201" s="88">
        <v>0</v>
      </c>
      <c r="Z201" s="88">
        <v>318</v>
      </c>
      <c r="AA201" s="88">
        <v>0</v>
      </c>
      <c r="AB201" s="88">
        <v>0</v>
      </c>
      <c r="AC201" s="88">
        <v>0</v>
      </c>
      <c r="AD201" s="88">
        <v>0</v>
      </c>
      <c r="AE201" s="88">
        <f t="shared" si="8"/>
        <v>4384</v>
      </c>
      <c r="AF201" s="89">
        <f t="shared" si="11"/>
        <v>37951</v>
      </c>
      <c r="AG201" s="87">
        <v>0</v>
      </c>
      <c r="AH201" s="90" t="s">
        <v>121</v>
      </c>
      <c r="AI201" s="91">
        <v>328002011021545</v>
      </c>
      <c r="AJ201" s="90" t="s">
        <v>174</v>
      </c>
    </row>
    <row r="202" spans="2:36" ht="16.5">
      <c r="B202" s="82" t="s">
        <v>1565</v>
      </c>
      <c r="C202" s="113">
        <v>187</v>
      </c>
      <c r="D202" s="84" t="s">
        <v>1566</v>
      </c>
      <c r="E202" s="82" t="s">
        <v>1567</v>
      </c>
      <c r="F202" s="85">
        <v>607342279614</v>
      </c>
      <c r="G202" s="86">
        <v>32712</v>
      </c>
      <c r="H202" s="84"/>
      <c r="I202" s="87" t="s">
        <v>111</v>
      </c>
      <c r="J202" s="84" t="s">
        <v>1005</v>
      </c>
      <c r="K202" s="84" t="s">
        <v>1001</v>
      </c>
      <c r="L202" s="86">
        <v>43985</v>
      </c>
      <c r="M202" s="87" t="s">
        <v>96</v>
      </c>
      <c r="N202" s="87">
        <v>0</v>
      </c>
      <c r="O202" s="88">
        <v>178684</v>
      </c>
      <c r="P202" s="88">
        <v>0</v>
      </c>
      <c r="Q202" s="88">
        <v>0</v>
      </c>
      <c r="R202" s="88">
        <v>0</v>
      </c>
      <c r="S202" s="88">
        <v>131879</v>
      </c>
      <c r="T202" s="88">
        <f t="shared" si="9"/>
        <v>310563</v>
      </c>
      <c r="U202" s="87">
        <v>0</v>
      </c>
      <c r="V202" s="89">
        <f t="shared" si="10"/>
        <v>310563</v>
      </c>
      <c r="W202" s="87">
        <v>0</v>
      </c>
      <c r="X202" s="88">
        <v>0</v>
      </c>
      <c r="Y202" s="88">
        <v>0</v>
      </c>
      <c r="Z202" s="88">
        <v>0</v>
      </c>
      <c r="AA202" s="88">
        <v>0</v>
      </c>
      <c r="AB202" s="88">
        <v>2400</v>
      </c>
      <c r="AC202" s="88">
        <v>0</v>
      </c>
      <c r="AD202" s="88">
        <v>0</v>
      </c>
      <c r="AE202" s="88">
        <f t="shared" si="8"/>
        <v>2400</v>
      </c>
      <c r="AF202" s="89">
        <f t="shared" si="11"/>
        <v>308163</v>
      </c>
      <c r="AG202" s="87">
        <v>0</v>
      </c>
      <c r="AH202" s="90" t="s">
        <v>121</v>
      </c>
      <c r="AI202" s="91">
        <v>508202010047565</v>
      </c>
      <c r="AJ202" s="90" t="s">
        <v>1007</v>
      </c>
    </row>
    <row r="203" spans="2:36" ht="16.5">
      <c r="B203" s="82" t="s">
        <v>1568</v>
      </c>
      <c r="C203" s="113">
        <v>188</v>
      </c>
      <c r="D203" s="84" t="s">
        <v>1569</v>
      </c>
      <c r="E203" s="82"/>
      <c r="F203" s="85">
        <v>298391515013</v>
      </c>
      <c r="G203" s="86">
        <v>35401</v>
      </c>
      <c r="H203" s="84"/>
      <c r="I203" s="87" t="s">
        <v>111</v>
      </c>
      <c r="J203" s="84" t="s">
        <v>1005</v>
      </c>
      <c r="K203" s="84" t="s">
        <v>1037</v>
      </c>
      <c r="L203" s="86">
        <v>44013</v>
      </c>
      <c r="M203" s="87" t="s">
        <v>96</v>
      </c>
      <c r="N203" s="87">
        <v>0</v>
      </c>
      <c r="O203" s="88">
        <v>80513</v>
      </c>
      <c r="P203" s="88">
        <v>0</v>
      </c>
      <c r="Q203" s="88">
        <v>0</v>
      </c>
      <c r="R203" s="88">
        <v>0</v>
      </c>
      <c r="S203" s="88">
        <v>90622</v>
      </c>
      <c r="T203" s="88">
        <f t="shared" si="9"/>
        <v>171135</v>
      </c>
      <c r="U203" s="87">
        <v>0</v>
      </c>
      <c r="V203" s="89">
        <f t="shared" si="10"/>
        <v>171135</v>
      </c>
      <c r="W203" s="87">
        <v>0</v>
      </c>
      <c r="X203" s="88">
        <v>0</v>
      </c>
      <c r="Y203" s="88">
        <v>0</v>
      </c>
      <c r="Z203" s="88">
        <v>0</v>
      </c>
      <c r="AA203" s="88">
        <v>0</v>
      </c>
      <c r="AB203" s="88">
        <v>1800</v>
      </c>
      <c r="AC203" s="88">
        <v>0</v>
      </c>
      <c r="AD203" s="88">
        <v>0</v>
      </c>
      <c r="AE203" s="88">
        <f t="shared" si="8"/>
        <v>1800</v>
      </c>
      <c r="AF203" s="89">
        <f t="shared" si="11"/>
        <v>169335</v>
      </c>
      <c r="AG203" s="87">
        <v>0</v>
      </c>
      <c r="AH203" s="90" t="s">
        <v>121</v>
      </c>
      <c r="AI203" s="91">
        <v>52210100085187</v>
      </c>
      <c r="AJ203" s="90" t="s">
        <v>174</v>
      </c>
    </row>
    <row r="204" spans="2:36" ht="16.5">
      <c r="B204" s="82" t="s">
        <v>1570</v>
      </c>
      <c r="C204" s="113">
        <v>189</v>
      </c>
      <c r="D204" s="84" t="s">
        <v>1571</v>
      </c>
      <c r="E204" s="82" t="s">
        <v>1572</v>
      </c>
      <c r="F204" s="85">
        <v>854407896385</v>
      </c>
      <c r="G204" s="86">
        <v>32178</v>
      </c>
      <c r="H204" s="84"/>
      <c r="I204" s="87" t="s">
        <v>111</v>
      </c>
      <c r="J204" s="84" t="s">
        <v>1005</v>
      </c>
      <c r="K204" s="84" t="s">
        <v>1129</v>
      </c>
      <c r="L204" s="86">
        <v>44044</v>
      </c>
      <c r="M204" s="87" t="s">
        <v>96</v>
      </c>
      <c r="N204" s="87">
        <v>0</v>
      </c>
      <c r="O204" s="88">
        <v>64909</v>
      </c>
      <c r="P204" s="88">
        <v>0</v>
      </c>
      <c r="Q204" s="88">
        <v>0</v>
      </c>
      <c r="R204" s="88">
        <v>0</v>
      </c>
      <c r="S204" s="88">
        <v>4532</v>
      </c>
      <c r="T204" s="88">
        <f t="shared" si="9"/>
        <v>69441</v>
      </c>
      <c r="U204" s="87">
        <v>0</v>
      </c>
      <c r="V204" s="89">
        <f t="shared" si="10"/>
        <v>69441</v>
      </c>
      <c r="W204" s="87">
        <v>0</v>
      </c>
      <c r="X204" s="88">
        <v>0</v>
      </c>
      <c r="Y204" s="88">
        <v>0</v>
      </c>
      <c r="Z204" s="88">
        <v>0</v>
      </c>
      <c r="AA204" s="88">
        <v>0</v>
      </c>
      <c r="AB204" s="88">
        <v>600</v>
      </c>
      <c r="AC204" s="88">
        <v>0</v>
      </c>
      <c r="AD204" s="88">
        <v>0</v>
      </c>
      <c r="AE204" s="88">
        <f t="shared" si="8"/>
        <v>600</v>
      </c>
      <c r="AF204" s="89">
        <f t="shared" si="11"/>
        <v>68841</v>
      </c>
      <c r="AG204" s="87">
        <v>0</v>
      </c>
      <c r="AH204" s="90" t="s">
        <v>121</v>
      </c>
      <c r="AI204" s="91">
        <v>508202010047564</v>
      </c>
      <c r="AJ204" s="90" t="s">
        <v>1007</v>
      </c>
    </row>
    <row r="205" spans="2:36" ht="16.5">
      <c r="B205" s="82" t="s">
        <v>1573</v>
      </c>
      <c r="C205" s="113">
        <v>190</v>
      </c>
      <c r="D205" s="84" t="s">
        <v>1574</v>
      </c>
      <c r="E205" s="82" t="s">
        <v>1575</v>
      </c>
      <c r="F205" s="85">
        <v>475608449619</v>
      </c>
      <c r="G205" s="86">
        <v>31265</v>
      </c>
      <c r="H205" s="84" t="s">
        <v>1342</v>
      </c>
      <c r="I205" s="87" t="s">
        <v>111</v>
      </c>
      <c r="J205" s="84" t="s">
        <v>200</v>
      </c>
      <c r="K205" s="84" t="s">
        <v>1044</v>
      </c>
      <c r="L205" s="86">
        <v>44030</v>
      </c>
      <c r="M205" s="87" t="s">
        <v>96</v>
      </c>
      <c r="N205" s="87">
        <v>0</v>
      </c>
      <c r="O205" s="88">
        <v>50235</v>
      </c>
      <c r="P205" s="88">
        <v>0</v>
      </c>
      <c r="Q205" s="88">
        <v>0</v>
      </c>
      <c r="R205" s="88">
        <v>0</v>
      </c>
      <c r="S205" s="88">
        <v>57854</v>
      </c>
      <c r="T205" s="88">
        <f t="shared" si="9"/>
        <v>108089</v>
      </c>
      <c r="U205" s="87">
        <v>0</v>
      </c>
      <c r="V205" s="89">
        <f t="shared" si="10"/>
        <v>108089</v>
      </c>
      <c r="W205" s="87">
        <v>0</v>
      </c>
      <c r="X205" s="88">
        <v>12064</v>
      </c>
      <c r="Y205" s="88">
        <v>0</v>
      </c>
      <c r="Z205" s="88">
        <v>938</v>
      </c>
      <c r="AA205" s="88">
        <v>0</v>
      </c>
      <c r="AB205" s="88">
        <v>0</v>
      </c>
      <c r="AC205" s="88">
        <v>0</v>
      </c>
      <c r="AD205" s="88">
        <v>0</v>
      </c>
      <c r="AE205" s="88">
        <f t="shared" si="8"/>
        <v>13002</v>
      </c>
      <c r="AF205" s="89">
        <f t="shared" si="11"/>
        <v>95087</v>
      </c>
      <c r="AG205" s="87">
        <v>0</v>
      </c>
      <c r="AH205" s="90" t="s">
        <v>121</v>
      </c>
      <c r="AI205" s="91">
        <v>610002010015106</v>
      </c>
      <c r="AJ205" s="90" t="s">
        <v>140</v>
      </c>
    </row>
    <row r="206" spans="2:36" ht="16.5">
      <c r="B206" s="82" t="s">
        <v>1576</v>
      </c>
      <c r="C206" s="113">
        <v>191</v>
      </c>
      <c r="D206" s="84" t="s">
        <v>1577</v>
      </c>
      <c r="E206" s="82" t="s">
        <v>1578</v>
      </c>
      <c r="F206" s="85">
        <v>358267904414</v>
      </c>
      <c r="G206" s="86">
        <v>31999</v>
      </c>
      <c r="H206" s="84" t="s">
        <v>4</v>
      </c>
      <c r="I206" s="87" t="s">
        <v>111</v>
      </c>
      <c r="J206" s="84" t="s">
        <v>1470</v>
      </c>
      <c r="K206" s="84" t="s">
        <v>1001</v>
      </c>
      <c r="L206" s="86">
        <v>44033</v>
      </c>
      <c r="M206" s="87" t="s">
        <v>96</v>
      </c>
      <c r="N206" s="87">
        <v>0</v>
      </c>
      <c r="O206" s="88">
        <v>45245</v>
      </c>
      <c r="P206" s="88">
        <v>0</v>
      </c>
      <c r="Q206" s="88">
        <v>0</v>
      </c>
      <c r="R206" s="88">
        <v>0</v>
      </c>
      <c r="S206" s="88">
        <v>50369</v>
      </c>
      <c r="T206" s="88">
        <f t="shared" si="9"/>
        <v>95614</v>
      </c>
      <c r="U206" s="87">
        <v>0</v>
      </c>
      <c r="V206" s="89">
        <f t="shared" si="10"/>
        <v>95614</v>
      </c>
      <c r="W206" s="87">
        <v>0</v>
      </c>
      <c r="X206" s="88">
        <v>10864</v>
      </c>
      <c r="Y206" s="88">
        <v>0</v>
      </c>
      <c r="Z206" s="88">
        <v>857</v>
      </c>
      <c r="AA206" s="88">
        <v>0</v>
      </c>
      <c r="AB206" s="88">
        <v>0</v>
      </c>
      <c r="AC206" s="88">
        <v>0</v>
      </c>
      <c r="AD206" s="88">
        <v>0</v>
      </c>
      <c r="AE206" s="88">
        <f t="shared" si="8"/>
        <v>11721</v>
      </c>
      <c r="AF206" s="89">
        <f t="shared" si="11"/>
        <v>83893</v>
      </c>
      <c r="AG206" s="87">
        <v>0</v>
      </c>
      <c r="AH206" s="90" t="s">
        <v>121</v>
      </c>
      <c r="AI206" s="91">
        <v>610002010015137</v>
      </c>
      <c r="AJ206" s="90" t="s">
        <v>140</v>
      </c>
    </row>
    <row r="207" spans="2:36" ht="16.5">
      <c r="B207" s="82" t="s">
        <v>1579</v>
      </c>
      <c r="C207" s="113">
        <v>192</v>
      </c>
      <c r="D207" s="84" t="s">
        <v>1580</v>
      </c>
      <c r="E207" s="82" t="s">
        <v>1581</v>
      </c>
      <c r="F207" s="85">
        <v>779418738762</v>
      </c>
      <c r="G207" s="86">
        <v>32181</v>
      </c>
      <c r="H207" s="84"/>
      <c r="I207" s="87" t="s">
        <v>111</v>
      </c>
      <c r="J207" s="84" t="s">
        <v>1270</v>
      </c>
      <c r="K207" s="84" t="s">
        <v>1271</v>
      </c>
      <c r="L207" s="86">
        <v>44056</v>
      </c>
      <c r="M207" s="87" t="s">
        <v>96</v>
      </c>
      <c r="N207" s="87">
        <v>0</v>
      </c>
      <c r="O207" s="88">
        <v>245739</v>
      </c>
      <c r="P207" s="88">
        <v>0</v>
      </c>
      <c r="Q207" s="88">
        <v>0</v>
      </c>
      <c r="R207" s="88">
        <v>0</v>
      </c>
      <c r="S207" s="88">
        <v>91624</v>
      </c>
      <c r="T207" s="88">
        <f t="shared" si="9"/>
        <v>337363</v>
      </c>
      <c r="U207" s="87">
        <v>0</v>
      </c>
      <c r="V207" s="89">
        <f t="shared" si="10"/>
        <v>337363</v>
      </c>
      <c r="W207" s="87">
        <v>0</v>
      </c>
      <c r="X207" s="88">
        <v>0</v>
      </c>
      <c r="Y207" s="88">
        <v>0</v>
      </c>
      <c r="Z207" s="88">
        <v>0</v>
      </c>
      <c r="AA207" s="88">
        <v>0</v>
      </c>
      <c r="AB207" s="88">
        <v>2400</v>
      </c>
      <c r="AC207" s="88">
        <v>0</v>
      </c>
      <c r="AD207" s="88">
        <v>0</v>
      </c>
      <c r="AE207" s="88">
        <f t="shared" si="8"/>
        <v>2400</v>
      </c>
      <c r="AF207" s="89">
        <f t="shared" si="11"/>
        <v>334963</v>
      </c>
      <c r="AG207" s="87">
        <v>0</v>
      </c>
      <c r="AH207" s="90" t="s">
        <v>121</v>
      </c>
      <c r="AI207" s="91">
        <v>25810100141377</v>
      </c>
      <c r="AJ207" s="90" t="s">
        <v>252</v>
      </c>
    </row>
    <row r="208" spans="2:36" ht="16.5">
      <c r="B208" s="82" t="s">
        <v>1582</v>
      </c>
      <c r="C208" s="113">
        <v>193</v>
      </c>
      <c r="D208" s="84" t="s">
        <v>1583</v>
      </c>
      <c r="E208" s="82" t="s">
        <v>1584</v>
      </c>
      <c r="F208" s="85">
        <v>797191301736</v>
      </c>
      <c r="G208" s="86">
        <v>32943</v>
      </c>
      <c r="H208" s="84"/>
      <c r="I208" s="87" t="s">
        <v>111</v>
      </c>
      <c r="J208" s="84" t="s">
        <v>1024</v>
      </c>
      <c r="K208" s="84" t="s">
        <v>1001</v>
      </c>
      <c r="L208" s="86">
        <v>44075</v>
      </c>
      <c r="M208" s="87" t="s">
        <v>96</v>
      </c>
      <c r="N208" s="87">
        <v>0</v>
      </c>
      <c r="O208" s="88">
        <v>269194</v>
      </c>
      <c r="P208" s="88">
        <v>0</v>
      </c>
      <c r="Q208" s="88">
        <v>0</v>
      </c>
      <c r="R208" s="88">
        <v>0</v>
      </c>
      <c r="S208" s="88">
        <v>0</v>
      </c>
      <c r="T208" s="88">
        <f t="shared" si="9"/>
        <v>269194</v>
      </c>
      <c r="U208" s="87">
        <v>0</v>
      </c>
      <c r="V208" s="89">
        <f t="shared" si="10"/>
        <v>269194</v>
      </c>
      <c r="W208" s="87">
        <v>0</v>
      </c>
      <c r="X208" s="88">
        <v>0</v>
      </c>
      <c r="Y208" s="88">
        <v>0</v>
      </c>
      <c r="Z208" s="88">
        <v>0</v>
      </c>
      <c r="AA208" s="88">
        <v>0</v>
      </c>
      <c r="AB208" s="88">
        <v>2400</v>
      </c>
      <c r="AC208" s="88">
        <v>0</v>
      </c>
      <c r="AD208" s="88">
        <v>0</v>
      </c>
      <c r="AE208" s="88">
        <f t="shared" ref="AE208:AE271" si="12">SUM(X208:AD208)</f>
        <v>2400</v>
      </c>
      <c r="AF208" s="89">
        <f t="shared" si="11"/>
        <v>266794</v>
      </c>
      <c r="AG208" s="87">
        <v>0</v>
      </c>
      <c r="AH208" s="90"/>
      <c r="AI208" s="91"/>
      <c r="AJ208" s="90"/>
    </row>
    <row r="209" spans="2:36" ht="16.5">
      <c r="B209" s="82" t="s">
        <v>1585</v>
      </c>
      <c r="C209" s="113">
        <v>194</v>
      </c>
      <c r="D209" s="84" t="s">
        <v>1586</v>
      </c>
      <c r="E209" s="82" t="s">
        <v>1587</v>
      </c>
      <c r="F209" s="85">
        <v>978481126144</v>
      </c>
      <c r="G209" s="86">
        <v>35231</v>
      </c>
      <c r="H209" s="84" t="s">
        <v>1078</v>
      </c>
      <c r="I209" s="87" t="s">
        <v>111</v>
      </c>
      <c r="J209" s="84" t="s">
        <v>1024</v>
      </c>
      <c r="K209" s="84" t="s">
        <v>1001</v>
      </c>
      <c r="L209" s="86">
        <v>44075</v>
      </c>
      <c r="M209" s="87" t="s">
        <v>96</v>
      </c>
      <c r="N209" s="87">
        <v>0</v>
      </c>
      <c r="O209" s="88">
        <v>269194</v>
      </c>
      <c r="P209" s="88">
        <v>0</v>
      </c>
      <c r="Q209" s="88">
        <v>0</v>
      </c>
      <c r="R209" s="88">
        <v>0</v>
      </c>
      <c r="S209" s="88">
        <v>0</v>
      </c>
      <c r="T209" s="88">
        <f t="shared" ref="T209:T272" si="13">SUM(O209:S209)</f>
        <v>269194</v>
      </c>
      <c r="U209" s="87">
        <v>0</v>
      </c>
      <c r="V209" s="89">
        <f t="shared" ref="V209:V272" si="14">T209+U209</f>
        <v>269194</v>
      </c>
      <c r="W209" s="87">
        <v>0</v>
      </c>
      <c r="X209" s="88">
        <v>0</v>
      </c>
      <c r="Y209" s="88">
        <v>0</v>
      </c>
      <c r="Z209" s="88">
        <v>0</v>
      </c>
      <c r="AA209" s="88">
        <v>0</v>
      </c>
      <c r="AB209" s="88">
        <v>2400</v>
      </c>
      <c r="AC209" s="88">
        <v>0</v>
      </c>
      <c r="AD209" s="88">
        <v>0</v>
      </c>
      <c r="AE209" s="88">
        <f t="shared" si="12"/>
        <v>2400</v>
      </c>
      <c r="AF209" s="89">
        <f t="shared" ref="AF209:AF272" si="15">V209-AE209</f>
        <v>266794</v>
      </c>
      <c r="AG209" s="87">
        <v>0</v>
      </c>
      <c r="AH209" s="90" t="s">
        <v>121</v>
      </c>
      <c r="AI209" s="91">
        <v>214810100038028</v>
      </c>
      <c r="AJ209" s="90" t="s">
        <v>122</v>
      </c>
    </row>
    <row r="210" spans="2:36" ht="16.5">
      <c r="B210" s="82" t="s">
        <v>1588</v>
      </c>
      <c r="C210" s="113">
        <v>195</v>
      </c>
      <c r="D210" s="84" t="s">
        <v>1589</v>
      </c>
      <c r="E210" s="82"/>
      <c r="F210" s="85">
        <v>886602382490</v>
      </c>
      <c r="G210" s="86">
        <v>32345</v>
      </c>
      <c r="H210" s="84" t="s">
        <v>1078</v>
      </c>
      <c r="I210" s="87" t="s">
        <v>111</v>
      </c>
      <c r="J210" s="84" t="s">
        <v>200</v>
      </c>
      <c r="K210" s="84" t="s">
        <v>1108</v>
      </c>
      <c r="L210" s="86">
        <v>44105</v>
      </c>
      <c r="M210" s="87" t="s">
        <v>96</v>
      </c>
      <c r="N210" s="87">
        <v>0</v>
      </c>
      <c r="O210" s="88">
        <v>30404</v>
      </c>
      <c r="P210" s="88">
        <v>0</v>
      </c>
      <c r="Q210" s="88">
        <v>0</v>
      </c>
      <c r="R210" s="88">
        <v>0</v>
      </c>
      <c r="S210" s="88">
        <v>28105</v>
      </c>
      <c r="T210" s="88">
        <f t="shared" si="13"/>
        <v>58509</v>
      </c>
      <c r="U210" s="87">
        <v>0</v>
      </c>
      <c r="V210" s="89">
        <f t="shared" si="14"/>
        <v>58509</v>
      </c>
      <c r="W210" s="87">
        <v>0</v>
      </c>
      <c r="X210" s="88">
        <v>7298</v>
      </c>
      <c r="Y210" s="88">
        <v>0</v>
      </c>
      <c r="Z210" s="88">
        <v>570</v>
      </c>
      <c r="AA210" s="88">
        <v>0</v>
      </c>
      <c r="AB210" s="88">
        <v>0</v>
      </c>
      <c r="AC210" s="88">
        <v>0</v>
      </c>
      <c r="AD210" s="88">
        <v>0</v>
      </c>
      <c r="AE210" s="88">
        <f t="shared" si="12"/>
        <v>7868</v>
      </c>
      <c r="AF210" s="89">
        <f t="shared" si="15"/>
        <v>50641</v>
      </c>
      <c r="AG210" s="87">
        <v>0</v>
      </c>
      <c r="AH210" s="90" t="s">
        <v>121</v>
      </c>
      <c r="AI210" s="91">
        <v>214810100067093</v>
      </c>
      <c r="AJ210" s="90" t="s">
        <v>122</v>
      </c>
    </row>
    <row r="211" spans="2:36" ht="16.5">
      <c r="B211" s="82" t="s">
        <v>1590</v>
      </c>
      <c r="C211" s="113">
        <v>196</v>
      </c>
      <c r="D211" s="84" t="s">
        <v>1591</v>
      </c>
      <c r="E211" s="82" t="s">
        <v>1592</v>
      </c>
      <c r="F211" s="85">
        <v>574790226939</v>
      </c>
      <c r="G211" s="86">
        <v>32143</v>
      </c>
      <c r="H211" s="84"/>
      <c r="I211" s="87" t="s">
        <v>111</v>
      </c>
      <c r="J211" s="84" t="s">
        <v>1163</v>
      </c>
      <c r="K211" s="84" t="s">
        <v>1044</v>
      </c>
      <c r="L211" s="86">
        <v>44044</v>
      </c>
      <c r="M211" s="87" t="s">
        <v>96</v>
      </c>
      <c r="N211" s="87">
        <v>0</v>
      </c>
      <c r="O211" s="88">
        <v>29717</v>
      </c>
      <c r="P211" s="88">
        <v>0</v>
      </c>
      <c r="Q211" s="88">
        <v>0</v>
      </c>
      <c r="R211" s="88">
        <v>0</v>
      </c>
      <c r="S211" s="88">
        <v>27076</v>
      </c>
      <c r="T211" s="88">
        <f t="shared" si="13"/>
        <v>56793</v>
      </c>
      <c r="U211" s="87">
        <v>0</v>
      </c>
      <c r="V211" s="89">
        <f t="shared" si="14"/>
        <v>56793</v>
      </c>
      <c r="W211" s="87">
        <v>0</v>
      </c>
      <c r="X211" s="88">
        <v>7144</v>
      </c>
      <c r="Y211" s="88">
        <v>0</v>
      </c>
      <c r="Z211" s="88">
        <v>564</v>
      </c>
      <c r="AA211" s="88">
        <v>0</v>
      </c>
      <c r="AB211" s="88">
        <v>0</v>
      </c>
      <c r="AC211" s="88">
        <v>0</v>
      </c>
      <c r="AD211" s="88">
        <v>0</v>
      </c>
      <c r="AE211" s="88">
        <f t="shared" si="12"/>
        <v>7708</v>
      </c>
      <c r="AF211" s="89">
        <f t="shared" si="15"/>
        <v>49085</v>
      </c>
      <c r="AG211" s="87">
        <v>0</v>
      </c>
      <c r="AH211" s="90" t="s">
        <v>121</v>
      </c>
      <c r="AI211" s="91">
        <v>610002010015225</v>
      </c>
      <c r="AJ211" s="90" t="s">
        <v>140</v>
      </c>
    </row>
    <row r="212" spans="2:36" ht="16.5">
      <c r="B212" s="82" t="s">
        <v>1593</v>
      </c>
      <c r="C212" s="113">
        <v>197</v>
      </c>
      <c r="D212" s="84" t="s">
        <v>1594</v>
      </c>
      <c r="E212" s="82" t="s">
        <v>1595</v>
      </c>
      <c r="F212" s="85">
        <v>211329219559</v>
      </c>
      <c r="G212" s="86">
        <v>35491</v>
      </c>
      <c r="H212" s="84"/>
      <c r="I212" s="87" t="s">
        <v>111</v>
      </c>
      <c r="J212" s="84" t="s">
        <v>1163</v>
      </c>
      <c r="K212" s="84" t="s">
        <v>1044</v>
      </c>
      <c r="L212" s="86">
        <v>44044</v>
      </c>
      <c r="M212" s="87" t="s">
        <v>96</v>
      </c>
      <c r="N212" s="87">
        <v>0</v>
      </c>
      <c r="O212" s="88">
        <v>29968</v>
      </c>
      <c r="P212" s="88">
        <v>0</v>
      </c>
      <c r="Q212" s="88">
        <v>0</v>
      </c>
      <c r="R212" s="88">
        <v>0</v>
      </c>
      <c r="S212" s="88">
        <v>27453</v>
      </c>
      <c r="T212" s="88">
        <f t="shared" si="13"/>
        <v>57421</v>
      </c>
      <c r="U212" s="87">
        <v>0</v>
      </c>
      <c r="V212" s="89">
        <f t="shared" si="14"/>
        <v>57421</v>
      </c>
      <c r="W212" s="87">
        <v>0</v>
      </c>
      <c r="X212" s="88">
        <v>7204</v>
      </c>
      <c r="Y212" s="88">
        <v>0</v>
      </c>
      <c r="Z212" s="88">
        <v>568</v>
      </c>
      <c r="AA212" s="88">
        <v>0</v>
      </c>
      <c r="AB212" s="88">
        <v>0</v>
      </c>
      <c r="AC212" s="88">
        <v>0</v>
      </c>
      <c r="AD212" s="88">
        <v>0</v>
      </c>
      <c r="AE212" s="88">
        <f t="shared" si="12"/>
        <v>7772</v>
      </c>
      <c r="AF212" s="89">
        <f t="shared" si="15"/>
        <v>49649</v>
      </c>
      <c r="AG212" s="87">
        <v>0</v>
      </c>
      <c r="AH212" s="90" t="s">
        <v>121</v>
      </c>
      <c r="AI212" s="91">
        <v>398702120001530</v>
      </c>
      <c r="AJ212" s="90" t="s">
        <v>252</v>
      </c>
    </row>
    <row r="213" spans="2:36" ht="16.5">
      <c r="B213" s="82" t="s">
        <v>1596</v>
      </c>
      <c r="C213" s="113">
        <v>198</v>
      </c>
      <c r="D213" s="84" t="s">
        <v>1597</v>
      </c>
      <c r="E213" s="82" t="s">
        <v>1598</v>
      </c>
      <c r="F213" s="85">
        <v>866071132151</v>
      </c>
      <c r="G213" s="86">
        <v>36230</v>
      </c>
      <c r="H213" s="84" t="s">
        <v>1052</v>
      </c>
      <c r="I213" s="87" t="s">
        <v>111</v>
      </c>
      <c r="J213" s="84" t="s">
        <v>1033</v>
      </c>
      <c r="K213" s="84" t="s">
        <v>1532</v>
      </c>
      <c r="L213" s="86">
        <v>44119</v>
      </c>
      <c r="M213" s="87" t="s">
        <v>96</v>
      </c>
      <c r="N213" s="87">
        <v>0</v>
      </c>
      <c r="O213" s="88">
        <v>40976</v>
      </c>
      <c r="P213" s="88">
        <v>0</v>
      </c>
      <c r="Q213" s="88">
        <v>0</v>
      </c>
      <c r="R213" s="88">
        <v>0</v>
      </c>
      <c r="S213" s="88">
        <v>52113</v>
      </c>
      <c r="T213" s="88">
        <f t="shared" si="13"/>
        <v>93089</v>
      </c>
      <c r="U213" s="87">
        <v>0</v>
      </c>
      <c r="V213" s="89">
        <f t="shared" si="14"/>
        <v>93089</v>
      </c>
      <c r="W213" s="87">
        <v>0</v>
      </c>
      <c r="X213" s="88">
        <v>9830</v>
      </c>
      <c r="Y213" s="88">
        <v>0</v>
      </c>
      <c r="Z213" s="88">
        <v>769</v>
      </c>
      <c r="AA213" s="88">
        <v>0</v>
      </c>
      <c r="AB213" s="88">
        <v>0</v>
      </c>
      <c r="AC213" s="88">
        <v>0</v>
      </c>
      <c r="AD213" s="88">
        <v>0</v>
      </c>
      <c r="AE213" s="88">
        <f t="shared" si="12"/>
        <v>10599</v>
      </c>
      <c r="AF213" s="89">
        <f t="shared" si="15"/>
        <v>82490</v>
      </c>
      <c r="AG213" s="87">
        <v>0</v>
      </c>
      <c r="AH213" s="90" t="s">
        <v>121</v>
      </c>
      <c r="AI213" s="91">
        <v>610002010015155</v>
      </c>
      <c r="AJ213" s="90" t="s">
        <v>140</v>
      </c>
    </row>
    <row r="214" spans="2:36" ht="16.5">
      <c r="B214" s="82" t="s">
        <v>1599</v>
      </c>
      <c r="C214" s="113">
        <v>199</v>
      </c>
      <c r="D214" s="84" t="s">
        <v>1600</v>
      </c>
      <c r="E214" s="82"/>
      <c r="F214" s="85">
        <v>569715216781</v>
      </c>
      <c r="G214" s="86">
        <v>35216</v>
      </c>
      <c r="H214" s="84" t="s">
        <v>1052</v>
      </c>
      <c r="I214" s="87" t="s">
        <v>111</v>
      </c>
      <c r="J214" s="84" t="s">
        <v>1033</v>
      </c>
      <c r="K214" s="84" t="s">
        <v>1532</v>
      </c>
      <c r="L214" s="86">
        <v>44114</v>
      </c>
      <c r="M214" s="87" t="s">
        <v>96</v>
      </c>
      <c r="N214" s="87">
        <v>0</v>
      </c>
      <c r="O214" s="88">
        <v>14250</v>
      </c>
      <c r="P214" s="88">
        <v>0</v>
      </c>
      <c r="Q214" s="88">
        <v>0</v>
      </c>
      <c r="R214" s="88">
        <v>0</v>
      </c>
      <c r="S214" s="88">
        <v>23648</v>
      </c>
      <c r="T214" s="88">
        <f t="shared" si="13"/>
        <v>37898</v>
      </c>
      <c r="U214" s="87">
        <v>0</v>
      </c>
      <c r="V214" s="89">
        <f t="shared" si="14"/>
        <v>37898</v>
      </c>
      <c r="W214" s="87">
        <v>0</v>
      </c>
      <c r="X214" s="88">
        <v>3416</v>
      </c>
      <c r="Y214" s="88">
        <v>0</v>
      </c>
      <c r="Z214" s="88">
        <v>267</v>
      </c>
      <c r="AA214" s="88">
        <v>0</v>
      </c>
      <c r="AB214" s="88">
        <v>0</v>
      </c>
      <c r="AC214" s="88">
        <v>0</v>
      </c>
      <c r="AD214" s="88">
        <v>0</v>
      </c>
      <c r="AE214" s="88">
        <f t="shared" si="12"/>
        <v>3683</v>
      </c>
      <c r="AF214" s="89">
        <f t="shared" si="15"/>
        <v>34215</v>
      </c>
      <c r="AG214" s="87">
        <v>0</v>
      </c>
      <c r="AH214" s="90" t="s">
        <v>121</v>
      </c>
      <c r="AI214" s="91">
        <v>610002010015156</v>
      </c>
      <c r="AJ214" s="90" t="s">
        <v>140</v>
      </c>
    </row>
    <row r="215" spans="2:36" ht="16.5">
      <c r="B215" s="82" t="s">
        <v>1601</v>
      </c>
      <c r="C215" s="113">
        <v>200</v>
      </c>
      <c r="D215" s="84" t="s">
        <v>1602</v>
      </c>
      <c r="E215" s="82"/>
      <c r="F215" s="85">
        <v>414957074661</v>
      </c>
      <c r="G215" s="86">
        <v>33089</v>
      </c>
      <c r="H215" s="84"/>
      <c r="I215" s="87" t="s">
        <v>111</v>
      </c>
      <c r="J215" s="84" t="s">
        <v>1154</v>
      </c>
      <c r="K215" s="84" t="s">
        <v>1044</v>
      </c>
      <c r="L215" s="86">
        <v>44044</v>
      </c>
      <c r="M215" s="87" t="s">
        <v>96</v>
      </c>
      <c r="N215" s="87">
        <v>0</v>
      </c>
      <c r="O215" s="88">
        <v>54120</v>
      </c>
      <c r="P215" s="88">
        <v>0</v>
      </c>
      <c r="Q215" s="88">
        <v>0</v>
      </c>
      <c r="R215" s="88">
        <v>0</v>
      </c>
      <c r="S215" s="88">
        <v>63680</v>
      </c>
      <c r="T215" s="88">
        <f t="shared" si="13"/>
        <v>117800</v>
      </c>
      <c r="U215" s="87">
        <v>0</v>
      </c>
      <c r="V215" s="89">
        <f t="shared" si="14"/>
        <v>117800</v>
      </c>
      <c r="W215" s="87">
        <v>0</v>
      </c>
      <c r="X215" s="88">
        <v>12990</v>
      </c>
      <c r="Y215" s="88">
        <v>0</v>
      </c>
      <c r="Z215" s="88">
        <v>1020</v>
      </c>
      <c r="AA215" s="88">
        <v>0</v>
      </c>
      <c r="AB215" s="88">
        <v>0</v>
      </c>
      <c r="AC215" s="88">
        <v>0</v>
      </c>
      <c r="AD215" s="88">
        <v>0</v>
      </c>
      <c r="AE215" s="88">
        <f t="shared" si="12"/>
        <v>14010</v>
      </c>
      <c r="AF215" s="89">
        <f t="shared" si="15"/>
        <v>103790</v>
      </c>
      <c r="AG215" s="87">
        <v>0</v>
      </c>
      <c r="AH215" s="90" t="s">
        <v>121</v>
      </c>
      <c r="AI215" s="91">
        <v>328002011013415</v>
      </c>
      <c r="AJ215" s="90" t="s">
        <v>174</v>
      </c>
    </row>
    <row r="216" spans="2:36" ht="16.5">
      <c r="B216" s="82" t="s">
        <v>1603</v>
      </c>
      <c r="C216" s="113">
        <v>201</v>
      </c>
      <c r="D216" s="84" t="s">
        <v>1604</v>
      </c>
      <c r="E216" s="82" t="s">
        <v>1605</v>
      </c>
      <c r="F216" s="85">
        <v>414957074661</v>
      </c>
      <c r="G216" s="86">
        <v>35655</v>
      </c>
      <c r="H216" s="84"/>
      <c r="I216" s="87" t="s">
        <v>111</v>
      </c>
      <c r="J216" s="84" t="s">
        <v>1154</v>
      </c>
      <c r="K216" s="84" t="s">
        <v>1044</v>
      </c>
      <c r="L216" s="86">
        <v>44044</v>
      </c>
      <c r="M216" s="87" t="s">
        <v>96</v>
      </c>
      <c r="N216" s="87">
        <v>0</v>
      </c>
      <c r="O216" s="88">
        <v>35058</v>
      </c>
      <c r="P216" s="88">
        <v>0</v>
      </c>
      <c r="Q216" s="88">
        <v>0</v>
      </c>
      <c r="R216" s="88">
        <v>0</v>
      </c>
      <c r="S216" s="88">
        <v>35087</v>
      </c>
      <c r="T216" s="88">
        <f t="shared" si="13"/>
        <v>70145</v>
      </c>
      <c r="U216" s="87">
        <v>0</v>
      </c>
      <c r="V216" s="89">
        <f t="shared" si="14"/>
        <v>70145</v>
      </c>
      <c r="W216" s="87">
        <v>0</v>
      </c>
      <c r="X216" s="88">
        <v>8414</v>
      </c>
      <c r="Y216" s="88">
        <v>0</v>
      </c>
      <c r="Z216" s="88">
        <v>661</v>
      </c>
      <c r="AA216" s="88">
        <v>0</v>
      </c>
      <c r="AB216" s="88">
        <v>0</v>
      </c>
      <c r="AC216" s="88">
        <v>0</v>
      </c>
      <c r="AD216" s="88">
        <v>0</v>
      </c>
      <c r="AE216" s="88">
        <f t="shared" si="12"/>
        <v>9075</v>
      </c>
      <c r="AF216" s="89">
        <f t="shared" si="15"/>
        <v>61070</v>
      </c>
      <c r="AG216" s="87">
        <v>0</v>
      </c>
      <c r="AH216" s="90" t="s">
        <v>121</v>
      </c>
      <c r="AI216" s="91">
        <v>73610100211472</v>
      </c>
      <c r="AJ216" s="90" t="s">
        <v>261</v>
      </c>
    </row>
    <row r="217" spans="2:36" ht="16.5">
      <c r="B217" s="82" t="s">
        <v>1606</v>
      </c>
      <c r="C217" s="113">
        <v>202</v>
      </c>
      <c r="D217" s="84" t="s">
        <v>1607</v>
      </c>
      <c r="E217" s="82" t="s">
        <v>1608</v>
      </c>
      <c r="F217" s="85">
        <v>546635046866</v>
      </c>
      <c r="G217" s="86">
        <v>29647</v>
      </c>
      <c r="H217" s="84"/>
      <c r="I217" s="87" t="s">
        <v>111</v>
      </c>
      <c r="J217" s="84" t="s">
        <v>1154</v>
      </c>
      <c r="K217" s="84" t="s">
        <v>1040</v>
      </c>
      <c r="L217" s="86">
        <v>44105</v>
      </c>
      <c r="M217" s="87" t="s">
        <v>96</v>
      </c>
      <c r="N217" s="87">
        <v>0</v>
      </c>
      <c r="O217" s="88">
        <v>31961</v>
      </c>
      <c r="P217" s="88">
        <v>0</v>
      </c>
      <c r="Q217" s="88">
        <v>0</v>
      </c>
      <c r="R217" s="88">
        <v>0</v>
      </c>
      <c r="S217" s="88">
        <v>30445</v>
      </c>
      <c r="T217" s="88">
        <f t="shared" si="13"/>
        <v>62406</v>
      </c>
      <c r="U217" s="87">
        <v>0</v>
      </c>
      <c r="V217" s="89">
        <f t="shared" si="14"/>
        <v>62406</v>
      </c>
      <c r="W217" s="87">
        <v>0</v>
      </c>
      <c r="X217" s="88">
        <v>7672</v>
      </c>
      <c r="Y217" s="88">
        <v>0</v>
      </c>
      <c r="Z217" s="88">
        <v>602</v>
      </c>
      <c r="AA217" s="88">
        <v>0</v>
      </c>
      <c r="AB217" s="88">
        <v>0</v>
      </c>
      <c r="AC217" s="88">
        <v>0</v>
      </c>
      <c r="AD217" s="88">
        <v>0</v>
      </c>
      <c r="AE217" s="88">
        <f t="shared" si="12"/>
        <v>8274</v>
      </c>
      <c r="AF217" s="89">
        <f t="shared" si="15"/>
        <v>54132</v>
      </c>
      <c r="AG217" s="87">
        <v>0</v>
      </c>
      <c r="AH217" s="90" t="s">
        <v>121</v>
      </c>
      <c r="AI217" s="91">
        <v>106910100085530</v>
      </c>
      <c r="AJ217" s="90" t="s">
        <v>174</v>
      </c>
    </row>
    <row r="218" spans="2:36" ht="16.5">
      <c r="B218" s="82" t="s">
        <v>1609</v>
      </c>
      <c r="C218" s="113">
        <v>203</v>
      </c>
      <c r="D218" s="84" t="s">
        <v>1610</v>
      </c>
      <c r="E218" s="82" t="s">
        <v>1611</v>
      </c>
      <c r="F218" s="85">
        <v>667278726637</v>
      </c>
      <c r="G218" s="86">
        <v>33970</v>
      </c>
      <c r="H218" s="84"/>
      <c r="I218" s="87" t="s">
        <v>111</v>
      </c>
      <c r="J218" s="84" t="s">
        <v>748</v>
      </c>
      <c r="K218" s="84" t="s">
        <v>1044</v>
      </c>
      <c r="L218" s="86">
        <v>44105</v>
      </c>
      <c r="M218" s="87" t="s">
        <v>96</v>
      </c>
      <c r="N218" s="87">
        <v>0</v>
      </c>
      <c r="O218" s="88">
        <v>43296</v>
      </c>
      <c r="P218" s="88">
        <v>0</v>
      </c>
      <c r="Q218" s="88">
        <v>0</v>
      </c>
      <c r="R218" s="88">
        <v>0</v>
      </c>
      <c r="S218" s="88">
        <v>47444</v>
      </c>
      <c r="T218" s="88">
        <f t="shared" si="13"/>
        <v>90740</v>
      </c>
      <c r="U218" s="87">
        <v>0</v>
      </c>
      <c r="V218" s="89">
        <f t="shared" si="14"/>
        <v>90740</v>
      </c>
      <c r="W218" s="87">
        <v>0</v>
      </c>
      <c r="X218" s="88">
        <v>10386</v>
      </c>
      <c r="Y218" s="88">
        <v>0</v>
      </c>
      <c r="Z218" s="88">
        <v>813</v>
      </c>
      <c r="AA218" s="88">
        <v>0</v>
      </c>
      <c r="AB218" s="88">
        <v>0</v>
      </c>
      <c r="AC218" s="88">
        <v>0</v>
      </c>
      <c r="AD218" s="88">
        <v>0</v>
      </c>
      <c r="AE218" s="88">
        <f t="shared" si="12"/>
        <v>11199</v>
      </c>
      <c r="AF218" s="89">
        <f t="shared" si="15"/>
        <v>79541</v>
      </c>
      <c r="AG218" s="87">
        <v>0</v>
      </c>
      <c r="AH218" s="90" t="s">
        <v>121</v>
      </c>
      <c r="AI218" s="91">
        <v>328202010084145</v>
      </c>
      <c r="AJ218" s="90" t="s">
        <v>1318</v>
      </c>
    </row>
    <row r="219" spans="2:36" ht="16.5">
      <c r="B219" s="82" t="s">
        <v>1612</v>
      </c>
      <c r="C219" s="113">
        <v>204</v>
      </c>
      <c r="D219" s="84" t="s">
        <v>1613</v>
      </c>
      <c r="E219" s="82"/>
      <c r="F219" s="85">
        <v>649736624428</v>
      </c>
      <c r="G219" s="86">
        <v>31782</v>
      </c>
      <c r="H219" s="84" t="s">
        <v>1014</v>
      </c>
      <c r="I219" s="87" t="s">
        <v>111</v>
      </c>
      <c r="J219" s="84" t="s">
        <v>1015</v>
      </c>
      <c r="K219" s="84" t="s">
        <v>1044</v>
      </c>
      <c r="L219" s="86">
        <v>44176</v>
      </c>
      <c r="M219" s="87" t="s">
        <v>96</v>
      </c>
      <c r="N219" s="87">
        <v>0</v>
      </c>
      <c r="O219" s="88">
        <v>79186</v>
      </c>
      <c r="P219" s="88">
        <v>0</v>
      </c>
      <c r="Q219" s="88">
        <v>0</v>
      </c>
      <c r="R219" s="88">
        <v>0</v>
      </c>
      <c r="S219" s="88">
        <v>98778</v>
      </c>
      <c r="T219" s="88">
        <f t="shared" si="13"/>
        <v>177964</v>
      </c>
      <c r="U219" s="87">
        <v>0</v>
      </c>
      <c r="V219" s="89">
        <f t="shared" si="14"/>
        <v>177964</v>
      </c>
      <c r="W219" s="87">
        <v>0</v>
      </c>
      <c r="X219" s="88">
        <v>19004</v>
      </c>
      <c r="Y219" s="88">
        <v>0</v>
      </c>
      <c r="Z219" s="88">
        <v>1487</v>
      </c>
      <c r="AA219" s="88">
        <v>0</v>
      </c>
      <c r="AB219" s="88">
        <v>1650</v>
      </c>
      <c r="AC219" s="88">
        <v>0</v>
      </c>
      <c r="AD219" s="88">
        <v>0</v>
      </c>
      <c r="AE219" s="88">
        <f t="shared" si="12"/>
        <v>22141</v>
      </c>
      <c r="AF219" s="89">
        <f t="shared" si="15"/>
        <v>155823</v>
      </c>
      <c r="AG219" s="87">
        <v>0</v>
      </c>
      <c r="AH219" s="90" t="s">
        <v>121</v>
      </c>
      <c r="AI219" s="91">
        <v>610002010007865</v>
      </c>
      <c r="AJ219" s="90" t="s">
        <v>140</v>
      </c>
    </row>
    <row r="220" spans="2:36" ht="16.5">
      <c r="B220" s="82" t="s">
        <v>1614</v>
      </c>
      <c r="C220" s="113">
        <v>205</v>
      </c>
      <c r="D220" s="84" t="s">
        <v>1615</v>
      </c>
      <c r="E220" s="82" t="s">
        <v>1616</v>
      </c>
      <c r="F220" s="85">
        <v>405017000243</v>
      </c>
      <c r="G220" s="86">
        <v>30085</v>
      </c>
      <c r="H220" s="84" t="s">
        <v>1490</v>
      </c>
      <c r="I220" s="87" t="s">
        <v>111</v>
      </c>
      <c r="J220" s="84" t="s">
        <v>1410</v>
      </c>
      <c r="K220" s="84" t="s">
        <v>1044</v>
      </c>
      <c r="L220" s="86">
        <v>44166</v>
      </c>
      <c r="M220" s="87" t="s">
        <v>96</v>
      </c>
      <c r="N220" s="87">
        <v>0</v>
      </c>
      <c r="O220" s="88">
        <v>64944</v>
      </c>
      <c r="P220" s="88">
        <v>0</v>
      </c>
      <c r="Q220" s="88">
        <v>0</v>
      </c>
      <c r="R220" s="88">
        <v>0</v>
      </c>
      <c r="S220" s="88">
        <v>77416</v>
      </c>
      <c r="T220" s="88">
        <f t="shared" si="13"/>
        <v>142360</v>
      </c>
      <c r="U220" s="87">
        <v>0</v>
      </c>
      <c r="V220" s="89">
        <f t="shared" si="14"/>
        <v>142360</v>
      </c>
      <c r="W220" s="87">
        <v>0</v>
      </c>
      <c r="X220" s="88">
        <v>15594</v>
      </c>
      <c r="Y220" s="88">
        <v>0</v>
      </c>
      <c r="Z220" s="88">
        <v>1218</v>
      </c>
      <c r="AA220" s="88">
        <v>0</v>
      </c>
      <c r="AB220" s="88">
        <v>0</v>
      </c>
      <c r="AC220" s="88">
        <v>0</v>
      </c>
      <c r="AD220" s="88">
        <v>0</v>
      </c>
      <c r="AE220" s="88">
        <f t="shared" si="12"/>
        <v>16812</v>
      </c>
      <c r="AF220" s="89">
        <f t="shared" si="15"/>
        <v>125548</v>
      </c>
      <c r="AG220" s="87">
        <v>0</v>
      </c>
      <c r="AH220" s="90" t="s">
        <v>121</v>
      </c>
      <c r="AI220" s="91">
        <v>610002010005915</v>
      </c>
      <c r="AJ220" s="90" t="s">
        <v>140</v>
      </c>
    </row>
    <row r="221" spans="2:36" ht="16.5">
      <c r="B221" s="82" t="s">
        <v>1617</v>
      </c>
      <c r="C221" s="113">
        <v>206</v>
      </c>
      <c r="D221" s="84" t="s">
        <v>1618</v>
      </c>
      <c r="E221" s="82" t="s">
        <v>1619</v>
      </c>
      <c r="F221" s="85">
        <v>497865531297</v>
      </c>
      <c r="G221" s="86">
        <v>35218</v>
      </c>
      <c r="H221" s="84"/>
      <c r="I221" s="87" t="s">
        <v>111</v>
      </c>
      <c r="J221" s="84" t="s">
        <v>1392</v>
      </c>
      <c r="K221" s="84" t="s">
        <v>1393</v>
      </c>
      <c r="L221" s="86">
        <v>44220</v>
      </c>
      <c r="M221" s="87" t="s">
        <v>96</v>
      </c>
      <c r="N221" s="87">
        <v>0</v>
      </c>
      <c r="O221" s="88">
        <v>34678</v>
      </c>
      <c r="P221" s="88">
        <v>0</v>
      </c>
      <c r="Q221" s="88">
        <v>0</v>
      </c>
      <c r="R221" s="88">
        <v>0</v>
      </c>
      <c r="S221" s="88">
        <v>34515</v>
      </c>
      <c r="T221" s="88">
        <f t="shared" si="13"/>
        <v>69193</v>
      </c>
      <c r="U221" s="87">
        <v>0</v>
      </c>
      <c r="V221" s="89">
        <f t="shared" si="14"/>
        <v>69193</v>
      </c>
      <c r="W221" s="87">
        <v>0</v>
      </c>
      <c r="X221" s="88">
        <v>5790</v>
      </c>
      <c r="Y221" s="88">
        <v>0</v>
      </c>
      <c r="Z221" s="88">
        <v>452</v>
      </c>
      <c r="AA221" s="88">
        <v>0</v>
      </c>
      <c r="AB221" s="88">
        <v>0</v>
      </c>
      <c r="AC221" s="88">
        <v>0</v>
      </c>
      <c r="AD221" s="88">
        <v>0</v>
      </c>
      <c r="AE221" s="88">
        <f t="shared" si="12"/>
        <v>6242</v>
      </c>
      <c r="AF221" s="89">
        <f t="shared" si="15"/>
        <v>62951</v>
      </c>
      <c r="AG221" s="87">
        <v>0</v>
      </c>
      <c r="AH221" s="90" t="s">
        <v>121</v>
      </c>
      <c r="AI221" s="91">
        <v>328002011021539</v>
      </c>
      <c r="AJ221" s="90" t="s">
        <v>174</v>
      </c>
    </row>
    <row r="222" spans="2:36" ht="16.5">
      <c r="B222" s="82" t="s">
        <v>1620</v>
      </c>
      <c r="C222" s="113">
        <v>207</v>
      </c>
      <c r="D222" s="84" t="s">
        <v>1621</v>
      </c>
      <c r="E222" s="82" t="s">
        <v>1622</v>
      </c>
      <c r="F222" s="85">
        <v>379025631175</v>
      </c>
      <c r="G222" s="86">
        <v>35961</v>
      </c>
      <c r="H222" s="84"/>
      <c r="I222" s="87" t="s">
        <v>111</v>
      </c>
      <c r="J222" s="84" t="s">
        <v>1270</v>
      </c>
      <c r="K222" s="84" t="s">
        <v>1271</v>
      </c>
      <c r="L222" s="86">
        <v>44197</v>
      </c>
      <c r="M222" s="87" t="s">
        <v>96</v>
      </c>
      <c r="N222" s="87">
        <v>0</v>
      </c>
      <c r="O222" s="88">
        <v>62937</v>
      </c>
      <c r="P222" s="88">
        <v>0</v>
      </c>
      <c r="Q222" s="88">
        <v>0</v>
      </c>
      <c r="R222" s="88">
        <v>0</v>
      </c>
      <c r="S222" s="88">
        <v>74405</v>
      </c>
      <c r="T222" s="88">
        <f t="shared" si="13"/>
        <v>137342</v>
      </c>
      <c r="U222" s="87">
        <v>0</v>
      </c>
      <c r="V222" s="89">
        <f t="shared" si="14"/>
        <v>137342</v>
      </c>
      <c r="W222" s="87">
        <v>0</v>
      </c>
      <c r="X222" s="88">
        <v>15104</v>
      </c>
      <c r="Y222" s="88">
        <v>0</v>
      </c>
      <c r="Z222" s="88">
        <v>1184</v>
      </c>
      <c r="AA222" s="88">
        <v>0</v>
      </c>
      <c r="AB222" s="88">
        <v>0</v>
      </c>
      <c r="AC222" s="88">
        <v>0</v>
      </c>
      <c r="AD222" s="88">
        <v>0</v>
      </c>
      <c r="AE222" s="88">
        <f t="shared" si="12"/>
        <v>16288</v>
      </c>
      <c r="AF222" s="89">
        <f t="shared" si="15"/>
        <v>121054</v>
      </c>
      <c r="AG222" s="87">
        <v>0</v>
      </c>
      <c r="AH222" s="90" t="s">
        <v>121</v>
      </c>
      <c r="AI222" s="91">
        <v>214812010000239</v>
      </c>
      <c r="AJ222" s="90" t="s">
        <v>122</v>
      </c>
    </row>
    <row r="223" spans="2:36" ht="16.5">
      <c r="B223" s="82" t="s">
        <v>1623</v>
      </c>
      <c r="C223" s="113">
        <v>208</v>
      </c>
      <c r="D223" s="84" t="s">
        <v>1624</v>
      </c>
      <c r="E223" s="82" t="s">
        <v>1625</v>
      </c>
      <c r="F223" s="85">
        <v>428401780937</v>
      </c>
      <c r="G223" s="86">
        <v>33830</v>
      </c>
      <c r="H223" s="84" t="s">
        <v>1342</v>
      </c>
      <c r="I223" s="87" t="s">
        <v>111</v>
      </c>
      <c r="J223" s="84" t="s">
        <v>200</v>
      </c>
      <c r="K223" s="84" t="s">
        <v>1044</v>
      </c>
      <c r="L223" s="86">
        <v>44198</v>
      </c>
      <c r="M223" s="87" t="s">
        <v>96</v>
      </c>
      <c r="N223" s="87">
        <v>0</v>
      </c>
      <c r="O223" s="88">
        <v>77682</v>
      </c>
      <c r="P223" s="88">
        <v>0</v>
      </c>
      <c r="Q223" s="88">
        <v>0</v>
      </c>
      <c r="R223" s="88">
        <v>0</v>
      </c>
      <c r="S223" s="88">
        <v>96521</v>
      </c>
      <c r="T223" s="88">
        <f t="shared" si="13"/>
        <v>174203</v>
      </c>
      <c r="U223" s="87">
        <v>0</v>
      </c>
      <c r="V223" s="89">
        <f t="shared" si="14"/>
        <v>174203</v>
      </c>
      <c r="W223" s="87">
        <v>0</v>
      </c>
      <c r="X223" s="88">
        <v>18642</v>
      </c>
      <c r="Y223" s="88">
        <v>0</v>
      </c>
      <c r="Z223" s="88">
        <v>1456</v>
      </c>
      <c r="AA223" s="88">
        <v>0</v>
      </c>
      <c r="AB223" s="88">
        <v>1650</v>
      </c>
      <c r="AC223" s="88">
        <v>0</v>
      </c>
      <c r="AD223" s="88">
        <v>0</v>
      </c>
      <c r="AE223" s="88">
        <f t="shared" si="12"/>
        <v>21748</v>
      </c>
      <c r="AF223" s="89">
        <f t="shared" si="15"/>
        <v>152455</v>
      </c>
      <c r="AG223" s="87">
        <v>0</v>
      </c>
      <c r="AH223" s="90" t="s">
        <v>121</v>
      </c>
      <c r="AI223" s="91">
        <v>104810100052231</v>
      </c>
      <c r="AJ223" s="90" t="s">
        <v>193</v>
      </c>
    </row>
    <row r="224" spans="2:36" ht="16.5">
      <c r="B224" s="82" t="s">
        <v>1626</v>
      </c>
      <c r="C224" s="113">
        <v>209</v>
      </c>
      <c r="D224" s="84" t="s">
        <v>1627</v>
      </c>
      <c r="E224" s="82" t="s">
        <v>1628</v>
      </c>
      <c r="F224" s="85">
        <v>944637706285</v>
      </c>
      <c r="G224" s="86">
        <v>34609</v>
      </c>
      <c r="H224" s="84" t="s">
        <v>1485</v>
      </c>
      <c r="I224" s="87" t="s">
        <v>111</v>
      </c>
      <c r="J224" s="84" t="s">
        <v>1255</v>
      </c>
      <c r="K224" s="84" t="s">
        <v>1474</v>
      </c>
      <c r="L224" s="86">
        <v>44197</v>
      </c>
      <c r="M224" s="87" t="s">
        <v>96</v>
      </c>
      <c r="N224" s="87">
        <v>0</v>
      </c>
      <c r="O224" s="88">
        <v>24000</v>
      </c>
      <c r="P224" s="88">
        <v>0</v>
      </c>
      <c r="Q224" s="88">
        <v>0</v>
      </c>
      <c r="R224" s="88">
        <v>0</v>
      </c>
      <c r="S224" s="88">
        <v>28461</v>
      </c>
      <c r="T224" s="88">
        <f t="shared" si="13"/>
        <v>52461</v>
      </c>
      <c r="U224" s="87">
        <v>0</v>
      </c>
      <c r="V224" s="89">
        <f t="shared" si="14"/>
        <v>52461</v>
      </c>
      <c r="W224" s="87">
        <v>0</v>
      </c>
      <c r="X224" s="88">
        <v>5760</v>
      </c>
      <c r="Y224" s="88">
        <v>0</v>
      </c>
      <c r="Z224" s="88">
        <v>450</v>
      </c>
      <c r="AA224" s="88">
        <v>0</v>
      </c>
      <c r="AB224" s="88">
        <v>0</v>
      </c>
      <c r="AC224" s="88">
        <v>0</v>
      </c>
      <c r="AD224" s="88">
        <v>0</v>
      </c>
      <c r="AE224" s="88">
        <f t="shared" si="12"/>
        <v>6210</v>
      </c>
      <c r="AF224" s="89">
        <f t="shared" si="15"/>
        <v>46251</v>
      </c>
      <c r="AG224" s="87">
        <v>0</v>
      </c>
      <c r="AH224" s="90" t="s">
        <v>121</v>
      </c>
      <c r="AI224" s="91">
        <v>274412010000026</v>
      </c>
      <c r="AJ224" s="90" t="s">
        <v>122</v>
      </c>
    </row>
    <row r="225" spans="2:36" ht="16.5">
      <c r="B225" s="82" t="s">
        <v>1629</v>
      </c>
      <c r="C225" s="113">
        <v>210</v>
      </c>
      <c r="D225" s="84" t="s">
        <v>1630</v>
      </c>
      <c r="E225" s="82"/>
      <c r="F225" s="85">
        <v>665678460049</v>
      </c>
      <c r="G225" s="86">
        <v>35593</v>
      </c>
      <c r="H225" s="84" t="s">
        <v>1032</v>
      </c>
      <c r="I225" s="87" t="s">
        <v>111</v>
      </c>
      <c r="J225" s="84" t="s">
        <v>1092</v>
      </c>
      <c r="K225" s="84" t="s">
        <v>1040</v>
      </c>
      <c r="L225" s="86">
        <v>44197</v>
      </c>
      <c r="M225" s="87" t="s">
        <v>96</v>
      </c>
      <c r="N225" s="87">
        <v>0</v>
      </c>
      <c r="O225" s="88">
        <v>9600</v>
      </c>
      <c r="P225" s="88">
        <v>0</v>
      </c>
      <c r="Q225" s="88">
        <v>0</v>
      </c>
      <c r="R225" s="88">
        <v>0</v>
      </c>
      <c r="S225" s="88">
        <v>14400</v>
      </c>
      <c r="T225" s="88">
        <f t="shared" si="13"/>
        <v>24000</v>
      </c>
      <c r="U225" s="87">
        <v>0</v>
      </c>
      <c r="V225" s="89">
        <f t="shared" si="14"/>
        <v>24000</v>
      </c>
      <c r="W225" s="87">
        <v>0</v>
      </c>
      <c r="X225" s="88">
        <v>2304</v>
      </c>
      <c r="Y225" s="88">
        <v>0</v>
      </c>
      <c r="Z225" s="88">
        <v>180</v>
      </c>
      <c r="AA225" s="88">
        <v>0</v>
      </c>
      <c r="AB225" s="88">
        <v>0</v>
      </c>
      <c r="AC225" s="88">
        <v>0</v>
      </c>
      <c r="AD225" s="88">
        <v>0</v>
      </c>
      <c r="AE225" s="88">
        <f t="shared" si="12"/>
        <v>2484</v>
      </c>
      <c r="AF225" s="89">
        <f t="shared" si="15"/>
        <v>21516</v>
      </c>
      <c r="AG225" s="87">
        <v>0</v>
      </c>
      <c r="AH225" s="90" t="s">
        <v>121</v>
      </c>
      <c r="AI225" s="91">
        <v>106910100072466</v>
      </c>
      <c r="AJ225" s="90" t="s">
        <v>174</v>
      </c>
    </row>
    <row r="226" spans="2:36" ht="16.5">
      <c r="B226" s="82" t="s">
        <v>1631</v>
      </c>
      <c r="C226" s="113">
        <v>211</v>
      </c>
      <c r="D226" s="84" t="s">
        <v>1632</v>
      </c>
      <c r="E226" s="82"/>
      <c r="F226" s="85">
        <v>380605390279</v>
      </c>
      <c r="G226" s="86">
        <v>36210</v>
      </c>
      <c r="H226" s="84" t="s">
        <v>1633</v>
      </c>
      <c r="I226" s="87" t="s">
        <v>111</v>
      </c>
      <c r="J226" s="84" t="s">
        <v>1378</v>
      </c>
      <c r="K226" s="84" t="s">
        <v>1044</v>
      </c>
      <c r="L226" s="86">
        <v>44237</v>
      </c>
      <c r="M226" s="87" t="s">
        <v>96</v>
      </c>
      <c r="N226" s="87">
        <v>0</v>
      </c>
      <c r="O226" s="88">
        <v>20533</v>
      </c>
      <c r="P226" s="88">
        <v>0</v>
      </c>
      <c r="Q226" s="88">
        <v>0</v>
      </c>
      <c r="R226" s="88">
        <v>0</v>
      </c>
      <c r="S226" s="88">
        <v>30800</v>
      </c>
      <c r="T226" s="88">
        <f t="shared" si="13"/>
        <v>51333</v>
      </c>
      <c r="U226" s="87">
        <v>0</v>
      </c>
      <c r="V226" s="89">
        <f t="shared" si="14"/>
        <v>51333</v>
      </c>
      <c r="W226" s="87">
        <v>0</v>
      </c>
      <c r="X226" s="88">
        <v>4928</v>
      </c>
      <c r="Y226" s="88">
        <v>0</v>
      </c>
      <c r="Z226" s="88">
        <v>381</v>
      </c>
      <c r="AA226" s="88">
        <v>0</v>
      </c>
      <c r="AB226" s="88">
        <v>0</v>
      </c>
      <c r="AC226" s="88">
        <v>0</v>
      </c>
      <c r="AD226" s="88">
        <v>0</v>
      </c>
      <c r="AE226" s="88">
        <f t="shared" si="12"/>
        <v>5309</v>
      </c>
      <c r="AF226" s="89">
        <f t="shared" si="15"/>
        <v>46024</v>
      </c>
      <c r="AG226" s="87">
        <v>0</v>
      </c>
      <c r="AH226" s="90" t="s">
        <v>121</v>
      </c>
      <c r="AI226" s="91">
        <v>214812010000046</v>
      </c>
      <c r="AJ226" s="90" t="s">
        <v>122</v>
      </c>
    </row>
    <row r="227" spans="2:36" ht="16.5">
      <c r="B227" s="82" t="s">
        <v>1634</v>
      </c>
      <c r="C227" s="113">
        <v>212</v>
      </c>
      <c r="D227" s="84" t="s">
        <v>1635</v>
      </c>
      <c r="E227" s="82"/>
      <c r="F227" s="85">
        <v>913648049609</v>
      </c>
      <c r="G227" s="86">
        <v>33783</v>
      </c>
      <c r="H227" s="84" t="s">
        <v>1485</v>
      </c>
      <c r="I227" s="87" t="s">
        <v>111</v>
      </c>
      <c r="J227" s="84" t="s">
        <v>1020</v>
      </c>
      <c r="K227" s="84" t="s">
        <v>1037</v>
      </c>
      <c r="L227" s="86">
        <v>44236</v>
      </c>
      <c r="M227" s="87" t="s">
        <v>96</v>
      </c>
      <c r="N227" s="87">
        <v>0</v>
      </c>
      <c r="O227" s="88">
        <v>53685</v>
      </c>
      <c r="P227" s="88">
        <v>0</v>
      </c>
      <c r="Q227" s="88">
        <v>0</v>
      </c>
      <c r="R227" s="88">
        <v>0</v>
      </c>
      <c r="S227" s="88">
        <v>63027</v>
      </c>
      <c r="T227" s="88">
        <f t="shared" si="13"/>
        <v>116712</v>
      </c>
      <c r="U227" s="87">
        <v>0</v>
      </c>
      <c r="V227" s="89">
        <f t="shared" si="14"/>
        <v>116712</v>
      </c>
      <c r="W227" s="87">
        <v>0</v>
      </c>
      <c r="X227" s="88">
        <v>12886</v>
      </c>
      <c r="Y227" s="88">
        <v>0</v>
      </c>
      <c r="Z227" s="88">
        <v>1003</v>
      </c>
      <c r="AA227" s="88">
        <v>0</v>
      </c>
      <c r="AB227" s="88">
        <v>0</v>
      </c>
      <c r="AC227" s="88">
        <v>0</v>
      </c>
      <c r="AD227" s="88">
        <v>0</v>
      </c>
      <c r="AE227" s="88">
        <f t="shared" si="12"/>
        <v>13889</v>
      </c>
      <c r="AF227" s="89">
        <f t="shared" si="15"/>
        <v>102823</v>
      </c>
      <c r="AG227" s="87">
        <v>0</v>
      </c>
      <c r="AH227" s="90" t="s">
        <v>121</v>
      </c>
      <c r="AI227" s="91">
        <v>328002011020777</v>
      </c>
      <c r="AJ227" s="90" t="s">
        <v>174</v>
      </c>
    </row>
    <row r="228" spans="2:36" ht="16.5">
      <c r="B228" s="82" t="s">
        <v>1636</v>
      </c>
      <c r="C228" s="113">
        <v>213</v>
      </c>
      <c r="D228" s="84" t="s">
        <v>1637</v>
      </c>
      <c r="E228" s="82"/>
      <c r="F228" s="85">
        <v>262066164293</v>
      </c>
      <c r="G228" s="86">
        <v>32334</v>
      </c>
      <c r="H228" s="84" t="s">
        <v>1342</v>
      </c>
      <c r="I228" s="87" t="s">
        <v>111</v>
      </c>
      <c r="J228" s="84" t="s">
        <v>200</v>
      </c>
      <c r="K228" s="84" t="s">
        <v>1044</v>
      </c>
      <c r="L228" s="86">
        <v>44238</v>
      </c>
      <c r="M228" s="87" t="s">
        <v>96</v>
      </c>
      <c r="N228" s="87">
        <v>0</v>
      </c>
      <c r="O228" s="88">
        <v>68880</v>
      </c>
      <c r="P228" s="88">
        <v>0</v>
      </c>
      <c r="Q228" s="88">
        <v>0</v>
      </c>
      <c r="R228" s="88">
        <v>0</v>
      </c>
      <c r="S228" s="88">
        <v>83320</v>
      </c>
      <c r="T228" s="88">
        <f t="shared" si="13"/>
        <v>152200</v>
      </c>
      <c r="U228" s="87">
        <v>0</v>
      </c>
      <c r="V228" s="89">
        <f t="shared" si="14"/>
        <v>152200</v>
      </c>
      <c r="W228" s="87">
        <v>0</v>
      </c>
      <c r="X228" s="88">
        <v>16530</v>
      </c>
      <c r="Y228" s="88">
        <v>0</v>
      </c>
      <c r="Z228" s="88">
        <v>1293</v>
      </c>
      <c r="AA228" s="88">
        <v>0</v>
      </c>
      <c r="AB228" s="88">
        <v>450</v>
      </c>
      <c r="AC228" s="88">
        <v>0</v>
      </c>
      <c r="AD228" s="88">
        <v>0</v>
      </c>
      <c r="AE228" s="88">
        <f t="shared" si="12"/>
        <v>18273</v>
      </c>
      <c r="AF228" s="89">
        <f t="shared" si="15"/>
        <v>133927</v>
      </c>
      <c r="AG228" s="87">
        <v>0</v>
      </c>
      <c r="AH228" s="90" t="s">
        <v>121</v>
      </c>
      <c r="AI228" s="91">
        <v>11512010000068</v>
      </c>
      <c r="AJ228" s="90" t="s">
        <v>273</v>
      </c>
    </row>
    <row r="229" spans="2:36" ht="16.5">
      <c r="B229" s="82" t="s">
        <v>1638</v>
      </c>
      <c r="C229" s="113">
        <v>214</v>
      </c>
      <c r="D229" s="84" t="s">
        <v>1639</v>
      </c>
      <c r="E229" s="82"/>
      <c r="F229" s="85">
        <v>952398797826</v>
      </c>
      <c r="G229" s="86">
        <v>30795</v>
      </c>
      <c r="H229" s="84" t="s">
        <v>1640</v>
      </c>
      <c r="I229" s="87" t="s">
        <v>111</v>
      </c>
      <c r="J229" s="84" t="s">
        <v>1010</v>
      </c>
      <c r="K229" s="84" t="s">
        <v>1147</v>
      </c>
      <c r="L229" s="86">
        <v>44259</v>
      </c>
      <c r="M229" s="87" t="s">
        <v>96</v>
      </c>
      <c r="N229" s="87">
        <v>0</v>
      </c>
      <c r="O229" s="88">
        <v>36900</v>
      </c>
      <c r="P229" s="88">
        <v>0</v>
      </c>
      <c r="Q229" s="88">
        <v>0</v>
      </c>
      <c r="R229" s="88">
        <v>0</v>
      </c>
      <c r="S229" s="88">
        <v>37850</v>
      </c>
      <c r="T229" s="88">
        <f t="shared" si="13"/>
        <v>74750</v>
      </c>
      <c r="U229" s="87">
        <v>0</v>
      </c>
      <c r="V229" s="89">
        <f t="shared" si="14"/>
        <v>74750</v>
      </c>
      <c r="W229" s="87">
        <v>0</v>
      </c>
      <c r="X229" s="88">
        <v>8856</v>
      </c>
      <c r="Y229" s="88">
        <v>0</v>
      </c>
      <c r="Z229" s="88">
        <v>690</v>
      </c>
      <c r="AA229" s="88">
        <v>0</v>
      </c>
      <c r="AB229" s="88">
        <v>0</v>
      </c>
      <c r="AC229" s="88">
        <v>0</v>
      </c>
      <c r="AD229" s="88">
        <v>0</v>
      </c>
      <c r="AE229" s="88">
        <f t="shared" si="12"/>
        <v>9546</v>
      </c>
      <c r="AF229" s="89">
        <f t="shared" si="15"/>
        <v>65204</v>
      </c>
      <c r="AG229" s="87">
        <v>0</v>
      </c>
      <c r="AH229" s="90" t="s">
        <v>121</v>
      </c>
      <c r="AI229" s="91">
        <v>214810100066049</v>
      </c>
      <c r="AJ229" s="90" t="s">
        <v>122</v>
      </c>
    </row>
    <row r="230" spans="2:36" ht="16.5">
      <c r="B230" s="82" t="s">
        <v>1641</v>
      </c>
      <c r="C230" s="113">
        <v>215</v>
      </c>
      <c r="D230" s="84" t="s">
        <v>1642</v>
      </c>
      <c r="E230" s="82"/>
      <c r="F230" s="85">
        <v>650976288655</v>
      </c>
      <c r="G230" s="86">
        <v>35842</v>
      </c>
      <c r="H230" s="84" t="s">
        <v>1263</v>
      </c>
      <c r="I230" s="87" t="s">
        <v>111</v>
      </c>
      <c r="J230" s="84" t="s">
        <v>1015</v>
      </c>
      <c r="K230" s="84" t="s">
        <v>1044</v>
      </c>
      <c r="L230" s="86">
        <v>44258</v>
      </c>
      <c r="M230" s="87" t="s">
        <v>96</v>
      </c>
      <c r="N230" s="87">
        <v>0</v>
      </c>
      <c r="O230" s="88">
        <v>39360</v>
      </c>
      <c r="P230" s="88">
        <v>0</v>
      </c>
      <c r="Q230" s="88">
        <v>0</v>
      </c>
      <c r="R230" s="88">
        <v>0</v>
      </c>
      <c r="S230" s="88">
        <v>42397</v>
      </c>
      <c r="T230" s="88">
        <f t="shared" si="13"/>
        <v>81757</v>
      </c>
      <c r="U230" s="87">
        <v>0</v>
      </c>
      <c r="V230" s="89">
        <f t="shared" si="14"/>
        <v>81757</v>
      </c>
      <c r="W230" s="87">
        <v>0</v>
      </c>
      <c r="X230" s="88">
        <v>9444</v>
      </c>
      <c r="Y230" s="88">
        <v>0</v>
      </c>
      <c r="Z230" s="88">
        <v>738</v>
      </c>
      <c r="AA230" s="88">
        <v>0</v>
      </c>
      <c r="AB230" s="88">
        <v>0</v>
      </c>
      <c r="AC230" s="88">
        <v>0</v>
      </c>
      <c r="AD230" s="88">
        <v>0</v>
      </c>
      <c r="AE230" s="88">
        <f t="shared" si="12"/>
        <v>10182</v>
      </c>
      <c r="AF230" s="89">
        <f t="shared" si="15"/>
        <v>71575</v>
      </c>
      <c r="AG230" s="87">
        <v>0</v>
      </c>
      <c r="AH230" s="90" t="s">
        <v>121</v>
      </c>
      <c r="AI230" s="91">
        <v>106910100128844</v>
      </c>
      <c r="AJ230" s="90" t="s">
        <v>174</v>
      </c>
    </row>
    <row r="231" spans="2:36" ht="16.5">
      <c r="B231" s="82" t="s">
        <v>1643</v>
      </c>
      <c r="C231" s="113">
        <v>216</v>
      </c>
      <c r="D231" s="84" t="s">
        <v>1644</v>
      </c>
      <c r="E231" s="82"/>
      <c r="F231" s="85">
        <v>432859000094</v>
      </c>
      <c r="G231" s="86">
        <v>33434</v>
      </c>
      <c r="H231" s="84" t="s">
        <v>1645</v>
      </c>
      <c r="I231" s="87" t="s">
        <v>111</v>
      </c>
      <c r="J231" s="84" t="s">
        <v>1521</v>
      </c>
      <c r="K231" s="84" t="s">
        <v>1001</v>
      </c>
      <c r="L231" s="86">
        <v>44256</v>
      </c>
      <c r="M231" s="87" t="s">
        <v>96</v>
      </c>
      <c r="N231" s="87">
        <v>0</v>
      </c>
      <c r="O231" s="88">
        <v>63867</v>
      </c>
      <c r="P231" s="88">
        <v>0</v>
      </c>
      <c r="Q231" s="88">
        <v>0</v>
      </c>
      <c r="R231" s="88">
        <v>0</v>
      </c>
      <c r="S231" s="88">
        <v>75800</v>
      </c>
      <c r="T231" s="88">
        <f t="shared" si="13"/>
        <v>139667</v>
      </c>
      <c r="U231" s="87">
        <v>0</v>
      </c>
      <c r="V231" s="89">
        <f t="shared" si="14"/>
        <v>139667</v>
      </c>
      <c r="W231" s="87">
        <v>0</v>
      </c>
      <c r="X231" s="88">
        <v>15328</v>
      </c>
      <c r="Y231" s="88">
        <v>0</v>
      </c>
      <c r="Z231" s="88">
        <v>1198</v>
      </c>
      <c r="AA231" s="88">
        <v>0</v>
      </c>
      <c r="AB231" s="88">
        <v>0</v>
      </c>
      <c r="AC231" s="88">
        <v>0</v>
      </c>
      <c r="AD231" s="88">
        <v>0</v>
      </c>
      <c r="AE231" s="88">
        <f t="shared" si="12"/>
        <v>16526</v>
      </c>
      <c r="AF231" s="89">
        <f t="shared" si="15"/>
        <v>123141</v>
      </c>
      <c r="AG231" s="87">
        <v>0</v>
      </c>
      <c r="AH231" s="90" t="s">
        <v>121</v>
      </c>
      <c r="AI231" s="91">
        <v>214812010000102</v>
      </c>
      <c r="AJ231" s="90" t="s">
        <v>122</v>
      </c>
    </row>
    <row r="232" spans="2:36" ht="16.5">
      <c r="B232" s="82" t="s">
        <v>1646</v>
      </c>
      <c r="C232" s="113">
        <v>217</v>
      </c>
      <c r="D232" s="84" t="s">
        <v>1647</v>
      </c>
      <c r="E232" s="82"/>
      <c r="F232" s="85">
        <v>453186732953</v>
      </c>
      <c r="G232" s="86">
        <v>26665</v>
      </c>
      <c r="H232" s="84" t="s">
        <v>1032</v>
      </c>
      <c r="I232" s="87" t="s">
        <v>111</v>
      </c>
      <c r="J232" s="84" t="s">
        <v>1033</v>
      </c>
      <c r="K232" s="84" t="s">
        <v>1517</v>
      </c>
      <c r="L232" s="86">
        <v>44265</v>
      </c>
      <c r="M232" s="87" t="s">
        <v>96</v>
      </c>
      <c r="N232" s="87">
        <v>0</v>
      </c>
      <c r="O232" s="88">
        <v>44280</v>
      </c>
      <c r="P232" s="88">
        <v>0</v>
      </c>
      <c r="Q232" s="88">
        <v>0</v>
      </c>
      <c r="R232" s="88">
        <v>0</v>
      </c>
      <c r="S232" s="88">
        <v>67643</v>
      </c>
      <c r="T232" s="88">
        <f t="shared" si="13"/>
        <v>111923</v>
      </c>
      <c r="U232" s="87">
        <v>0</v>
      </c>
      <c r="V232" s="89">
        <f t="shared" si="14"/>
        <v>111923</v>
      </c>
      <c r="W232" s="87">
        <v>0</v>
      </c>
      <c r="X232" s="88">
        <v>10626</v>
      </c>
      <c r="Y232" s="88">
        <v>0</v>
      </c>
      <c r="Z232" s="88">
        <v>834</v>
      </c>
      <c r="AA232" s="88">
        <v>0</v>
      </c>
      <c r="AB232" s="88">
        <v>0</v>
      </c>
      <c r="AC232" s="88">
        <v>0</v>
      </c>
      <c r="AD232" s="88">
        <v>0</v>
      </c>
      <c r="AE232" s="88">
        <f t="shared" si="12"/>
        <v>11460</v>
      </c>
      <c r="AF232" s="89">
        <f t="shared" si="15"/>
        <v>100463</v>
      </c>
      <c r="AG232" s="87">
        <v>0</v>
      </c>
      <c r="AH232" s="90" t="s">
        <v>121</v>
      </c>
      <c r="AI232" s="91">
        <v>214810100045541</v>
      </c>
      <c r="AJ232" s="90" t="s">
        <v>122</v>
      </c>
    </row>
    <row r="233" spans="2:36" ht="16.5">
      <c r="B233" s="82" t="s">
        <v>1648</v>
      </c>
      <c r="C233" s="113">
        <v>218</v>
      </c>
      <c r="D233" s="84" t="s">
        <v>1649</v>
      </c>
      <c r="E233" s="82"/>
      <c r="F233" s="85">
        <v>615595608573</v>
      </c>
      <c r="G233" s="86">
        <v>34138</v>
      </c>
      <c r="H233" s="84"/>
      <c r="I233" s="87" t="s">
        <v>111</v>
      </c>
      <c r="J233" s="84" t="s">
        <v>128</v>
      </c>
      <c r="K233" s="84" t="s">
        <v>1108</v>
      </c>
      <c r="L233" s="86">
        <v>44256</v>
      </c>
      <c r="M233" s="87" t="s">
        <v>96</v>
      </c>
      <c r="N233" s="87">
        <v>0</v>
      </c>
      <c r="O233" s="88">
        <v>44280</v>
      </c>
      <c r="P233" s="88">
        <v>0</v>
      </c>
      <c r="Q233" s="88">
        <v>0</v>
      </c>
      <c r="R233" s="88">
        <v>0</v>
      </c>
      <c r="S233" s="88">
        <v>48920</v>
      </c>
      <c r="T233" s="88">
        <f t="shared" si="13"/>
        <v>93200</v>
      </c>
      <c r="U233" s="87">
        <v>0</v>
      </c>
      <c r="V233" s="89">
        <f t="shared" si="14"/>
        <v>93200</v>
      </c>
      <c r="W233" s="87">
        <v>0</v>
      </c>
      <c r="X233" s="88">
        <v>10626</v>
      </c>
      <c r="Y233" s="88">
        <v>0</v>
      </c>
      <c r="Z233" s="88">
        <v>834</v>
      </c>
      <c r="AA233" s="88">
        <v>0</v>
      </c>
      <c r="AB233" s="88">
        <v>0</v>
      </c>
      <c r="AC233" s="88">
        <v>0</v>
      </c>
      <c r="AD233" s="88">
        <v>0</v>
      </c>
      <c r="AE233" s="88">
        <f t="shared" si="12"/>
        <v>11460</v>
      </c>
      <c r="AF233" s="89">
        <f t="shared" si="15"/>
        <v>81740</v>
      </c>
      <c r="AG233" s="87">
        <v>0</v>
      </c>
      <c r="AH233" s="90" t="s">
        <v>121</v>
      </c>
      <c r="AI233" s="91">
        <v>214810100087893</v>
      </c>
      <c r="AJ233" s="90" t="s">
        <v>122</v>
      </c>
    </row>
    <row r="234" spans="2:36" ht="16.5">
      <c r="B234" s="82" t="s">
        <v>1650</v>
      </c>
      <c r="C234" s="113">
        <v>219</v>
      </c>
      <c r="D234" s="84" t="s">
        <v>1651</v>
      </c>
      <c r="E234" s="82" t="s">
        <v>1652</v>
      </c>
      <c r="F234" s="85">
        <v>880923901004</v>
      </c>
      <c r="G234" s="86">
        <v>34191</v>
      </c>
      <c r="H234" s="84" t="s">
        <v>1078</v>
      </c>
      <c r="I234" s="87" t="s">
        <v>111</v>
      </c>
      <c r="J234" s="84" t="s">
        <v>1186</v>
      </c>
      <c r="K234" s="84" t="s">
        <v>1108</v>
      </c>
      <c r="L234" s="86">
        <v>44263</v>
      </c>
      <c r="M234" s="87" t="s">
        <v>96</v>
      </c>
      <c r="N234" s="87">
        <v>0</v>
      </c>
      <c r="O234" s="88">
        <v>3200</v>
      </c>
      <c r="P234" s="88">
        <v>0</v>
      </c>
      <c r="Q234" s="88">
        <v>0</v>
      </c>
      <c r="R234" s="88">
        <v>0</v>
      </c>
      <c r="S234" s="88">
        <v>4800</v>
      </c>
      <c r="T234" s="88">
        <f t="shared" si="13"/>
        <v>8000</v>
      </c>
      <c r="U234" s="87">
        <v>0</v>
      </c>
      <c r="V234" s="89">
        <f t="shared" si="14"/>
        <v>8000</v>
      </c>
      <c r="W234" s="87">
        <v>0</v>
      </c>
      <c r="X234" s="88">
        <v>768</v>
      </c>
      <c r="Y234" s="88">
        <v>0</v>
      </c>
      <c r="Z234" s="88">
        <v>60</v>
      </c>
      <c r="AA234" s="88">
        <v>0</v>
      </c>
      <c r="AB234" s="88">
        <v>0</v>
      </c>
      <c r="AC234" s="88">
        <v>0</v>
      </c>
      <c r="AD234" s="88">
        <v>0</v>
      </c>
      <c r="AE234" s="88">
        <f t="shared" si="12"/>
        <v>828</v>
      </c>
      <c r="AF234" s="89">
        <f t="shared" si="15"/>
        <v>7172</v>
      </c>
      <c r="AG234" s="87">
        <v>0</v>
      </c>
      <c r="AH234" s="90" t="s">
        <v>121</v>
      </c>
      <c r="AI234" s="91">
        <v>610002010007016</v>
      </c>
      <c r="AJ234" s="90" t="s">
        <v>140</v>
      </c>
    </row>
    <row r="235" spans="2:36" ht="16.5">
      <c r="B235" s="82" t="s">
        <v>1653</v>
      </c>
      <c r="C235" s="113">
        <v>220</v>
      </c>
      <c r="D235" s="84" t="s">
        <v>1654</v>
      </c>
      <c r="E235" s="82"/>
      <c r="F235" s="85">
        <v>545507912391</v>
      </c>
      <c r="G235" s="86">
        <v>35561</v>
      </c>
      <c r="H235" s="84" t="s">
        <v>1078</v>
      </c>
      <c r="I235" s="87" t="s">
        <v>111</v>
      </c>
      <c r="J235" s="84" t="s">
        <v>1410</v>
      </c>
      <c r="K235" s="84" t="s">
        <v>1044</v>
      </c>
      <c r="L235" s="86">
        <v>44251</v>
      </c>
      <c r="M235" s="87" t="s">
        <v>96</v>
      </c>
      <c r="N235" s="87">
        <v>0</v>
      </c>
      <c r="O235" s="88">
        <v>16723</v>
      </c>
      <c r="P235" s="88">
        <v>0</v>
      </c>
      <c r="Q235" s="88">
        <v>0</v>
      </c>
      <c r="R235" s="88">
        <v>0</v>
      </c>
      <c r="S235" s="88">
        <v>25083</v>
      </c>
      <c r="T235" s="88">
        <f t="shared" si="13"/>
        <v>41806</v>
      </c>
      <c r="U235" s="87">
        <v>0</v>
      </c>
      <c r="V235" s="89">
        <f t="shared" si="14"/>
        <v>41806</v>
      </c>
      <c r="W235" s="87">
        <v>0</v>
      </c>
      <c r="X235" s="88">
        <v>4014</v>
      </c>
      <c r="Y235" s="88">
        <v>0</v>
      </c>
      <c r="Z235" s="88">
        <v>314</v>
      </c>
      <c r="AA235" s="88">
        <v>0</v>
      </c>
      <c r="AB235" s="88">
        <v>0</v>
      </c>
      <c r="AC235" s="88">
        <v>0</v>
      </c>
      <c r="AD235" s="88">
        <v>0</v>
      </c>
      <c r="AE235" s="88">
        <f t="shared" si="12"/>
        <v>4328</v>
      </c>
      <c r="AF235" s="89">
        <f t="shared" si="15"/>
        <v>37478</v>
      </c>
      <c r="AG235" s="87">
        <v>0</v>
      </c>
      <c r="AH235" s="90" t="s">
        <v>121</v>
      </c>
      <c r="AI235" s="91">
        <v>76710100104400</v>
      </c>
      <c r="AJ235" s="90">
        <v>0</v>
      </c>
    </row>
    <row r="236" spans="2:36" ht="16.5">
      <c r="B236" s="82" t="s">
        <v>1655</v>
      </c>
      <c r="C236" s="113">
        <v>221</v>
      </c>
      <c r="D236" s="84" t="s">
        <v>1656</v>
      </c>
      <c r="E236" s="82"/>
      <c r="F236" s="85">
        <v>663423233817</v>
      </c>
      <c r="G236" s="86">
        <v>31556</v>
      </c>
      <c r="H236" s="84"/>
      <c r="I236" s="87" t="s">
        <v>111</v>
      </c>
      <c r="J236" s="84" t="s">
        <v>1657</v>
      </c>
      <c r="K236" s="84" t="s">
        <v>62</v>
      </c>
      <c r="L236" s="86">
        <v>44274</v>
      </c>
      <c r="M236" s="87" t="s">
        <v>96</v>
      </c>
      <c r="N236" s="87">
        <v>0</v>
      </c>
      <c r="O236" s="88">
        <v>72000</v>
      </c>
      <c r="P236" s="88">
        <v>0</v>
      </c>
      <c r="Q236" s="88">
        <v>0</v>
      </c>
      <c r="R236" s="88">
        <v>0</v>
      </c>
      <c r="S236" s="88">
        <v>88000</v>
      </c>
      <c r="T236" s="88">
        <f t="shared" si="13"/>
        <v>160000</v>
      </c>
      <c r="U236" s="87">
        <v>0</v>
      </c>
      <c r="V236" s="89">
        <f t="shared" si="14"/>
        <v>160000</v>
      </c>
      <c r="W236" s="87">
        <v>0</v>
      </c>
      <c r="X236" s="88">
        <v>17280</v>
      </c>
      <c r="Y236" s="88">
        <v>0</v>
      </c>
      <c r="Z236" s="88">
        <v>1344</v>
      </c>
      <c r="AA236" s="88">
        <v>0</v>
      </c>
      <c r="AB236" s="88">
        <v>0</v>
      </c>
      <c r="AC236" s="88">
        <v>0</v>
      </c>
      <c r="AD236" s="88">
        <v>0</v>
      </c>
      <c r="AE236" s="88">
        <f t="shared" si="12"/>
        <v>18624</v>
      </c>
      <c r="AF236" s="89">
        <f t="shared" si="15"/>
        <v>141376</v>
      </c>
      <c r="AG236" s="87">
        <v>0</v>
      </c>
      <c r="AH236" s="90" t="s">
        <v>121</v>
      </c>
      <c r="AI236" s="91">
        <v>158312010000090</v>
      </c>
      <c r="AJ236" s="90" t="s">
        <v>329</v>
      </c>
    </row>
    <row r="237" spans="2:36" ht="16.5">
      <c r="B237" s="82" t="s">
        <v>1658</v>
      </c>
      <c r="C237" s="113">
        <v>222</v>
      </c>
      <c r="D237" s="84" t="s">
        <v>1659</v>
      </c>
      <c r="E237" s="82"/>
      <c r="F237" s="85">
        <v>863727202089</v>
      </c>
      <c r="G237" s="86">
        <v>33032</v>
      </c>
      <c r="H237" s="84"/>
      <c r="I237" s="87" t="s">
        <v>111</v>
      </c>
      <c r="J237" s="84" t="s">
        <v>1657</v>
      </c>
      <c r="K237" s="84" t="s">
        <v>1660</v>
      </c>
      <c r="L237" s="86">
        <v>44274</v>
      </c>
      <c r="M237" s="87" t="s">
        <v>96</v>
      </c>
      <c r="N237" s="87">
        <v>0</v>
      </c>
      <c r="O237" s="88">
        <v>57600</v>
      </c>
      <c r="P237" s="88">
        <v>0</v>
      </c>
      <c r="Q237" s="88">
        <v>0</v>
      </c>
      <c r="R237" s="88">
        <v>0</v>
      </c>
      <c r="S237" s="88">
        <v>68900</v>
      </c>
      <c r="T237" s="88">
        <f t="shared" si="13"/>
        <v>126500</v>
      </c>
      <c r="U237" s="87">
        <v>0</v>
      </c>
      <c r="V237" s="89">
        <f t="shared" si="14"/>
        <v>126500</v>
      </c>
      <c r="W237" s="87">
        <v>0</v>
      </c>
      <c r="X237" s="88">
        <v>13824</v>
      </c>
      <c r="Y237" s="88">
        <v>0</v>
      </c>
      <c r="Z237" s="88">
        <v>1080</v>
      </c>
      <c r="AA237" s="88">
        <v>0</v>
      </c>
      <c r="AB237" s="88">
        <v>0</v>
      </c>
      <c r="AC237" s="88">
        <v>0</v>
      </c>
      <c r="AD237" s="88">
        <v>0</v>
      </c>
      <c r="AE237" s="88">
        <f t="shared" si="12"/>
        <v>14904</v>
      </c>
      <c r="AF237" s="89">
        <f t="shared" si="15"/>
        <v>111596</v>
      </c>
      <c r="AG237" s="87">
        <v>0</v>
      </c>
      <c r="AH237" s="90" t="s">
        <v>121</v>
      </c>
      <c r="AI237" s="91">
        <v>112310100052392</v>
      </c>
      <c r="AJ237" s="90" t="s">
        <v>174</v>
      </c>
    </row>
    <row r="238" spans="2:36" ht="16.5">
      <c r="B238" s="82" t="s">
        <v>1661</v>
      </c>
      <c r="C238" s="113">
        <v>223</v>
      </c>
      <c r="D238" s="84" t="s">
        <v>1662</v>
      </c>
      <c r="E238" s="82"/>
      <c r="F238" s="85">
        <v>383942427021</v>
      </c>
      <c r="G238" s="86">
        <v>33370</v>
      </c>
      <c r="H238" s="84"/>
      <c r="I238" s="87" t="s">
        <v>111</v>
      </c>
      <c r="J238" s="84" t="s">
        <v>1657</v>
      </c>
      <c r="K238" s="84" t="s">
        <v>1660</v>
      </c>
      <c r="L238" s="86">
        <v>44274</v>
      </c>
      <c r="M238" s="87" t="s">
        <v>96</v>
      </c>
      <c r="N238" s="87">
        <v>0</v>
      </c>
      <c r="O238" s="88">
        <v>40800</v>
      </c>
      <c r="P238" s="88">
        <v>0</v>
      </c>
      <c r="Q238" s="88">
        <v>0</v>
      </c>
      <c r="R238" s="88">
        <v>0</v>
      </c>
      <c r="S238" s="88">
        <v>43700</v>
      </c>
      <c r="T238" s="88">
        <f t="shared" si="13"/>
        <v>84500</v>
      </c>
      <c r="U238" s="87">
        <v>0</v>
      </c>
      <c r="V238" s="89">
        <f t="shared" si="14"/>
        <v>84500</v>
      </c>
      <c r="W238" s="87">
        <v>0</v>
      </c>
      <c r="X238" s="88">
        <v>9792</v>
      </c>
      <c r="Y238" s="88">
        <v>0</v>
      </c>
      <c r="Z238" s="88">
        <v>768</v>
      </c>
      <c r="AA238" s="88">
        <v>0</v>
      </c>
      <c r="AB238" s="88">
        <v>0</v>
      </c>
      <c r="AC238" s="88">
        <v>0</v>
      </c>
      <c r="AD238" s="88">
        <v>0</v>
      </c>
      <c r="AE238" s="88">
        <f t="shared" si="12"/>
        <v>10560</v>
      </c>
      <c r="AF238" s="89">
        <f t="shared" si="15"/>
        <v>73940</v>
      </c>
      <c r="AG238" s="87">
        <v>0</v>
      </c>
      <c r="AH238" s="90" t="s">
        <v>121</v>
      </c>
      <c r="AI238" s="91">
        <v>147810100152522</v>
      </c>
      <c r="AJ238" s="90" t="s">
        <v>122</v>
      </c>
    </row>
    <row r="239" spans="2:36" ht="16.5">
      <c r="B239" s="82" t="s">
        <v>1663</v>
      </c>
      <c r="C239" s="113">
        <v>224</v>
      </c>
      <c r="D239" s="84" t="s">
        <v>1664</v>
      </c>
      <c r="E239" s="82" t="s">
        <v>1665</v>
      </c>
      <c r="F239" s="85">
        <v>866184565710</v>
      </c>
      <c r="G239" s="86">
        <v>34140</v>
      </c>
      <c r="H239" s="84"/>
      <c r="I239" s="87" t="s">
        <v>111</v>
      </c>
      <c r="J239" s="84" t="s">
        <v>1392</v>
      </c>
      <c r="K239" s="84" t="s">
        <v>1025</v>
      </c>
      <c r="L239" s="86">
        <v>44291</v>
      </c>
      <c r="M239" s="87" t="s">
        <v>96</v>
      </c>
      <c r="N239" s="87">
        <v>0</v>
      </c>
      <c r="O239" s="88">
        <v>185000</v>
      </c>
      <c r="P239" s="88">
        <v>0</v>
      </c>
      <c r="Q239" s="88">
        <v>0</v>
      </c>
      <c r="R239" s="88">
        <v>0</v>
      </c>
      <c r="S239" s="88">
        <v>148815</v>
      </c>
      <c r="T239" s="88">
        <f t="shared" si="13"/>
        <v>333815</v>
      </c>
      <c r="U239" s="87">
        <v>0</v>
      </c>
      <c r="V239" s="89">
        <f t="shared" si="14"/>
        <v>333815</v>
      </c>
      <c r="W239" s="87">
        <v>0</v>
      </c>
      <c r="X239" s="88">
        <v>0</v>
      </c>
      <c r="Y239" s="88">
        <v>0</v>
      </c>
      <c r="Z239" s="88">
        <v>0</v>
      </c>
      <c r="AA239" s="88">
        <v>0</v>
      </c>
      <c r="AB239" s="88">
        <v>2400</v>
      </c>
      <c r="AC239" s="88">
        <v>0</v>
      </c>
      <c r="AD239" s="88">
        <v>0</v>
      </c>
      <c r="AE239" s="88">
        <f t="shared" si="12"/>
        <v>2400</v>
      </c>
      <c r="AF239" s="89">
        <f t="shared" si="15"/>
        <v>331415</v>
      </c>
      <c r="AG239" s="87">
        <v>0</v>
      </c>
      <c r="AH239" s="90" t="s">
        <v>121</v>
      </c>
      <c r="AI239" s="91">
        <v>147812010000122</v>
      </c>
      <c r="AJ239" s="90" t="s">
        <v>122</v>
      </c>
    </row>
    <row r="240" spans="2:36" ht="16.5">
      <c r="B240" s="82" t="s">
        <v>1666</v>
      </c>
      <c r="C240" s="113">
        <v>225</v>
      </c>
      <c r="D240" s="84" t="s">
        <v>1667</v>
      </c>
      <c r="E240" s="82"/>
      <c r="F240" s="85">
        <v>599563213345</v>
      </c>
      <c r="G240" s="86">
        <v>35728</v>
      </c>
      <c r="H240" s="84" t="s">
        <v>1668</v>
      </c>
      <c r="I240" s="87" t="s">
        <v>111</v>
      </c>
      <c r="J240" s="84" t="s">
        <v>1270</v>
      </c>
      <c r="K240" s="84" t="s">
        <v>1271</v>
      </c>
      <c r="L240" s="86">
        <v>44308</v>
      </c>
      <c r="M240" s="87" t="s">
        <v>96</v>
      </c>
      <c r="N240" s="87">
        <v>0</v>
      </c>
      <c r="O240" s="88">
        <v>47217</v>
      </c>
      <c r="P240" s="88">
        <v>0</v>
      </c>
      <c r="Q240" s="88">
        <v>0</v>
      </c>
      <c r="R240" s="88">
        <v>0</v>
      </c>
      <c r="S240" s="88">
        <v>53325</v>
      </c>
      <c r="T240" s="88">
        <f t="shared" si="13"/>
        <v>100542</v>
      </c>
      <c r="U240" s="87">
        <v>0</v>
      </c>
      <c r="V240" s="89">
        <f t="shared" si="14"/>
        <v>100542</v>
      </c>
      <c r="W240" s="87">
        <v>0</v>
      </c>
      <c r="X240" s="88">
        <v>11334</v>
      </c>
      <c r="Y240" s="88">
        <v>0</v>
      </c>
      <c r="Z240" s="88">
        <v>884</v>
      </c>
      <c r="AA240" s="88">
        <v>0</v>
      </c>
      <c r="AB240" s="88">
        <v>0</v>
      </c>
      <c r="AC240" s="88">
        <v>0</v>
      </c>
      <c r="AD240" s="88">
        <v>0</v>
      </c>
      <c r="AE240" s="88">
        <f t="shared" si="12"/>
        <v>12218</v>
      </c>
      <c r="AF240" s="89">
        <f t="shared" si="15"/>
        <v>88324</v>
      </c>
      <c r="AG240" s="87">
        <v>0</v>
      </c>
      <c r="AH240" s="90" t="s">
        <v>121</v>
      </c>
      <c r="AI240" s="91">
        <v>158312010000037</v>
      </c>
      <c r="AJ240" s="90" t="s">
        <v>329</v>
      </c>
    </row>
    <row r="241" spans="2:36" ht="16.5">
      <c r="B241" s="82" t="s">
        <v>1669</v>
      </c>
      <c r="C241" s="113">
        <v>226</v>
      </c>
      <c r="D241" s="84" t="s">
        <v>1670</v>
      </c>
      <c r="E241" s="82"/>
      <c r="F241" s="85">
        <v>815359528866</v>
      </c>
      <c r="G241" s="86">
        <v>32360</v>
      </c>
      <c r="H241" s="84"/>
      <c r="I241" s="87" t="s">
        <v>111</v>
      </c>
      <c r="J241" s="84" t="s">
        <v>1005</v>
      </c>
      <c r="K241" s="84" t="s">
        <v>1112</v>
      </c>
      <c r="L241" s="86">
        <v>44287</v>
      </c>
      <c r="M241" s="87" t="s">
        <v>96</v>
      </c>
      <c r="N241" s="87">
        <v>0</v>
      </c>
      <c r="O241" s="88">
        <v>148500</v>
      </c>
      <c r="P241" s="88">
        <v>0</v>
      </c>
      <c r="Q241" s="88">
        <v>0</v>
      </c>
      <c r="R241" s="88">
        <v>0</v>
      </c>
      <c r="S241" s="88">
        <v>8250</v>
      </c>
      <c r="T241" s="88">
        <f t="shared" si="13"/>
        <v>156750</v>
      </c>
      <c r="U241" s="87">
        <v>0</v>
      </c>
      <c r="V241" s="89">
        <f t="shared" si="14"/>
        <v>156750</v>
      </c>
      <c r="W241" s="87">
        <v>0</v>
      </c>
      <c r="X241" s="88">
        <v>0</v>
      </c>
      <c r="Y241" s="88">
        <v>0</v>
      </c>
      <c r="Z241" s="88">
        <v>0</v>
      </c>
      <c r="AA241" s="88">
        <v>0</v>
      </c>
      <c r="AB241" s="88">
        <v>1500</v>
      </c>
      <c r="AC241" s="88">
        <v>0</v>
      </c>
      <c r="AD241" s="88">
        <v>0</v>
      </c>
      <c r="AE241" s="88">
        <f t="shared" si="12"/>
        <v>1500</v>
      </c>
      <c r="AF241" s="89">
        <f t="shared" si="15"/>
        <v>155250</v>
      </c>
      <c r="AG241" s="87">
        <v>0</v>
      </c>
      <c r="AH241" s="90" t="s">
        <v>121</v>
      </c>
      <c r="AI241" s="91">
        <v>328002011022277</v>
      </c>
      <c r="AJ241" s="90" t="s">
        <v>174</v>
      </c>
    </row>
    <row r="242" spans="2:36" ht="16.5">
      <c r="B242" s="82" t="s">
        <v>1671</v>
      </c>
      <c r="C242" s="113">
        <v>227</v>
      </c>
      <c r="D242" s="84" t="s">
        <v>1672</v>
      </c>
      <c r="E242" s="82"/>
      <c r="F242" s="85">
        <v>448893508758</v>
      </c>
      <c r="G242" s="86">
        <v>34369</v>
      </c>
      <c r="H242" s="84" t="s">
        <v>1673</v>
      </c>
      <c r="I242" s="87" t="s">
        <v>111</v>
      </c>
      <c r="J242" s="84" t="s">
        <v>361</v>
      </c>
      <c r="K242" s="84" t="s">
        <v>1108</v>
      </c>
      <c r="L242" s="86">
        <v>44256</v>
      </c>
      <c r="M242" s="87" t="s">
        <v>96</v>
      </c>
      <c r="N242" s="87">
        <v>0</v>
      </c>
      <c r="O242" s="88">
        <v>35107</v>
      </c>
      <c r="P242" s="88">
        <v>0</v>
      </c>
      <c r="Q242" s="88">
        <v>0</v>
      </c>
      <c r="R242" s="88">
        <v>0</v>
      </c>
      <c r="S242" s="88">
        <v>35161</v>
      </c>
      <c r="T242" s="88">
        <f t="shared" si="13"/>
        <v>70268</v>
      </c>
      <c r="U242" s="87">
        <v>0</v>
      </c>
      <c r="V242" s="89">
        <f t="shared" si="14"/>
        <v>70268</v>
      </c>
      <c r="W242" s="87">
        <v>0</v>
      </c>
      <c r="X242" s="88">
        <v>8424</v>
      </c>
      <c r="Y242" s="88">
        <v>0</v>
      </c>
      <c r="Z242" s="88">
        <v>658</v>
      </c>
      <c r="AA242" s="88">
        <v>0</v>
      </c>
      <c r="AB242" s="88">
        <v>0</v>
      </c>
      <c r="AC242" s="88">
        <v>0</v>
      </c>
      <c r="AD242" s="88">
        <v>0</v>
      </c>
      <c r="AE242" s="88">
        <f t="shared" si="12"/>
        <v>9082</v>
      </c>
      <c r="AF242" s="89">
        <f t="shared" si="15"/>
        <v>61186</v>
      </c>
      <c r="AG242" s="87">
        <v>0</v>
      </c>
      <c r="AH242" s="90" t="s">
        <v>121</v>
      </c>
      <c r="AI242" s="91">
        <v>398702010019007</v>
      </c>
      <c r="AJ242" s="90" t="s">
        <v>174</v>
      </c>
    </row>
    <row r="243" spans="2:36" ht="16.5">
      <c r="B243" s="82" t="s">
        <v>1674</v>
      </c>
      <c r="C243" s="113">
        <v>228</v>
      </c>
      <c r="D243" s="84" t="s">
        <v>1675</v>
      </c>
      <c r="E243" s="82"/>
      <c r="F243" s="85">
        <v>562299357870</v>
      </c>
      <c r="G243" s="86">
        <v>36234</v>
      </c>
      <c r="H243" s="84" t="s">
        <v>1676</v>
      </c>
      <c r="I243" s="87" t="s">
        <v>111</v>
      </c>
      <c r="J243" s="84" t="s">
        <v>1163</v>
      </c>
      <c r="K243" s="84" t="s">
        <v>1044</v>
      </c>
      <c r="L243" s="86">
        <v>44298</v>
      </c>
      <c r="M243" s="87" t="s">
        <v>96</v>
      </c>
      <c r="N243" s="87">
        <v>0</v>
      </c>
      <c r="O243" s="88">
        <v>15700</v>
      </c>
      <c r="P243" s="88">
        <v>0</v>
      </c>
      <c r="Q243" s="88">
        <v>0</v>
      </c>
      <c r="R243" s="88">
        <v>0</v>
      </c>
      <c r="S243" s="88">
        <v>23551</v>
      </c>
      <c r="T243" s="88">
        <f t="shared" si="13"/>
        <v>39251</v>
      </c>
      <c r="U243" s="87">
        <v>0</v>
      </c>
      <c r="V243" s="89">
        <f t="shared" si="14"/>
        <v>39251</v>
      </c>
      <c r="W243" s="87">
        <v>0</v>
      </c>
      <c r="X243" s="88">
        <v>3770</v>
      </c>
      <c r="Y243" s="88">
        <v>0</v>
      </c>
      <c r="Z243" s="88">
        <v>294</v>
      </c>
      <c r="AA243" s="88">
        <v>0</v>
      </c>
      <c r="AB243" s="88">
        <v>0</v>
      </c>
      <c r="AC243" s="88">
        <v>0</v>
      </c>
      <c r="AD243" s="88">
        <v>0</v>
      </c>
      <c r="AE243" s="88">
        <f t="shared" si="12"/>
        <v>4064</v>
      </c>
      <c r="AF243" s="89">
        <f t="shared" si="15"/>
        <v>35187</v>
      </c>
      <c r="AG243" s="87">
        <v>0</v>
      </c>
      <c r="AH243" s="90" t="s">
        <v>121</v>
      </c>
      <c r="AI243" s="91">
        <v>11512010000239</v>
      </c>
      <c r="AJ243" s="90" t="s">
        <v>273</v>
      </c>
    </row>
    <row r="244" spans="2:36" ht="16.5">
      <c r="B244" s="82" t="s">
        <v>1677</v>
      </c>
      <c r="C244" s="113">
        <v>229</v>
      </c>
      <c r="D244" s="84" t="s">
        <v>1678</v>
      </c>
      <c r="E244" s="82"/>
      <c r="F244" s="85">
        <v>632643055491</v>
      </c>
      <c r="G244" s="86">
        <v>37349</v>
      </c>
      <c r="H244" s="84"/>
      <c r="I244" s="87" t="s">
        <v>111</v>
      </c>
      <c r="J244" s="84" t="s">
        <v>1163</v>
      </c>
      <c r="K244" s="84" t="s">
        <v>1044</v>
      </c>
      <c r="L244" s="86">
        <v>44287</v>
      </c>
      <c r="M244" s="87" t="s">
        <v>96</v>
      </c>
      <c r="N244" s="87">
        <v>0</v>
      </c>
      <c r="O244" s="88">
        <v>27147</v>
      </c>
      <c r="P244" s="88">
        <v>0</v>
      </c>
      <c r="Q244" s="88">
        <v>0</v>
      </c>
      <c r="R244" s="88">
        <v>0</v>
      </c>
      <c r="S244" s="88">
        <v>25397</v>
      </c>
      <c r="T244" s="88">
        <f t="shared" si="13"/>
        <v>52544</v>
      </c>
      <c r="U244" s="87">
        <v>0</v>
      </c>
      <c r="V244" s="89">
        <f t="shared" si="14"/>
        <v>52544</v>
      </c>
      <c r="W244" s="87">
        <v>0</v>
      </c>
      <c r="X244" s="88">
        <v>6516</v>
      </c>
      <c r="Y244" s="88">
        <v>0</v>
      </c>
      <c r="Z244" s="88">
        <v>508</v>
      </c>
      <c r="AA244" s="88">
        <v>0</v>
      </c>
      <c r="AB244" s="88">
        <v>0</v>
      </c>
      <c r="AC244" s="88">
        <v>0</v>
      </c>
      <c r="AD244" s="88">
        <v>0</v>
      </c>
      <c r="AE244" s="88">
        <f t="shared" si="12"/>
        <v>7024</v>
      </c>
      <c r="AF244" s="89">
        <f t="shared" si="15"/>
        <v>45520</v>
      </c>
      <c r="AG244" s="87">
        <v>0</v>
      </c>
      <c r="AH244" s="90" t="s">
        <v>121</v>
      </c>
      <c r="AI244" s="91">
        <v>88610100062609</v>
      </c>
      <c r="AJ244" s="90">
        <v>0</v>
      </c>
    </row>
    <row r="245" spans="2:36" ht="16.5">
      <c r="B245" s="82" t="s">
        <v>1679</v>
      </c>
      <c r="C245" s="113">
        <v>230</v>
      </c>
      <c r="D245" s="84" t="s">
        <v>1680</v>
      </c>
      <c r="E245" s="82" t="s">
        <v>1681</v>
      </c>
      <c r="F245" s="85">
        <v>333103625612</v>
      </c>
      <c r="G245" s="86">
        <v>33075</v>
      </c>
      <c r="H245" s="84" t="s">
        <v>810</v>
      </c>
      <c r="I245" s="87" t="s">
        <v>111</v>
      </c>
      <c r="J245" s="84" t="s">
        <v>1186</v>
      </c>
      <c r="K245" s="84" t="s">
        <v>1108</v>
      </c>
      <c r="L245" s="86">
        <v>44375</v>
      </c>
      <c r="M245" s="87" t="s">
        <v>96</v>
      </c>
      <c r="N245" s="87">
        <v>0</v>
      </c>
      <c r="O245" s="88">
        <v>49200</v>
      </c>
      <c r="P245" s="88">
        <v>0</v>
      </c>
      <c r="Q245" s="88">
        <v>0</v>
      </c>
      <c r="R245" s="88">
        <v>0</v>
      </c>
      <c r="S245" s="88">
        <v>56300</v>
      </c>
      <c r="T245" s="88">
        <f t="shared" si="13"/>
        <v>105500</v>
      </c>
      <c r="U245" s="87">
        <v>0</v>
      </c>
      <c r="V245" s="89">
        <f t="shared" si="14"/>
        <v>105500</v>
      </c>
      <c r="W245" s="87">
        <v>0</v>
      </c>
      <c r="X245" s="88">
        <v>11808</v>
      </c>
      <c r="Y245" s="88">
        <v>0</v>
      </c>
      <c r="Z245" s="88">
        <v>921</v>
      </c>
      <c r="AA245" s="88">
        <v>0</v>
      </c>
      <c r="AB245" s="88">
        <v>0</v>
      </c>
      <c r="AC245" s="88">
        <v>0</v>
      </c>
      <c r="AD245" s="88">
        <v>0</v>
      </c>
      <c r="AE245" s="88">
        <f t="shared" si="12"/>
        <v>12729</v>
      </c>
      <c r="AF245" s="89">
        <f t="shared" si="15"/>
        <v>92771</v>
      </c>
      <c r="AG245" s="87">
        <v>0</v>
      </c>
      <c r="AH245" s="90" t="s">
        <v>121</v>
      </c>
      <c r="AI245" s="91">
        <v>610002010012653</v>
      </c>
      <c r="AJ245" s="90" t="s">
        <v>140</v>
      </c>
    </row>
    <row r="246" spans="2:36" ht="16.5">
      <c r="B246" s="82" t="s">
        <v>1682</v>
      </c>
      <c r="C246" s="113">
        <v>231</v>
      </c>
      <c r="D246" s="84" t="s">
        <v>1683</v>
      </c>
      <c r="E246" s="82"/>
      <c r="F246" s="85">
        <v>567554292006</v>
      </c>
      <c r="G246" s="86">
        <v>35925</v>
      </c>
      <c r="H246" s="84" t="s">
        <v>1052</v>
      </c>
      <c r="I246" s="87" t="s">
        <v>111</v>
      </c>
      <c r="J246" s="84" t="s">
        <v>1020</v>
      </c>
      <c r="K246" s="84" t="s">
        <v>1037</v>
      </c>
      <c r="L246" s="86">
        <v>44363</v>
      </c>
      <c r="M246" s="87" t="s">
        <v>96</v>
      </c>
      <c r="N246" s="87">
        <v>0</v>
      </c>
      <c r="O246" s="88">
        <v>11733</v>
      </c>
      <c r="P246" s="88">
        <v>0</v>
      </c>
      <c r="Q246" s="88">
        <v>0</v>
      </c>
      <c r="R246" s="88">
        <v>0</v>
      </c>
      <c r="S246" s="88">
        <v>17600</v>
      </c>
      <c r="T246" s="88">
        <f t="shared" si="13"/>
        <v>29333</v>
      </c>
      <c r="U246" s="87">
        <v>0</v>
      </c>
      <c r="V246" s="89">
        <f t="shared" si="14"/>
        <v>29333</v>
      </c>
      <c r="W246" s="87">
        <v>0</v>
      </c>
      <c r="X246" s="88">
        <v>2816</v>
      </c>
      <c r="Y246" s="88">
        <v>0</v>
      </c>
      <c r="Z246" s="88">
        <v>220</v>
      </c>
      <c r="AA246" s="88">
        <v>0</v>
      </c>
      <c r="AB246" s="88">
        <v>0</v>
      </c>
      <c r="AC246" s="88">
        <v>0</v>
      </c>
      <c r="AD246" s="88">
        <v>0</v>
      </c>
      <c r="AE246" s="88">
        <f t="shared" si="12"/>
        <v>3036</v>
      </c>
      <c r="AF246" s="89">
        <f t="shared" si="15"/>
        <v>26297</v>
      </c>
      <c r="AG246" s="87">
        <v>0</v>
      </c>
      <c r="AH246" s="90" t="s">
        <v>121</v>
      </c>
      <c r="AI246" s="91">
        <v>158312010000134</v>
      </c>
      <c r="AJ246" s="90" t="s">
        <v>329</v>
      </c>
    </row>
    <row r="247" spans="2:36" ht="16.5">
      <c r="B247" s="82" t="s">
        <v>1684</v>
      </c>
      <c r="C247" s="113">
        <v>232</v>
      </c>
      <c r="D247" s="84" t="s">
        <v>1685</v>
      </c>
      <c r="E247" s="82" t="s">
        <v>1686</v>
      </c>
      <c r="F247" s="85">
        <v>962482782397</v>
      </c>
      <c r="G247" s="86">
        <v>35798</v>
      </c>
      <c r="H247" s="84" t="s">
        <v>1687</v>
      </c>
      <c r="I247" s="87" t="s">
        <v>111</v>
      </c>
      <c r="J247" s="84" t="s">
        <v>361</v>
      </c>
      <c r="K247" s="84" t="s">
        <v>1044</v>
      </c>
      <c r="L247" s="86">
        <v>44355</v>
      </c>
      <c r="M247" s="87" t="s">
        <v>96</v>
      </c>
      <c r="N247" s="87">
        <v>0</v>
      </c>
      <c r="O247" s="88">
        <v>185466</v>
      </c>
      <c r="P247" s="88">
        <v>0</v>
      </c>
      <c r="Q247" s="88">
        <v>0</v>
      </c>
      <c r="R247" s="88">
        <v>0</v>
      </c>
      <c r="S247" s="88">
        <v>27910</v>
      </c>
      <c r="T247" s="88">
        <f t="shared" si="13"/>
        <v>213376</v>
      </c>
      <c r="U247" s="87">
        <v>0</v>
      </c>
      <c r="V247" s="89">
        <f t="shared" si="14"/>
        <v>213376</v>
      </c>
      <c r="W247" s="87">
        <v>0</v>
      </c>
      <c r="X247" s="88">
        <v>0</v>
      </c>
      <c r="Y247" s="88">
        <v>0</v>
      </c>
      <c r="Z247" s="88">
        <v>0</v>
      </c>
      <c r="AA247" s="88">
        <v>0</v>
      </c>
      <c r="AB247" s="88">
        <v>1950</v>
      </c>
      <c r="AC247" s="88">
        <v>0</v>
      </c>
      <c r="AD247" s="88">
        <v>0</v>
      </c>
      <c r="AE247" s="88">
        <f t="shared" si="12"/>
        <v>1950</v>
      </c>
      <c r="AF247" s="89">
        <f t="shared" si="15"/>
        <v>211426</v>
      </c>
      <c r="AG247" s="87">
        <v>0</v>
      </c>
      <c r="AH247" s="90" t="s">
        <v>121</v>
      </c>
      <c r="AI247" s="91">
        <v>328002011022298</v>
      </c>
      <c r="AJ247" s="90" t="s">
        <v>174</v>
      </c>
    </row>
    <row r="248" spans="2:36" ht="16.5">
      <c r="B248" s="82" t="s">
        <v>1688</v>
      </c>
      <c r="C248" s="113">
        <v>233</v>
      </c>
      <c r="D248" s="84" t="s">
        <v>1689</v>
      </c>
      <c r="E248" s="82"/>
      <c r="F248" s="85">
        <v>591636585120</v>
      </c>
      <c r="G248" s="86">
        <v>31873</v>
      </c>
      <c r="H248" s="84"/>
      <c r="I248" s="87" t="s">
        <v>111</v>
      </c>
      <c r="J248" s="84" t="s">
        <v>338</v>
      </c>
      <c r="K248" s="84" t="s">
        <v>1044</v>
      </c>
      <c r="L248" s="86">
        <v>44372</v>
      </c>
      <c r="M248" s="87" t="s">
        <v>96</v>
      </c>
      <c r="N248" s="87">
        <v>0</v>
      </c>
      <c r="O248" s="88">
        <v>48000</v>
      </c>
      <c r="P248" s="88">
        <v>0</v>
      </c>
      <c r="Q248" s="88">
        <v>0</v>
      </c>
      <c r="R248" s="88">
        <v>0</v>
      </c>
      <c r="S248" s="88">
        <v>54500</v>
      </c>
      <c r="T248" s="88">
        <f t="shared" si="13"/>
        <v>102500</v>
      </c>
      <c r="U248" s="87">
        <v>0</v>
      </c>
      <c r="V248" s="89">
        <f t="shared" si="14"/>
        <v>102500</v>
      </c>
      <c r="W248" s="87">
        <v>0</v>
      </c>
      <c r="X248" s="88">
        <v>11520</v>
      </c>
      <c r="Y248" s="88">
        <v>0</v>
      </c>
      <c r="Z248" s="88">
        <v>900</v>
      </c>
      <c r="AA248" s="88">
        <v>0</v>
      </c>
      <c r="AB248" s="88">
        <v>0</v>
      </c>
      <c r="AC248" s="88">
        <v>0</v>
      </c>
      <c r="AD248" s="88">
        <v>0</v>
      </c>
      <c r="AE248" s="88">
        <f t="shared" si="12"/>
        <v>12420</v>
      </c>
      <c r="AF248" s="89">
        <f t="shared" si="15"/>
        <v>90080</v>
      </c>
      <c r="AG248" s="87">
        <v>0</v>
      </c>
      <c r="AH248" s="90" t="s">
        <v>121</v>
      </c>
      <c r="AI248" s="91">
        <v>455802010131479</v>
      </c>
      <c r="AJ248" s="90" t="s">
        <v>1083</v>
      </c>
    </row>
    <row r="249" spans="2:36" ht="16.5">
      <c r="B249" s="82" t="s">
        <v>1690</v>
      </c>
      <c r="C249" s="113">
        <v>234</v>
      </c>
      <c r="D249" s="84" t="s">
        <v>1691</v>
      </c>
      <c r="E249" s="82" t="s">
        <v>1692</v>
      </c>
      <c r="F249" s="85">
        <v>519882602767</v>
      </c>
      <c r="G249" s="86">
        <v>33446</v>
      </c>
      <c r="H249" s="84" t="s">
        <v>1645</v>
      </c>
      <c r="I249" s="87" t="s">
        <v>111</v>
      </c>
      <c r="J249" s="84" t="s">
        <v>1693</v>
      </c>
      <c r="K249" s="84" t="s">
        <v>729</v>
      </c>
      <c r="L249" s="86">
        <v>44375</v>
      </c>
      <c r="M249" s="87" t="s">
        <v>96</v>
      </c>
      <c r="N249" s="87">
        <v>0</v>
      </c>
      <c r="O249" s="88">
        <v>187500</v>
      </c>
      <c r="P249" s="88">
        <v>0</v>
      </c>
      <c r="Q249" s="88">
        <v>0</v>
      </c>
      <c r="R249" s="88">
        <v>0</v>
      </c>
      <c r="S249" s="88">
        <v>52500</v>
      </c>
      <c r="T249" s="88">
        <f t="shared" si="13"/>
        <v>240000</v>
      </c>
      <c r="U249" s="87">
        <v>0</v>
      </c>
      <c r="V249" s="89">
        <f t="shared" si="14"/>
        <v>240000</v>
      </c>
      <c r="W249" s="87">
        <v>0</v>
      </c>
      <c r="X249" s="88">
        <v>0</v>
      </c>
      <c r="Y249" s="88">
        <v>0</v>
      </c>
      <c r="Z249" s="88">
        <v>1350</v>
      </c>
      <c r="AA249" s="88">
        <v>0</v>
      </c>
      <c r="AB249" s="88">
        <v>1950</v>
      </c>
      <c r="AC249" s="88">
        <v>0</v>
      </c>
      <c r="AD249" s="88">
        <v>0</v>
      </c>
      <c r="AE249" s="88">
        <f t="shared" si="12"/>
        <v>3300</v>
      </c>
      <c r="AF249" s="89">
        <f t="shared" si="15"/>
        <v>236700</v>
      </c>
      <c r="AG249" s="87">
        <v>0</v>
      </c>
      <c r="AH249" s="90" t="s">
        <v>121</v>
      </c>
      <c r="AI249" s="91">
        <v>328002011022352</v>
      </c>
      <c r="AJ249" s="90" t="s">
        <v>174</v>
      </c>
    </row>
    <row r="250" spans="2:36" ht="16.5">
      <c r="B250" s="82" t="s">
        <v>1694</v>
      </c>
      <c r="C250" s="113">
        <v>235</v>
      </c>
      <c r="D250" s="84" t="s">
        <v>1695</v>
      </c>
      <c r="E250" s="82" t="s">
        <v>1696</v>
      </c>
      <c r="F250" s="85">
        <v>952084262103</v>
      </c>
      <c r="G250" s="86">
        <v>31792</v>
      </c>
      <c r="H250" s="84"/>
      <c r="I250" s="87" t="s">
        <v>111</v>
      </c>
      <c r="J250" s="84" t="s">
        <v>1024</v>
      </c>
      <c r="K250" s="84" t="s">
        <v>1108</v>
      </c>
      <c r="L250" s="86">
        <v>44348</v>
      </c>
      <c r="M250" s="87" t="s">
        <v>96</v>
      </c>
      <c r="N250" s="87">
        <v>0</v>
      </c>
      <c r="O250" s="88">
        <v>123500</v>
      </c>
      <c r="P250" s="88">
        <v>0</v>
      </c>
      <c r="Q250" s="88">
        <v>0</v>
      </c>
      <c r="R250" s="88">
        <v>0</v>
      </c>
      <c r="S250" s="88">
        <v>85532</v>
      </c>
      <c r="T250" s="88">
        <f t="shared" si="13"/>
        <v>209032</v>
      </c>
      <c r="U250" s="87">
        <v>0</v>
      </c>
      <c r="V250" s="89">
        <f t="shared" si="14"/>
        <v>209032</v>
      </c>
      <c r="W250" s="87">
        <v>0</v>
      </c>
      <c r="X250" s="88">
        <v>0</v>
      </c>
      <c r="Y250" s="88">
        <v>0</v>
      </c>
      <c r="Z250" s="88">
        <v>0</v>
      </c>
      <c r="AA250" s="88">
        <v>0</v>
      </c>
      <c r="AB250" s="88">
        <v>1600</v>
      </c>
      <c r="AC250" s="88">
        <v>0</v>
      </c>
      <c r="AD250" s="88">
        <v>0</v>
      </c>
      <c r="AE250" s="88">
        <f t="shared" si="12"/>
        <v>1600</v>
      </c>
      <c r="AF250" s="89">
        <f t="shared" si="15"/>
        <v>207432</v>
      </c>
      <c r="AG250" s="87">
        <v>0</v>
      </c>
      <c r="AH250" s="90" t="s">
        <v>121</v>
      </c>
      <c r="AI250" s="91">
        <v>158312010000156</v>
      </c>
      <c r="AJ250" s="90" t="s">
        <v>329</v>
      </c>
    </row>
    <row r="251" spans="2:36" ht="16.5">
      <c r="B251" s="82" t="s">
        <v>1697</v>
      </c>
      <c r="C251" s="113">
        <v>236</v>
      </c>
      <c r="D251" s="84" t="s">
        <v>1698</v>
      </c>
      <c r="E251" s="82"/>
      <c r="F251" s="85">
        <v>975834109345</v>
      </c>
      <c r="G251" s="86">
        <v>25934</v>
      </c>
      <c r="H251" s="84"/>
      <c r="I251" s="87" t="s">
        <v>111</v>
      </c>
      <c r="J251" s="84" t="s">
        <v>1005</v>
      </c>
      <c r="K251" s="84" t="s">
        <v>1037</v>
      </c>
      <c r="L251" s="86">
        <v>44348</v>
      </c>
      <c r="M251" s="87" t="s">
        <v>96</v>
      </c>
      <c r="N251" s="87">
        <v>0</v>
      </c>
      <c r="O251" s="88">
        <v>169500</v>
      </c>
      <c r="P251" s="88">
        <v>0</v>
      </c>
      <c r="Q251" s="88">
        <v>0</v>
      </c>
      <c r="R251" s="88">
        <v>0</v>
      </c>
      <c r="S251" s="88">
        <v>71100</v>
      </c>
      <c r="T251" s="88">
        <f t="shared" si="13"/>
        <v>240600</v>
      </c>
      <c r="U251" s="87">
        <v>0</v>
      </c>
      <c r="V251" s="89">
        <f t="shared" si="14"/>
        <v>240600</v>
      </c>
      <c r="W251" s="87">
        <v>0</v>
      </c>
      <c r="X251" s="88">
        <v>0</v>
      </c>
      <c r="Y251" s="88">
        <v>0</v>
      </c>
      <c r="Z251" s="88">
        <v>0</v>
      </c>
      <c r="AA251" s="88">
        <v>0</v>
      </c>
      <c r="AB251" s="88">
        <v>2400</v>
      </c>
      <c r="AC251" s="88">
        <v>0</v>
      </c>
      <c r="AD251" s="88">
        <v>0</v>
      </c>
      <c r="AE251" s="88">
        <f t="shared" si="12"/>
        <v>2400</v>
      </c>
      <c r="AF251" s="89">
        <f t="shared" si="15"/>
        <v>238200</v>
      </c>
      <c r="AG251" s="87">
        <v>0</v>
      </c>
      <c r="AH251" s="90" t="s">
        <v>121</v>
      </c>
      <c r="AI251" s="91">
        <v>112210011004331</v>
      </c>
      <c r="AJ251" s="90" t="s">
        <v>174</v>
      </c>
    </row>
    <row r="252" spans="2:36" ht="16.5">
      <c r="B252" s="82" t="s">
        <v>1699</v>
      </c>
      <c r="C252" s="113">
        <v>237</v>
      </c>
      <c r="D252" s="84" t="s">
        <v>1700</v>
      </c>
      <c r="E252" s="82" t="s">
        <v>1701</v>
      </c>
      <c r="F252" s="85">
        <v>771671939418</v>
      </c>
      <c r="G252" s="86">
        <v>31460</v>
      </c>
      <c r="H252" s="84" t="s">
        <v>1266</v>
      </c>
      <c r="I252" s="87" t="s">
        <v>111</v>
      </c>
      <c r="J252" s="84" t="s">
        <v>1005</v>
      </c>
      <c r="K252" s="84" t="s">
        <v>1702</v>
      </c>
      <c r="L252" s="86">
        <v>44396</v>
      </c>
      <c r="M252" s="87" t="s">
        <v>96</v>
      </c>
      <c r="N252" s="87">
        <v>0</v>
      </c>
      <c r="O252" s="88">
        <v>234729</v>
      </c>
      <c r="P252" s="88">
        <v>0</v>
      </c>
      <c r="Q252" s="88">
        <v>0</v>
      </c>
      <c r="R252" s="88">
        <v>0</v>
      </c>
      <c r="S252" s="88">
        <v>171047</v>
      </c>
      <c r="T252" s="88">
        <f t="shared" si="13"/>
        <v>405776</v>
      </c>
      <c r="U252" s="87">
        <v>0</v>
      </c>
      <c r="V252" s="89">
        <f t="shared" si="14"/>
        <v>405776</v>
      </c>
      <c r="W252" s="87">
        <v>0</v>
      </c>
      <c r="X252" s="88">
        <v>0</v>
      </c>
      <c r="Y252" s="88">
        <v>0</v>
      </c>
      <c r="Z252" s="88">
        <v>0</v>
      </c>
      <c r="AA252" s="88">
        <v>0</v>
      </c>
      <c r="AB252" s="88">
        <v>2400</v>
      </c>
      <c r="AC252" s="88">
        <v>0</v>
      </c>
      <c r="AD252" s="88">
        <v>0</v>
      </c>
      <c r="AE252" s="88">
        <f t="shared" si="12"/>
        <v>2400</v>
      </c>
      <c r="AF252" s="89">
        <f t="shared" si="15"/>
        <v>403376</v>
      </c>
      <c r="AG252" s="87">
        <v>0</v>
      </c>
      <c r="AH252" s="90" t="s">
        <v>121</v>
      </c>
      <c r="AI252" s="91">
        <v>508202010048034</v>
      </c>
      <c r="AJ252" s="90" t="s">
        <v>1007</v>
      </c>
    </row>
    <row r="253" spans="2:36" ht="16.5">
      <c r="B253" s="82" t="s">
        <v>1703</v>
      </c>
      <c r="C253" s="113">
        <v>238</v>
      </c>
      <c r="D253" s="84" t="s">
        <v>1704</v>
      </c>
      <c r="E253" s="82"/>
      <c r="F253" s="85">
        <v>798008108110</v>
      </c>
      <c r="G253" s="86">
        <v>29221</v>
      </c>
      <c r="H253" s="84" t="s">
        <v>1705</v>
      </c>
      <c r="I253" s="87" t="s">
        <v>111</v>
      </c>
      <c r="J253" s="84" t="s">
        <v>1657</v>
      </c>
      <c r="K253" s="84" t="s">
        <v>1108</v>
      </c>
      <c r="L253" s="86">
        <v>44378</v>
      </c>
      <c r="M253" s="87" t="s">
        <v>96</v>
      </c>
      <c r="N253" s="87">
        <v>0</v>
      </c>
      <c r="O253" s="88">
        <v>48987</v>
      </c>
      <c r="P253" s="88">
        <v>0</v>
      </c>
      <c r="Q253" s="88">
        <v>0</v>
      </c>
      <c r="R253" s="88">
        <v>0</v>
      </c>
      <c r="S253" s="88">
        <v>77513</v>
      </c>
      <c r="T253" s="88">
        <f t="shared" si="13"/>
        <v>126500</v>
      </c>
      <c r="U253" s="87">
        <v>0</v>
      </c>
      <c r="V253" s="89">
        <f t="shared" si="14"/>
        <v>126500</v>
      </c>
      <c r="W253" s="87">
        <v>0</v>
      </c>
      <c r="X253" s="88">
        <v>11756</v>
      </c>
      <c r="Y253" s="88">
        <v>0</v>
      </c>
      <c r="Z253" s="88">
        <v>1002</v>
      </c>
      <c r="AA253" s="88">
        <v>0</v>
      </c>
      <c r="AB253" s="88">
        <v>200</v>
      </c>
      <c r="AC253" s="88">
        <v>0</v>
      </c>
      <c r="AD253" s="88">
        <v>0</v>
      </c>
      <c r="AE253" s="88">
        <f t="shared" si="12"/>
        <v>12958</v>
      </c>
      <c r="AF253" s="89">
        <f t="shared" si="15"/>
        <v>113542</v>
      </c>
      <c r="AG253" s="87">
        <v>0</v>
      </c>
      <c r="AH253" s="90" t="s">
        <v>121</v>
      </c>
      <c r="AI253" s="91">
        <v>328002010015587</v>
      </c>
      <c r="AJ253" s="90" t="s">
        <v>174</v>
      </c>
    </row>
    <row r="254" spans="2:36" ht="16.5">
      <c r="B254" s="82" t="s">
        <v>1706</v>
      </c>
      <c r="C254" s="113">
        <v>239</v>
      </c>
      <c r="D254" s="84" t="s">
        <v>1707</v>
      </c>
      <c r="E254" s="82"/>
      <c r="F254" s="85">
        <v>255330371549</v>
      </c>
      <c r="G254" s="86">
        <v>32986</v>
      </c>
      <c r="H254" s="84" t="s">
        <v>810</v>
      </c>
      <c r="I254" s="87" t="s">
        <v>111</v>
      </c>
      <c r="J254" s="84" t="s">
        <v>1255</v>
      </c>
      <c r="K254" s="84" t="s">
        <v>1708</v>
      </c>
      <c r="L254" s="86">
        <v>44391</v>
      </c>
      <c r="M254" s="87" t="s">
        <v>96</v>
      </c>
      <c r="N254" s="87">
        <v>0</v>
      </c>
      <c r="O254" s="88">
        <v>88560</v>
      </c>
      <c r="P254" s="88">
        <v>0</v>
      </c>
      <c r="Q254" s="88">
        <v>0</v>
      </c>
      <c r="R254" s="88">
        <v>0</v>
      </c>
      <c r="S254" s="88">
        <v>102840</v>
      </c>
      <c r="T254" s="88">
        <f t="shared" si="13"/>
        <v>191400</v>
      </c>
      <c r="U254" s="87">
        <v>0</v>
      </c>
      <c r="V254" s="89">
        <f t="shared" si="14"/>
        <v>191400</v>
      </c>
      <c r="W254" s="87">
        <v>0</v>
      </c>
      <c r="X254" s="88">
        <v>21252</v>
      </c>
      <c r="Y254" s="88">
        <v>0</v>
      </c>
      <c r="Z254" s="88">
        <v>1659</v>
      </c>
      <c r="AA254" s="88">
        <v>0</v>
      </c>
      <c r="AB254" s="88">
        <v>1800</v>
      </c>
      <c r="AC254" s="88">
        <v>0</v>
      </c>
      <c r="AD254" s="88">
        <v>0</v>
      </c>
      <c r="AE254" s="88">
        <f t="shared" si="12"/>
        <v>24711</v>
      </c>
      <c r="AF254" s="89">
        <f t="shared" si="15"/>
        <v>166689</v>
      </c>
      <c r="AG254" s="87">
        <v>0</v>
      </c>
      <c r="AH254" s="90" t="s">
        <v>121</v>
      </c>
      <c r="AI254" s="91">
        <v>328002011022340</v>
      </c>
      <c r="AJ254" s="90" t="s">
        <v>174</v>
      </c>
    </row>
    <row r="255" spans="2:36" ht="16.5">
      <c r="B255" s="82" t="s">
        <v>1709</v>
      </c>
      <c r="C255" s="113">
        <v>240</v>
      </c>
      <c r="D255" s="84" t="s">
        <v>1710</v>
      </c>
      <c r="E255" s="82"/>
      <c r="F255" s="85">
        <v>265887105135</v>
      </c>
      <c r="G255" s="86">
        <v>34829</v>
      </c>
      <c r="H255" s="84" t="s">
        <v>1711</v>
      </c>
      <c r="I255" s="87" t="s">
        <v>111</v>
      </c>
      <c r="J255" s="84" t="s">
        <v>1712</v>
      </c>
      <c r="K255" s="84" t="s">
        <v>1108</v>
      </c>
      <c r="L255" s="86">
        <v>44381</v>
      </c>
      <c r="M255" s="87" t="s">
        <v>96</v>
      </c>
      <c r="N255" s="87">
        <v>0</v>
      </c>
      <c r="O255" s="88">
        <v>50841</v>
      </c>
      <c r="P255" s="88">
        <v>0</v>
      </c>
      <c r="Q255" s="88">
        <v>0</v>
      </c>
      <c r="R255" s="88">
        <v>0</v>
      </c>
      <c r="S255" s="88">
        <v>58762</v>
      </c>
      <c r="T255" s="88">
        <f t="shared" si="13"/>
        <v>109603</v>
      </c>
      <c r="U255" s="87">
        <v>0</v>
      </c>
      <c r="V255" s="89">
        <f t="shared" si="14"/>
        <v>109603</v>
      </c>
      <c r="W255" s="87">
        <v>0</v>
      </c>
      <c r="X255" s="88">
        <v>12202</v>
      </c>
      <c r="Y255" s="88">
        <v>0</v>
      </c>
      <c r="Z255" s="88">
        <v>949</v>
      </c>
      <c r="AA255" s="88">
        <v>0</v>
      </c>
      <c r="AB255" s="88">
        <v>0</v>
      </c>
      <c r="AC255" s="88">
        <v>0</v>
      </c>
      <c r="AD255" s="88">
        <v>0</v>
      </c>
      <c r="AE255" s="88">
        <f t="shared" si="12"/>
        <v>13151</v>
      </c>
      <c r="AF255" s="89">
        <f t="shared" si="15"/>
        <v>96452</v>
      </c>
      <c r="AG255" s="87">
        <v>0</v>
      </c>
      <c r="AH255" s="90" t="s">
        <v>121</v>
      </c>
      <c r="AI255" s="91">
        <v>17310100141085</v>
      </c>
      <c r="AJ255" s="90" t="s">
        <v>1713</v>
      </c>
    </row>
    <row r="256" spans="2:36" ht="16.5">
      <c r="B256" s="82" t="s">
        <v>1714</v>
      </c>
      <c r="C256" s="113">
        <v>241</v>
      </c>
      <c r="D256" s="84" t="s">
        <v>1715</v>
      </c>
      <c r="E256" s="82" t="s">
        <v>1716</v>
      </c>
      <c r="F256" s="85">
        <v>799065027952</v>
      </c>
      <c r="G256" s="86">
        <v>32874</v>
      </c>
      <c r="H256" s="84" t="s">
        <v>1645</v>
      </c>
      <c r="I256" s="87" t="s">
        <v>111</v>
      </c>
      <c r="J256" s="84" t="s">
        <v>1186</v>
      </c>
      <c r="K256" s="84" t="s">
        <v>1108</v>
      </c>
      <c r="L256" s="86">
        <v>44379</v>
      </c>
      <c r="M256" s="87" t="s">
        <v>96</v>
      </c>
      <c r="N256" s="87">
        <v>0</v>
      </c>
      <c r="O256" s="88">
        <v>41820</v>
      </c>
      <c r="P256" s="88">
        <v>0</v>
      </c>
      <c r="Q256" s="88">
        <v>0</v>
      </c>
      <c r="R256" s="88">
        <v>0</v>
      </c>
      <c r="S256" s="88">
        <v>45230</v>
      </c>
      <c r="T256" s="88">
        <f t="shared" si="13"/>
        <v>87050</v>
      </c>
      <c r="U256" s="87">
        <v>0</v>
      </c>
      <c r="V256" s="89">
        <f t="shared" si="14"/>
        <v>87050</v>
      </c>
      <c r="W256" s="87">
        <v>0</v>
      </c>
      <c r="X256" s="88">
        <v>10038</v>
      </c>
      <c r="Y256" s="88">
        <v>0</v>
      </c>
      <c r="Z256" s="88">
        <v>786</v>
      </c>
      <c r="AA256" s="88">
        <v>0</v>
      </c>
      <c r="AB256" s="88">
        <v>0</v>
      </c>
      <c r="AC256" s="88">
        <v>0</v>
      </c>
      <c r="AD256" s="88">
        <v>0</v>
      </c>
      <c r="AE256" s="88">
        <f t="shared" si="12"/>
        <v>10824</v>
      </c>
      <c r="AF256" s="89">
        <f t="shared" si="15"/>
        <v>76226</v>
      </c>
      <c r="AG256" s="87">
        <v>0</v>
      </c>
      <c r="AH256" s="90" t="s">
        <v>121</v>
      </c>
      <c r="AI256" s="91">
        <v>328002011020561</v>
      </c>
      <c r="AJ256" s="90" t="s">
        <v>174</v>
      </c>
    </row>
    <row r="257" spans="2:36" ht="16.5">
      <c r="B257" s="82" t="s">
        <v>1717</v>
      </c>
      <c r="C257" s="113">
        <v>242</v>
      </c>
      <c r="D257" s="84" t="s">
        <v>1718</v>
      </c>
      <c r="E257" s="82"/>
      <c r="F257" s="85">
        <v>692472081596</v>
      </c>
      <c r="G257" s="86">
        <v>34383</v>
      </c>
      <c r="H257" s="84" t="s">
        <v>1668</v>
      </c>
      <c r="I257" s="87" t="s">
        <v>111</v>
      </c>
      <c r="J257" s="84" t="s">
        <v>361</v>
      </c>
      <c r="K257" s="84" t="s">
        <v>1044</v>
      </c>
      <c r="L257" s="86">
        <v>44426</v>
      </c>
      <c r="M257" s="87" t="s">
        <v>96</v>
      </c>
      <c r="N257" s="87">
        <v>0</v>
      </c>
      <c r="O257" s="88">
        <v>10735</v>
      </c>
      <c r="P257" s="88">
        <v>0</v>
      </c>
      <c r="Q257" s="88">
        <v>0</v>
      </c>
      <c r="R257" s="88">
        <v>0</v>
      </c>
      <c r="S257" s="88">
        <v>16104</v>
      </c>
      <c r="T257" s="88">
        <f t="shared" si="13"/>
        <v>26839</v>
      </c>
      <c r="U257" s="87">
        <v>0</v>
      </c>
      <c r="V257" s="89">
        <f t="shared" si="14"/>
        <v>26839</v>
      </c>
      <c r="W257" s="87">
        <v>0</v>
      </c>
      <c r="X257" s="88">
        <v>2576</v>
      </c>
      <c r="Y257" s="88">
        <v>0</v>
      </c>
      <c r="Z257" s="88">
        <v>201</v>
      </c>
      <c r="AA257" s="88">
        <v>0</v>
      </c>
      <c r="AB257" s="88">
        <v>150</v>
      </c>
      <c r="AC257" s="88">
        <v>0</v>
      </c>
      <c r="AD257" s="88">
        <v>0</v>
      </c>
      <c r="AE257" s="88">
        <f t="shared" si="12"/>
        <v>2927</v>
      </c>
      <c r="AF257" s="89">
        <f t="shared" si="15"/>
        <v>23912</v>
      </c>
      <c r="AG257" s="87">
        <v>0</v>
      </c>
      <c r="AH257" s="90" t="s">
        <v>121</v>
      </c>
      <c r="AI257" s="91">
        <v>328002011022450</v>
      </c>
      <c r="AJ257" s="90" t="s">
        <v>174</v>
      </c>
    </row>
    <row r="258" spans="2:36" ht="16.5">
      <c r="B258" s="82" t="s">
        <v>1719</v>
      </c>
      <c r="C258" s="113">
        <v>243</v>
      </c>
      <c r="D258" s="84" t="s">
        <v>1720</v>
      </c>
      <c r="E258" s="82"/>
      <c r="F258" s="85">
        <v>609375038252</v>
      </c>
      <c r="G258" s="86">
        <v>33604</v>
      </c>
      <c r="H258" s="84"/>
      <c r="I258" s="87" t="s">
        <v>111</v>
      </c>
      <c r="J258" s="84" t="s">
        <v>1005</v>
      </c>
      <c r="K258" s="84" t="s">
        <v>1112</v>
      </c>
      <c r="L258" s="86">
        <v>44457</v>
      </c>
      <c r="M258" s="87" t="s">
        <v>96</v>
      </c>
      <c r="N258" s="87">
        <v>0</v>
      </c>
      <c r="O258" s="88">
        <v>139500</v>
      </c>
      <c r="P258" s="88">
        <v>0</v>
      </c>
      <c r="Q258" s="88">
        <v>0</v>
      </c>
      <c r="R258" s="88">
        <v>0</v>
      </c>
      <c r="S258" s="88">
        <v>2500</v>
      </c>
      <c r="T258" s="88">
        <f t="shared" si="13"/>
        <v>142000</v>
      </c>
      <c r="U258" s="87">
        <v>0</v>
      </c>
      <c r="V258" s="89">
        <f t="shared" si="14"/>
        <v>142000</v>
      </c>
      <c r="W258" s="87">
        <v>0</v>
      </c>
      <c r="X258" s="88">
        <v>0</v>
      </c>
      <c r="Y258" s="88">
        <v>0</v>
      </c>
      <c r="Z258" s="88">
        <v>0</v>
      </c>
      <c r="AA258" s="88">
        <v>0</v>
      </c>
      <c r="AB258" s="88">
        <v>1350</v>
      </c>
      <c r="AC258" s="88">
        <v>0</v>
      </c>
      <c r="AD258" s="88">
        <v>0</v>
      </c>
      <c r="AE258" s="88">
        <f t="shared" si="12"/>
        <v>1350</v>
      </c>
      <c r="AF258" s="89">
        <f t="shared" si="15"/>
        <v>140650</v>
      </c>
      <c r="AG258" s="87">
        <v>0</v>
      </c>
      <c r="AH258" s="90" t="s">
        <v>121</v>
      </c>
      <c r="AI258" s="91">
        <v>508202010048156</v>
      </c>
      <c r="AJ258" s="90" t="s">
        <v>1007</v>
      </c>
    </row>
    <row r="259" spans="2:36" ht="16.5">
      <c r="B259" s="82" t="s">
        <v>1721</v>
      </c>
      <c r="C259" s="113">
        <v>244</v>
      </c>
      <c r="D259" s="84" t="s">
        <v>1722</v>
      </c>
      <c r="E259" s="82" t="s">
        <v>1723</v>
      </c>
      <c r="F259" s="85">
        <v>372374880995</v>
      </c>
      <c r="G259" s="86">
        <v>30682</v>
      </c>
      <c r="H259" s="84" t="s">
        <v>1645</v>
      </c>
      <c r="I259" s="87" t="s">
        <v>111</v>
      </c>
      <c r="J259" s="84" t="s">
        <v>1005</v>
      </c>
      <c r="K259" s="84" t="s">
        <v>1702</v>
      </c>
      <c r="L259" s="86">
        <v>44487</v>
      </c>
      <c r="M259" s="87" t="s">
        <v>96</v>
      </c>
      <c r="N259" s="87">
        <v>0</v>
      </c>
      <c r="O259" s="88">
        <v>60000</v>
      </c>
      <c r="P259" s="88">
        <v>0</v>
      </c>
      <c r="Q259" s="88">
        <v>0</v>
      </c>
      <c r="R259" s="88">
        <v>0</v>
      </c>
      <c r="S259" s="88">
        <v>36500</v>
      </c>
      <c r="T259" s="88">
        <f t="shared" si="13"/>
        <v>96500</v>
      </c>
      <c r="U259" s="87">
        <v>0</v>
      </c>
      <c r="V259" s="89">
        <f t="shared" si="14"/>
        <v>96500</v>
      </c>
      <c r="W259" s="87">
        <v>0</v>
      </c>
      <c r="X259" s="88">
        <v>0</v>
      </c>
      <c r="Y259" s="88">
        <v>0</v>
      </c>
      <c r="Z259" s="88">
        <v>0</v>
      </c>
      <c r="AA259" s="88">
        <v>0</v>
      </c>
      <c r="AB259" s="88">
        <v>600</v>
      </c>
      <c r="AC259" s="88">
        <v>0</v>
      </c>
      <c r="AD259" s="88">
        <v>0</v>
      </c>
      <c r="AE259" s="88">
        <f t="shared" si="12"/>
        <v>600</v>
      </c>
      <c r="AF259" s="89">
        <f t="shared" si="15"/>
        <v>95900</v>
      </c>
      <c r="AG259" s="87">
        <v>0</v>
      </c>
      <c r="AH259" s="90" t="s">
        <v>121</v>
      </c>
      <c r="AI259" s="91">
        <v>508202010048149</v>
      </c>
      <c r="AJ259" s="90" t="s">
        <v>1007</v>
      </c>
    </row>
    <row r="260" spans="2:36" ht="16.5">
      <c r="B260" s="82" t="s">
        <v>1724</v>
      </c>
      <c r="C260" s="113">
        <v>245</v>
      </c>
      <c r="D260" s="84" t="s">
        <v>1725</v>
      </c>
      <c r="E260" s="82" t="s">
        <v>1726</v>
      </c>
      <c r="F260" s="85">
        <v>229613139716</v>
      </c>
      <c r="G260" s="86">
        <v>34443</v>
      </c>
      <c r="H260" s="84" t="s">
        <v>1676</v>
      </c>
      <c r="I260" s="87" t="s">
        <v>111</v>
      </c>
      <c r="J260" s="84" t="s">
        <v>1392</v>
      </c>
      <c r="K260" s="84" t="s">
        <v>1393</v>
      </c>
      <c r="L260" s="86">
        <v>44489</v>
      </c>
      <c r="M260" s="87" t="s">
        <v>96</v>
      </c>
      <c r="N260" s="87">
        <v>0</v>
      </c>
      <c r="O260" s="88">
        <v>43679</v>
      </c>
      <c r="P260" s="88">
        <v>0</v>
      </c>
      <c r="Q260" s="88">
        <v>0</v>
      </c>
      <c r="R260" s="88">
        <v>0</v>
      </c>
      <c r="S260" s="88">
        <v>48020</v>
      </c>
      <c r="T260" s="88">
        <f t="shared" si="13"/>
        <v>91699</v>
      </c>
      <c r="U260" s="87">
        <v>0</v>
      </c>
      <c r="V260" s="89">
        <f t="shared" si="14"/>
        <v>91699</v>
      </c>
      <c r="W260" s="87">
        <v>0</v>
      </c>
      <c r="X260" s="88">
        <v>10484</v>
      </c>
      <c r="Y260" s="88">
        <v>0</v>
      </c>
      <c r="Z260" s="88">
        <v>819</v>
      </c>
      <c r="AA260" s="88">
        <v>0</v>
      </c>
      <c r="AB260" s="88">
        <v>0</v>
      </c>
      <c r="AC260" s="88">
        <v>0</v>
      </c>
      <c r="AD260" s="88">
        <v>0</v>
      </c>
      <c r="AE260" s="88">
        <f t="shared" si="12"/>
        <v>11303</v>
      </c>
      <c r="AF260" s="89">
        <f t="shared" si="15"/>
        <v>80396</v>
      </c>
      <c r="AG260" s="87">
        <v>0</v>
      </c>
      <c r="AH260" s="90" t="s">
        <v>121</v>
      </c>
      <c r="AI260" s="91">
        <v>112310100164758</v>
      </c>
      <c r="AJ260" s="90" t="s">
        <v>122</v>
      </c>
    </row>
    <row r="261" spans="2:36" ht="16.5">
      <c r="B261" s="82" t="s">
        <v>1727</v>
      </c>
      <c r="C261" s="113">
        <v>246</v>
      </c>
      <c r="D261" s="84" t="s">
        <v>1728</v>
      </c>
      <c r="E261" s="82"/>
      <c r="F261" s="85">
        <v>286648939754</v>
      </c>
      <c r="G261" s="86">
        <v>36373</v>
      </c>
      <c r="H261" s="84" t="s">
        <v>1494</v>
      </c>
      <c r="I261" s="87" t="s">
        <v>111</v>
      </c>
      <c r="J261" s="84" t="s">
        <v>1015</v>
      </c>
      <c r="K261" s="84" t="s">
        <v>1044</v>
      </c>
      <c r="L261" s="86">
        <v>44461</v>
      </c>
      <c r="M261" s="87" t="s">
        <v>96</v>
      </c>
      <c r="N261" s="87">
        <v>0</v>
      </c>
      <c r="O261" s="88">
        <v>39360</v>
      </c>
      <c r="P261" s="88">
        <v>0</v>
      </c>
      <c r="Q261" s="88">
        <v>0</v>
      </c>
      <c r="R261" s="88">
        <v>0</v>
      </c>
      <c r="S261" s="88">
        <v>41540</v>
      </c>
      <c r="T261" s="88">
        <f t="shared" si="13"/>
        <v>80900</v>
      </c>
      <c r="U261" s="87">
        <v>0</v>
      </c>
      <c r="V261" s="89">
        <f t="shared" si="14"/>
        <v>80900</v>
      </c>
      <c r="W261" s="87">
        <v>0</v>
      </c>
      <c r="X261" s="88">
        <v>9444</v>
      </c>
      <c r="Y261" s="88">
        <v>0</v>
      </c>
      <c r="Z261" s="88">
        <v>738</v>
      </c>
      <c r="AA261" s="88">
        <v>0</v>
      </c>
      <c r="AB261" s="88">
        <v>0</v>
      </c>
      <c r="AC261" s="88">
        <v>0</v>
      </c>
      <c r="AD261" s="88">
        <v>0</v>
      </c>
      <c r="AE261" s="88">
        <f t="shared" si="12"/>
        <v>10182</v>
      </c>
      <c r="AF261" s="89">
        <f t="shared" si="15"/>
        <v>70718</v>
      </c>
      <c r="AG261" s="87">
        <v>0</v>
      </c>
      <c r="AH261" s="90" t="s">
        <v>121</v>
      </c>
      <c r="AI261" s="91">
        <v>328002011022554</v>
      </c>
      <c r="AJ261" s="90" t="s">
        <v>174</v>
      </c>
    </row>
    <row r="262" spans="2:36" ht="16.5">
      <c r="B262" s="82" t="s">
        <v>1729</v>
      </c>
      <c r="C262" s="113">
        <v>247</v>
      </c>
      <c r="D262" s="84" t="s">
        <v>1730</v>
      </c>
      <c r="E262" s="82"/>
      <c r="F262" s="85">
        <v>202517809639</v>
      </c>
      <c r="G262" s="86">
        <v>34746</v>
      </c>
      <c r="H262" s="84" t="s">
        <v>1731</v>
      </c>
      <c r="I262" s="87" t="s">
        <v>111</v>
      </c>
      <c r="J262" s="84" t="s">
        <v>1015</v>
      </c>
      <c r="K262" s="84" t="s">
        <v>1044</v>
      </c>
      <c r="L262" s="86">
        <v>44461</v>
      </c>
      <c r="M262" s="87" t="s">
        <v>96</v>
      </c>
      <c r="N262" s="87">
        <v>0</v>
      </c>
      <c r="O262" s="88">
        <v>39147</v>
      </c>
      <c r="P262" s="88">
        <v>0</v>
      </c>
      <c r="Q262" s="88">
        <v>0</v>
      </c>
      <c r="R262" s="88">
        <v>0</v>
      </c>
      <c r="S262" s="88">
        <v>41220</v>
      </c>
      <c r="T262" s="88">
        <f t="shared" si="13"/>
        <v>80367</v>
      </c>
      <c r="U262" s="87">
        <v>0</v>
      </c>
      <c r="V262" s="89">
        <f t="shared" si="14"/>
        <v>80367</v>
      </c>
      <c r="W262" s="87">
        <v>0</v>
      </c>
      <c r="X262" s="88">
        <v>9392</v>
      </c>
      <c r="Y262" s="88">
        <v>0</v>
      </c>
      <c r="Z262" s="88">
        <v>734</v>
      </c>
      <c r="AA262" s="88">
        <v>0</v>
      </c>
      <c r="AB262" s="88">
        <v>0</v>
      </c>
      <c r="AC262" s="88">
        <v>0</v>
      </c>
      <c r="AD262" s="88">
        <v>0</v>
      </c>
      <c r="AE262" s="88">
        <f t="shared" si="12"/>
        <v>10126</v>
      </c>
      <c r="AF262" s="89">
        <f t="shared" si="15"/>
        <v>70241</v>
      </c>
      <c r="AG262" s="87">
        <v>0</v>
      </c>
      <c r="AH262" s="90" t="s">
        <v>121</v>
      </c>
      <c r="AI262" s="91">
        <v>106910100096299</v>
      </c>
      <c r="AJ262" s="90" t="s">
        <v>252</v>
      </c>
    </row>
    <row r="263" spans="2:36" ht="16.5">
      <c r="B263" s="82" t="s">
        <v>1732</v>
      </c>
      <c r="C263" s="113">
        <v>248</v>
      </c>
      <c r="D263" s="84" t="s">
        <v>1733</v>
      </c>
      <c r="E263" s="82" t="s">
        <v>1734</v>
      </c>
      <c r="F263" s="85">
        <v>342713906306</v>
      </c>
      <c r="G263" s="86">
        <v>30349</v>
      </c>
      <c r="H263" s="84" t="s">
        <v>4</v>
      </c>
      <c r="I263" s="87" t="s">
        <v>111</v>
      </c>
      <c r="J263" s="84" t="s">
        <v>1005</v>
      </c>
      <c r="K263" s="84" t="s">
        <v>1025</v>
      </c>
      <c r="L263" s="86">
        <v>44515</v>
      </c>
      <c r="M263" s="87" t="s">
        <v>96</v>
      </c>
      <c r="N263" s="87">
        <v>0</v>
      </c>
      <c r="O263" s="88">
        <v>360000</v>
      </c>
      <c r="P263" s="88">
        <v>0</v>
      </c>
      <c r="Q263" s="88">
        <v>0</v>
      </c>
      <c r="R263" s="88">
        <v>0</v>
      </c>
      <c r="S263" s="88">
        <v>435000</v>
      </c>
      <c r="T263" s="88">
        <f t="shared" si="13"/>
        <v>795000</v>
      </c>
      <c r="U263" s="87">
        <v>0</v>
      </c>
      <c r="V263" s="89">
        <f t="shared" si="14"/>
        <v>795000</v>
      </c>
      <c r="W263" s="87">
        <v>0</v>
      </c>
      <c r="X263" s="88">
        <v>0</v>
      </c>
      <c r="Y263" s="88">
        <v>0</v>
      </c>
      <c r="Z263" s="88">
        <v>0</v>
      </c>
      <c r="AA263" s="88">
        <v>0</v>
      </c>
      <c r="AB263" s="88">
        <v>2400</v>
      </c>
      <c r="AC263" s="88">
        <v>30680</v>
      </c>
      <c r="AD263" s="88">
        <v>0</v>
      </c>
      <c r="AE263" s="88">
        <f t="shared" si="12"/>
        <v>33080</v>
      </c>
      <c r="AF263" s="89">
        <f t="shared" si="15"/>
        <v>761920</v>
      </c>
      <c r="AG263" s="87">
        <v>0</v>
      </c>
      <c r="AH263" s="90" t="s">
        <v>121</v>
      </c>
      <c r="AI263" s="91">
        <v>508202010048287</v>
      </c>
      <c r="AJ263" s="90" t="s">
        <v>1007</v>
      </c>
    </row>
    <row r="264" spans="2:36" ht="16.5">
      <c r="B264" s="82" t="s">
        <v>1735</v>
      </c>
      <c r="C264" s="113">
        <v>249</v>
      </c>
      <c r="D264" s="84" t="s">
        <v>1736</v>
      </c>
      <c r="E264" s="82" t="s">
        <v>1737</v>
      </c>
      <c r="F264" s="85">
        <v>535191662498</v>
      </c>
      <c r="G264" s="86">
        <v>30317</v>
      </c>
      <c r="H264" s="84"/>
      <c r="I264" s="87" t="s">
        <v>111</v>
      </c>
      <c r="J264" s="84" t="s">
        <v>1005</v>
      </c>
      <c r="K264" s="84" t="s">
        <v>1738</v>
      </c>
      <c r="L264" s="86">
        <v>44501</v>
      </c>
      <c r="M264" s="87" t="s">
        <v>96</v>
      </c>
      <c r="N264" s="87">
        <v>0</v>
      </c>
      <c r="O264" s="88">
        <v>186000</v>
      </c>
      <c r="P264" s="88">
        <v>0</v>
      </c>
      <c r="Q264" s="88">
        <v>0</v>
      </c>
      <c r="R264" s="88">
        <v>0</v>
      </c>
      <c r="S264" s="88">
        <v>84000</v>
      </c>
      <c r="T264" s="88">
        <f t="shared" si="13"/>
        <v>270000</v>
      </c>
      <c r="U264" s="87">
        <v>0</v>
      </c>
      <c r="V264" s="89">
        <f t="shared" si="14"/>
        <v>270000</v>
      </c>
      <c r="W264" s="87">
        <v>0</v>
      </c>
      <c r="X264" s="88">
        <v>0</v>
      </c>
      <c r="Y264" s="88">
        <v>0</v>
      </c>
      <c r="Z264" s="88">
        <v>0</v>
      </c>
      <c r="AA264" s="88">
        <v>0</v>
      </c>
      <c r="AB264" s="88">
        <v>2400</v>
      </c>
      <c r="AC264" s="88">
        <v>0</v>
      </c>
      <c r="AD264" s="88">
        <v>0</v>
      </c>
      <c r="AE264" s="88">
        <f t="shared" si="12"/>
        <v>2400</v>
      </c>
      <c r="AF264" s="89">
        <f t="shared" si="15"/>
        <v>267600</v>
      </c>
      <c r="AG264" s="87">
        <v>0</v>
      </c>
      <c r="AH264" s="90" t="s">
        <v>121</v>
      </c>
      <c r="AI264" s="91">
        <v>508202010048233</v>
      </c>
      <c r="AJ264" s="90" t="s">
        <v>1007</v>
      </c>
    </row>
    <row r="265" spans="2:36" ht="16.5">
      <c r="B265" s="82" t="s">
        <v>1739</v>
      </c>
      <c r="C265" s="113">
        <v>250</v>
      </c>
      <c r="D265" s="84" t="s">
        <v>1740</v>
      </c>
      <c r="E265" s="82"/>
      <c r="F265" s="85">
        <v>559420914982</v>
      </c>
      <c r="G265" s="86">
        <v>34700</v>
      </c>
      <c r="H265" s="84" t="s">
        <v>1494</v>
      </c>
      <c r="I265" s="87" t="s">
        <v>111</v>
      </c>
      <c r="J265" s="84" t="s">
        <v>1163</v>
      </c>
      <c r="K265" s="84" t="s">
        <v>1044</v>
      </c>
      <c r="L265" s="86">
        <v>44470</v>
      </c>
      <c r="M265" s="87" t="s">
        <v>96</v>
      </c>
      <c r="N265" s="87">
        <v>0</v>
      </c>
      <c r="O265" s="88">
        <v>29489</v>
      </c>
      <c r="P265" s="88">
        <v>0</v>
      </c>
      <c r="Q265" s="88">
        <v>0</v>
      </c>
      <c r="R265" s="88">
        <v>0</v>
      </c>
      <c r="S265" s="88">
        <v>26732</v>
      </c>
      <c r="T265" s="88">
        <f t="shared" si="13"/>
        <v>56221</v>
      </c>
      <c r="U265" s="87">
        <v>0</v>
      </c>
      <c r="V265" s="89">
        <f t="shared" si="14"/>
        <v>56221</v>
      </c>
      <c r="W265" s="87">
        <v>0</v>
      </c>
      <c r="X265" s="88">
        <v>7078</v>
      </c>
      <c r="Y265" s="88">
        <v>0</v>
      </c>
      <c r="Z265" s="88">
        <v>552</v>
      </c>
      <c r="AA265" s="88">
        <v>0</v>
      </c>
      <c r="AB265" s="88">
        <v>0</v>
      </c>
      <c r="AC265" s="88">
        <v>0</v>
      </c>
      <c r="AD265" s="88">
        <v>0</v>
      </c>
      <c r="AE265" s="88">
        <f t="shared" si="12"/>
        <v>7630</v>
      </c>
      <c r="AF265" s="89">
        <f t="shared" si="15"/>
        <v>48591</v>
      </c>
      <c r="AG265" s="87">
        <v>0</v>
      </c>
      <c r="AH265" s="90" t="s">
        <v>121</v>
      </c>
      <c r="AI265" s="91">
        <v>106912010000320</v>
      </c>
      <c r="AJ265" s="90" t="s">
        <v>174</v>
      </c>
    </row>
    <row r="266" spans="2:36" ht="16.5">
      <c r="B266" s="82" t="s">
        <v>1741</v>
      </c>
      <c r="C266" s="113">
        <v>251</v>
      </c>
      <c r="D266" s="84" t="s">
        <v>1742</v>
      </c>
      <c r="E266" s="82"/>
      <c r="F266" s="85">
        <v>779779370340</v>
      </c>
      <c r="G266" s="86">
        <v>35441</v>
      </c>
      <c r="H266" s="84" t="s">
        <v>1485</v>
      </c>
      <c r="I266" s="87" t="s">
        <v>111</v>
      </c>
      <c r="J266" s="84" t="s">
        <v>1005</v>
      </c>
      <c r="K266" s="84" t="s">
        <v>1037</v>
      </c>
      <c r="L266" s="86">
        <v>44546</v>
      </c>
      <c r="M266" s="87" t="s">
        <v>96</v>
      </c>
      <c r="N266" s="87">
        <v>0</v>
      </c>
      <c r="O266" s="88">
        <v>62626</v>
      </c>
      <c r="P266" s="88">
        <v>0</v>
      </c>
      <c r="Q266" s="88">
        <v>0</v>
      </c>
      <c r="R266" s="88">
        <v>0</v>
      </c>
      <c r="S266" s="88">
        <v>73939</v>
      </c>
      <c r="T266" s="88">
        <f t="shared" si="13"/>
        <v>136565</v>
      </c>
      <c r="U266" s="87">
        <v>0</v>
      </c>
      <c r="V266" s="89">
        <f t="shared" si="14"/>
        <v>136565</v>
      </c>
      <c r="W266" s="87">
        <v>0</v>
      </c>
      <c r="X266" s="88">
        <v>0</v>
      </c>
      <c r="Y266" s="88">
        <v>0</v>
      </c>
      <c r="Z266" s="88">
        <v>0</v>
      </c>
      <c r="AA266" s="88">
        <v>0</v>
      </c>
      <c r="AB266" s="88">
        <v>300</v>
      </c>
      <c r="AC266" s="88">
        <v>0</v>
      </c>
      <c r="AD266" s="88">
        <v>0</v>
      </c>
      <c r="AE266" s="88">
        <f t="shared" si="12"/>
        <v>300</v>
      </c>
      <c r="AF266" s="89">
        <f t="shared" si="15"/>
        <v>136265</v>
      </c>
      <c r="AG266" s="87">
        <v>0</v>
      </c>
      <c r="AH266" s="90" t="s">
        <v>121</v>
      </c>
      <c r="AI266" s="91">
        <v>508202010048939</v>
      </c>
      <c r="AJ266" s="90" t="s">
        <v>1007</v>
      </c>
    </row>
    <row r="267" spans="2:36" ht="16.5">
      <c r="B267" s="82" t="s">
        <v>1743</v>
      </c>
      <c r="C267" s="113">
        <v>252</v>
      </c>
      <c r="D267" s="84" t="s">
        <v>1744</v>
      </c>
      <c r="E267" s="82" t="s">
        <v>1745</v>
      </c>
      <c r="F267" s="85">
        <v>616003545425</v>
      </c>
      <c r="G267" s="86">
        <v>31413</v>
      </c>
      <c r="H267" s="84"/>
      <c r="I267" s="87" t="s">
        <v>111</v>
      </c>
      <c r="J267" s="84" t="s">
        <v>1005</v>
      </c>
      <c r="K267" s="84" t="s">
        <v>1738</v>
      </c>
      <c r="L267" s="86">
        <v>44531</v>
      </c>
      <c r="M267" s="87" t="s">
        <v>96</v>
      </c>
      <c r="N267" s="87">
        <v>0</v>
      </c>
      <c r="O267" s="88">
        <v>212903</v>
      </c>
      <c r="P267" s="88">
        <v>0</v>
      </c>
      <c r="Q267" s="88">
        <v>0</v>
      </c>
      <c r="R267" s="88">
        <v>0</v>
      </c>
      <c r="S267" s="88">
        <v>102194</v>
      </c>
      <c r="T267" s="88">
        <f t="shared" si="13"/>
        <v>315097</v>
      </c>
      <c r="U267" s="87">
        <v>0</v>
      </c>
      <c r="V267" s="89">
        <f t="shared" si="14"/>
        <v>315097</v>
      </c>
      <c r="W267" s="87">
        <v>0</v>
      </c>
      <c r="X267" s="88">
        <v>0</v>
      </c>
      <c r="Y267" s="88">
        <v>0</v>
      </c>
      <c r="Z267" s="88">
        <v>0</v>
      </c>
      <c r="AA267" s="88">
        <v>0</v>
      </c>
      <c r="AB267" s="88">
        <v>1750</v>
      </c>
      <c r="AC267" s="88">
        <v>0</v>
      </c>
      <c r="AD267" s="88">
        <v>0</v>
      </c>
      <c r="AE267" s="88">
        <f t="shared" si="12"/>
        <v>1750</v>
      </c>
      <c r="AF267" s="89">
        <f t="shared" si="15"/>
        <v>313347</v>
      </c>
      <c r="AG267" s="87">
        <v>0</v>
      </c>
      <c r="AH267" s="90" t="s">
        <v>121</v>
      </c>
      <c r="AI267" s="91">
        <v>508202010048313</v>
      </c>
      <c r="AJ267" s="90" t="s">
        <v>1007</v>
      </c>
    </row>
    <row r="268" spans="2:36" ht="16.5">
      <c r="B268" s="82" t="s">
        <v>1746</v>
      </c>
      <c r="C268" s="113">
        <v>253</v>
      </c>
      <c r="D268" s="84" t="s">
        <v>1747</v>
      </c>
      <c r="E268" s="82"/>
      <c r="F268" s="85">
        <v>489812921339</v>
      </c>
      <c r="G268" s="86">
        <v>36835</v>
      </c>
      <c r="H268" s="84" t="s">
        <v>1052</v>
      </c>
      <c r="I268" s="87" t="s">
        <v>111</v>
      </c>
      <c r="J268" s="84" t="s">
        <v>1033</v>
      </c>
      <c r="K268" s="84" t="s">
        <v>1532</v>
      </c>
      <c r="L268" s="86">
        <v>44511</v>
      </c>
      <c r="M268" s="87" t="s">
        <v>96</v>
      </c>
      <c r="N268" s="87">
        <v>0</v>
      </c>
      <c r="O268" s="88">
        <v>44280</v>
      </c>
      <c r="P268" s="88">
        <v>0</v>
      </c>
      <c r="Q268" s="88">
        <v>0</v>
      </c>
      <c r="R268" s="88">
        <v>0</v>
      </c>
      <c r="S268" s="88">
        <v>65012</v>
      </c>
      <c r="T268" s="88">
        <f t="shared" si="13"/>
        <v>109292</v>
      </c>
      <c r="U268" s="87">
        <v>0</v>
      </c>
      <c r="V268" s="89">
        <f t="shared" si="14"/>
        <v>109292</v>
      </c>
      <c r="W268" s="87">
        <v>0</v>
      </c>
      <c r="X268" s="88">
        <v>10626</v>
      </c>
      <c r="Y268" s="88">
        <v>0</v>
      </c>
      <c r="Z268" s="88">
        <v>834</v>
      </c>
      <c r="AA268" s="88">
        <v>0</v>
      </c>
      <c r="AB268" s="88">
        <v>0</v>
      </c>
      <c r="AC268" s="88">
        <v>0</v>
      </c>
      <c r="AD268" s="88">
        <v>0</v>
      </c>
      <c r="AE268" s="88">
        <f t="shared" si="12"/>
        <v>11460</v>
      </c>
      <c r="AF268" s="89">
        <f t="shared" si="15"/>
        <v>97832</v>
      </c>
      <c r="AG268" s="87">
        <v>0</v>
      </c>
      <c r="AH268" s="90" t="s">
        <v>121</v>
      </c>
      <c r="AI268" s="91">
        <v>328002011021147</v>
      </c>
      <c r="AJ268" s="90" t="s">
        <v>174</v>
      </c>
    </row>
    <row r="269" spans="2:36" ht="16.5">
      <c r="B269" s="82" t="s">
        <v>1748</v>
      </c>
      <c r="C269" s="113">
        <v>254</v>
      </c>
      <c r="D269" s="84" t="s">
        <v>1749</v>
      </c>
      <c r="E269" s="82"/>
      <c r="F269" s="85">
        <v>280900468237</v>
      </c>
      <c r="G269" s="86">
        <v>36905</v>
      </c>
      <c r="H269" s="84" t="s">
        <v>1750</v>
      </c>
      <c r="I269" s="87" t="s">
        <v>111</v>
      </c>
      <c r="J269" s="84" t="s">
        <v>1186</v>
      </c>
      <c r="K269" s="84" t="s">
        <v>1454</v>
      </c>
      <c r="L269" s="86">
        <v>44508</v>
      </c>
      <c r="M269" s="87" t="s">
        <v>96</v>
      </c>
      <c r="N269" s="87">
        <v>0</v>
      </c>
      <c r="O269" s="88">
        <v>18324</v>
      </c>
      <c r="P269" s="88">
        <v>0</v>
      </c>
      <c r="Q269" s="88">
        <v>0</v>
      </c>
      <c r="R269" s="88">
        <v>0</v>
      </c>
      <c r="S269" s="88">
        <v>27485</v>
      </c>
      <c r="T269" s="88">
        <f t="shared" si="13"/>
        <v>45809</v>
      </c>
      <c r="U269" s="87">
        <v>0</v>
      </c>
      <c r="V269" s="89">
        <f t="shared" si="14"/>
        <v>45809</v>
      </c>
      <c r="W269" s="87">
        <v>0</v>
      </c>
      <c r="X269" s="88">
        <v>4398</v>
      </c>
      <c r="Y269" s="88">
        <v>0</v>
      </c>
      <c r="Z269" s="88">
        <v>345</v>
      </c>
      <c r="AA269" s="88">
        <v>0</v>
      </c>
      <c r="AB269" s="88">
        <v>0</v>
      </c>
      <c r="AC269" s="88">
        <v>0</v>
      </c>
      <c r="AD269" s="88">
        <v>0</v>
      </c>
      <c r="AE269" s="88">
        <f t="shared" si="12"/>
        <v>4743</v>
      </c>
      <c r="AF269" s="89">
        <f t="shared" si="15"/>
        <v>41066</v>
      </c>
      <c r="AG269" s="87">
        <v>0</v>
      </c>
      <c r="AH269" s="90" t="s">
        <v>121</v>
      </c>
      <c r="AI269" s="91">
        <v>73610100235959</v>
      </c>
      <c r="AJ269" s="90" t="s">
        <v>261</v>
      </c>
    </row>
    <row r="270" spans="2:36" ht="16.5">
      <c r="B270" s="82" t="s">
        <v>1751</v>
      </c>
      <c r="C270" s="113">
        <v>255</v>
      </c>
      <c r="D270" s="84" t="s">
        <v>1752</v>
      </c>
      <c r="E270" s="82"/>
      <c r="F270" s="85">
        <v>413031207101</v>
      </c>
      <c r="G270" s="86">
        <v>34854</v>
      </c>
      <c r="H270" s="84" t="s">
        <v>1668</v>
      </c>
      <c r="I270" s="87" t="s">
        <v>111</v>
      </c>
      <c r="J270" s="84" t="s">
        <v>1107</v>
      </c>
      <c r="K270" s="84" t="s">
        <v>1753</v>
      </c>
      <c r="L270" s="86">
        <v>44501</v>
      </c>
      <c r="M270" s="87" t="s">
        <v>96</v>
      </c>
      <c r="N270" s="87">
        <v>0</v>
      </c>
      <c r="O270" s="88">
        <v>62668</v>
      </c>
      <c r="P270" s="88">
        <v>0</v>
      </c>
      <c r="Q270" s="88">
        <v>0</v>
      </c>
      <c r="R270" s="88">
        <v>0</v>
      </c>
      <c r="S270" s="88">
        <v>74003</v>
      </c>
      <c r="T270" s="88">
        <f t="shared" si="13"/>
        <v>136671</v>
      </c>
      <c r="U270" s="87">
        <v>0</v>
      </c>
      <c r="V270" s="89">
        <f t="shared" si="14"/>
        <v>136671</v>
      </c>
      <c r="W270" s="87">
        <v>0</v>
      </c>
      <c r="X270" s="88">
        <v>15038</v>
      </c>
      <c r="Y270" s="88">
        <v>0</v>
      </c>
      <c r="Z270" s="88">
        <v>1179</v>
      </c>
      <c r="AA270" s="88">
        <v>0</v>
      </c>
      <c r="AB270" s="88">
        <v>0</v>
      </c>
      <c r="AC270" s="88">
        <v>0</v>
      </c>
      <c r="AD270" s="88">
        <v>0</v>
      </c>
      <c r="AE270" s="88">
        <f t="shared" si="12"/>
        <v>16217</v>
      </c>
      <c r="AF270" s="89">
        <f t="shared" si="15"/>
        <v>120454</v>
      </c>
      <c r="AG270" s="87">
        <v>0</v>
      </c>
      <c r="AH270" s="90" t="s">
        <v>121</v>
      </c>
      <c r="AI270" s="91">
        <v>214812010000607</v>
      </c>
      <c r="AJ270" s="90" t="s">
        <v>122</v>
      </c>
    </row>
    <row r="271" spans="2:36" ht="16.5">
      <c r="B271" s="82" t="s">
        <v>1754</v>
      </c>
      <c r="C271" s="113">
        <v>256</v>
      </c>
      <c r="D271" s="84" t="s">
        <v>1755</v>
      </c>
      <c r="E271" s="82"/>
      <c r="F271" s="85">
        <v>829751061239</v>
      </c>
      <c r="G271" s="86">
        <v>35023</v>
      </c>
      <c r="H271" s="84" t="s">
        <v>1494</v>
      </c>
      <c r="I271" s="87" t="s">
        <v>111</v>
      </c>
      <c r="J271" s="84" t="s">
        <v>1410</v>
      </c>
      <c r="K271" s="84" t="s">
        <v>1044</v>
      </c>
      <c r="L271" s="86">
        <v>44536</v>
      </c>
      <c r="M271" s="87" t="s">
        <v>96</v>
      </c>
      <c r="N271" s="87">
        <v>0</v>
      </c>
      <c r="O271" s="88">
        <v>59040</v>
      </c>
      <c r="P271" s="88">
        <v>0</v>
      </c>
      <c r="Q271" s="88">
        <v>0</v>
      </c>
      <c r="R271" s="88">
        <v>0</v>
      </c>
      <c r="S271" s="88">
        <v>71060</v>
      </c>
      <c r="T271" s="88">
        <f t="shared" si="13"/>
        <v>130100</v>
      </c>
      <c r="U271" s="87">
        <v>0</v>
      </c>
      <c r="V271" s="89">
        <f t="shared" si="14"/>
        <v>130100</v>
      </c>
      <c r="W271" s="87">
        <v>0</v>
      </c>
      <c r="X271" s="88">
        <v>14172</v>
      </c>
      <c r="Y271" s="88">
        <v>0</v>
      </c>
      <c r="Z271" s="88">
        <v>1107</v>
      </c>
      <c r="AA271" s="88">
        <v>0</v>
      </c>
      <c r="AB271" s="88">
        <v>0</v>
      </c>
      <c r="AC271" s="88">
        <v>0</v>
      </c>
      <c r="AD271" s="88">
        <v>0</v>
      </c>
      <c r="AE271" s="88">
        <f t="shared" si="12"/>
        <v>15279</v>
      </c>
      <c r="AF271" s="89">
        <f t="shared" si="15"/>
        <v>114821</v>
      </c>
      <c r="AG271" s="87">
        <v>0</v>
      </c>
      <c r="AH271" s="90" t="s">
        <v>121</v>
      </c>
      <c r="AI271" s="91">
        <v>370702120004131</v>
      </c>
      <c r="AJ271" s="90" t="s">
        <v>1446</v>
      </c>
    </row>
    <row r="272" spans="2:36" ht="16.5">
      <c r="B272" s="82" t="s">
        <v>1756</v>
      </c>
      <c r="C272" s="113">
        <v>257</v>
      </c>
      <c r="D272" s="84" t="s">
        <v>1757</v>
      </c>
      <c r="E272" s="82"/>
      <c r="F272" s="85">
        <v>519744562785</v>
      </c>
      <c r="G272" s="86">
        <v>34558</v>
      </c>
      <c r="H272" s="84" t="s">
        <v>1673</v>
      </c>
      <c r="I272" s="87" t="s">
        <v>111</v>
      </c>
      <c r="J272" s="84" t="s">
        <v>200</v>
      </c>
      <c r="K272" s="84" t="s">
        <v>1044</v>
      </c>
      <c r="L272" s="86">
        <v>44547</v>
      </c>
      <c r="M272" s="87" t="s">
        <v>96</v>
      </c>
      <c r="N272" s="87">
        <v>0</v>
      </c>
      <c r="O272" s="88">
        <v>40478</v>
      </c>
      <c r="P272" s="88">
        <v>0</v>
      </c>
      <c r="Q272" s="88">
        <v>0</v>
      </c>
      <c r="R272" s="88">
        <v>0</v>
      </c>
      <c r="S272" s="88">
        <v>43216</v>
      </c>
      <c r="T272" s="88">
        <f t="shared" si="13"/>
        <v>83694</v>
      </c>
      <c r="U272" s="87">
        <v>0</v>
      </c>
      <c r="V272" s="89">
        <f t="shared" si="14"/>
        <v>83694</v>
      </c>
      <c r="W272" s="87">
        <v>0</v>
      </c>
      <c r="X272" s="88">
        <v>9720</v>
      </c>
      <c r="Y272" s="88">
        <v>0</v>
      </c>
      <c r="Z272" s="88">
        <v>762</v>
      </c>
      <c r="AA272" s="88">
        <v>0</v>
      </c>
      <c r="AB272" s="88">
        <v>0</v>
      </c>
      <c r="AC272" s="88">
        <v>0</v>
      </c>
      <c r="AD272" s="88">
        <v>0</v>
      </c>
      <c r="AE272" s="88">
        <f t="shared" ref="AE272:AE335" si="16">SUM(X272:AD272)</f>
        <v>10482</v>
      </c>
      <c r="AF272" s="89">
        <f t="shared" si="15"/>
        <v>73212</v>
      </c>
      <c r="AG272" s="87">
        <v>0</v>
      </c>
      <c r="AH272" s="90" t="s">
        <v>121</v>
      </c>
      <c r="AI272" s="91">
        <v>214810100055247</v>
      </c>
      <c r="AJ272" s="90" t="s">
        <v>122</v>
      </c>
    </row>
    <row r="273" spans="2:36" ht="16.5">
      <c r="B273" s="82" t="s">
        <v>1758</v>
      </c>
      <c r="C273" s="113">
        <v>258</v>
      </c>
      <c r="D273" s="84" t="s">
        <v>1759</v>
      </c>
      <c r="E273" s="82"/>
      <c r="F273" s="85">
        <v>664961353115</v>
      </c>
      <c r="G273" s="86">
        <v>34598</v>
      </c>
      <c r="H273" s="84" t="s">
        <v>1760</v>
      </c>
      <c r="I273" s="87" t="s">
        <v>111</v>
      </c>
      <c r="J273" s="84" t="s">
        <v>1163</v>
      </c>
      <c r="K273" s="84" t="s">
        <v>1044</v>
      </c>
      <c r="L273" s="86">
        <v>44538</v>
      </c>
      <c r="M273" s="87" t="s">
        <v>96</v>
      </c>
      <c r="N273" s="87">
        <v>0</v>
      </c>
      <c r="O273" s="88">
        <v>30553</v>
      </c>
      <c r="P273" s="88">
        <v>0</v>
      </c>
      <c r="Q273" s="88">
        <v>0</v>
      </c>
      <c r="R273" s="88">
        <v>0</v>
      </c>
      <c r="S273" s="88">
        <v>28326</v>
      </c>
      <c r="T273" s="88">
        <f t="shared" ref="T273:T336" si="17">SUM(O273:S273)</f>
        <v>58879</v>
      </c>
      <c r="U273" s="87">
        <v>0</v>
      </c>
      <c r="V273" s="89">
        <f t="shared" ref="V273:V336" si="18">T273+U273</f>
        <v>58879</v>
      </c>
      <c r="W273" s="87">
        <v>0</v>
      </c>
      <c r="X273" s="88">
        <v>7330</v>
      </c>
      <c r="Y273" s="88">
        <v>0</v>
      </c>
      <c r="Z273" s="88">
        <v>574</v>
      </c>
      <c r="AA273" s="88">
        <v>0</v>
      </c>
      <c r="AB273" s="88">
        <v>0</v>
      </c>
      <c r="AC273" s="88">
        <v>0</v>
      </c>
      <c r="AD273" s="88">
        <v>0</v>
      </c>
      <c r="AE273" s="88">
        <f t="shared" si="16"/>
        <v>7904</v>
      </c>
      <c r="AF273" s="89">
        <f t="shared" ref="AF273:AF336" si="19">V273-AE273</f>
        <v>50975</v>
      </c>
      <c r="AG273" s="87">
        <v>0</v>
      </c>
      <c r="AH273" s="90" t="s">
        <v>121</v>
      </c>
      <c r="AI273" s="91">
        <v>214810100038550</v>
      </c>
      <c r="AJ273" s="90" t="s">
        <v>122</v>
      </c>
    </row>
    <row r="274" spans="2:36" ht="16.5">
      <c r="B274" s="82" t="s">
        <v>1761</v>
      </c>
      <c r="C274" s="113">
        <v>259</v>
      </c>
      <c r="D274" s="84" t="s">
        <v>1762</v>
      </c>
      <c r="E274" s="82" t="s">
        <v>1763</v>
      </c>
      <c r="F274" s="85">
        <v>860765858893</v>
      </c>
      <c r="G274" s="86">
        <v>31841</v>
      </c>
      <c r="H274" s="84" t="s">
        <v>1764</v>
      </c>
      <c r="I274" s="87" t="s">
        <v>111</v>
      </c>
      <c r="J274" s="84" t="s">
        <v>1180</v>
      </c>
      <c r="K274" s="84" t="s">
        <v>1001</v>
      </c>
      <c r="L274" s="86">
        <v>44593</v>
      </c>
      <c r="M274" s="87" t="s">
        <v>96</v>
      </c>
      <c r="N274" s="87">
        <v>0</v>
      </c>
      <c r="O274" s="88">
        <v>40000</v>
      </c>
      <c r="P274" s="88">
        <v>0</v>
      </c>
      <c r="Q274" s="88">
        <v>0</v>
      </c>
      <c r="R274" s="88">
        <v>0</v>
      </c>
      <c r="S274" s="88">
        <v>20000</v>
      </c>
      <c r="T274" s="88">
        <f t="shared" si="17"/>
        <v>60000</v>
      </c>
      <c r="U274" s="87">
        <v>0</v>
      </c>
      <c r="V274" s="89">
        <f t="shared" si="18"/>
        <v>60000</v>
      </c>
      <c r="W274" s="87">
        <v>0</v>
      </c>
      <c r="X274" s="88">
        <v>0</v>
      </c>
      <c r="Y274" s="88">
        <v>0</v>
      </c>
      <c r="Z274" s="88">
        <v>0</v>
      </c>
      <c r="AA274" s="88">
        <v>0</v>
      </c>
      <c r="AB274" s="88">
        <v>400</v>
      </c>
      <c r="AC274" s="88">
        <v>0</v>
      </c>
      <c r="AD274" s="88">
        <v>0</v>
      </c>
      <c r="AE274" s="88">
        <f t="shared" si="16"/>
        <v>400</v>
      </c>
      <c r="AF274" s="89">
        <f t="shared" si="19"/>
        <v>59600</v>
      </c>
      <c r="AG274" s="87">
        <v>0</v>
      </c>
      <c r="AH274" s="90" t="s">
        <v>121</v>
      </c>
      <c r="AI274" s="91">
        <v>610002010014131</v>
      </c>
      <c r="AJ274" s="90" t="s">
        <v>140</v>
      </c>
    </row>
    <row r="275" spans="2:36" ht="16.5">
      <c r="B275" s="82" t="s">
        <v>1765</v>
      </c>
      <c r="C275" s="113">
        <v>260</v>
      </c>
      <c r="D275" s="84" t="s">
        <v>1766</v>
      </c>
      <c r="E275" s="82"/>
      <c r="F275" s="85">
        <v>520957307609</v>
      </c>
      <c r="G275" s="86">
        <v>34069</v>
      </c>
      <c r="H275" s="84" t="s">
        <v>1032</v>
      </c>
      <c r="I275" s="87" t="s">
        <v>111</v>
      </c>
      <c r="J275" s="84" t="s">
        <v>1410</v>
      </c>
      <c r="K275" s="84" t="s">
        <v>1112</v>
      </c>
      <c r="L275" s="86">
        <v>44593</v>
      </c>
      <c r="M275" s="87" t="s">
        <v>96</v>
      </c>
      <c r="N275" s="87">
        <v>0</v>
      </c>
      <c r="O275" s="88">
        <v>54120</v>
      </c>
      <c r="P275" s="88">
        <v>0</v>
      </c>
      <c r="Q275" s="88">
        <v>0</v>
      </c>
      <c r="R275" s="88">
        <v>0</v>
      </c>
      <c r="S275" s="88">
        <v>63680</v>
      </c>
      <c r="T275" s="88">
        <f t="shared" si="17"/>
        <v>117800</v>
      </c>
      <c r="U275" s="87">
        <v>0</v>
      </c>
      <c r="V275" s="89">
        <f t="shared" si="18"/>
        <v>117800</v>
      </c>
      <c r="W275" s="87">
        <v>0</v>
      </c>
      <c r="X275" s="88">
        <v>12990</v>
      </c>
      <c r="Y275" s="88">
        <v>0</v>
      </c>
      <c r="Z275" s="88">
        <v>1011</v>
      </c>
      <c r="AA275" s="88">
        <v>0</v>
      </c>
      <c r="AB275" s="88">
        <v>0</v>
      </c>
      <c r="AC275" s="88">
        <v>0</v>
      </c>
      <c r="AD275" s="88">
        <v>0</v>
      </c>
      <c r="AE275" s="88">
        <f t="shared" si="16"/>
        <v>14001</v>
      </c>
      <c r="AF275" s="89">
        <f t="shared" si="19"/>
        <v>103799</v>
      </c>
      <c r="AG275" s="87">
        <v>0</v>
      </c>
      <c r="AH275" s="90" t="s">
        <v>121</v>
      </c>
      <c r="AI275" s="91">
        <v>151712010000370</v>
      </c>
      <c r="AJ275" s="90" t="s">
        <v>174</v>
      </c>
    </row>
    <row r="276" spans="2:36" ht="16.5">
      <c r="B276" s="82" t="s">
        <v>1767</v>
      </c>
      <c r="C276" s="113">
        <v>261</v>
      </c>
      <c r="D276" s="84" t="s">
        <v>1768</v>
      </c>
      <c r="E276" s="82" t="s">
        <v>1769</v>
      </c>
      <c r="F276" s="85">
        <v>670360044357</v>
      </c>
      <c r="G276" s="86">
        <v>35082</v>
      </c>
      <c r="H276" s="84" t="s">
        <v>1770</v>
      </c>
      <c r="I276" s="87" t="s">
        <v>111</v>
      </c>
      <c r="J276" s="84" t="s">
        <v>1134</v>
      </c>
      <c r="K276" s="84" t="s">
        <v>828</v>
      </c>
      <c r="L276" s="86">
        <v>44623</v>
      </c>
      <c r="M276" s="87" t="s">
        <v>96</v>
      </c>
      <c r="N276" s="87">
        <v>0</v>
      </c>
      <c r="O276" s="88">
        <v>16000</v>
      </c>
      <c r="P276" s="88">
        <v>0</v>
      </c>
      <c r="Q276" s="88">
        <v>0</v>
      </c>
      <c r="R276" s="88">
        <v>0</v>
      </c>
      <c r="S276" s="88">
        <v>24000</v>
      </c>
      <c r="T276" s="88">
        <f t="shared" si="17"/>
        <v>40000</v>
      </c>
      <c r="U276" s="87">
        <v>0</v>
      </c>
      <c r="V276" s="89">
        <f t="shared" si="18"/>
        <v>40000</v>
      </c>
      <c r="W276" s="87">
        <v>0</v>
      </c>
      <c r="X276" s="88">
        <v>3840</v>
      </c>
      <c r="Y276" s="88">
        <v>0</v>
      </c>
      <c r="Z276" s="88">
        <v>300</v>
      </c>
      <c r="AA276" s="88">
        <v>0</v>
      </c>
      <c r="AB276" s="88">
        <v>300</v>
      </c>
      <c r="AC276" s="88">
        <v>0</v>
      </c>
      <c r="AD276" s="88">
        <v>0</v>
      </c>
      <c r="AE276" s="88">
        <f t="shared" si="16"/>
        <v>4440</v>
      </c>
      <c r="AF276" s="89">
        <f t="shared" si="19"/>
        <v>35560</v>
      </c>
      <c r="AG276" s="87">
        <v>0</v>
      </c>
      <c r="AH276" s="90" t="s">
        <v>121</v>
      </c>
      <c r="AI276" s="91">
        <v>147910100079955</v>
      </c>
      <c r="AJ276" s="90" t="s">
        <v>252</v>
      </c>
    </row>
    <row r="277" spans="2:36" ht="16.5">
      <c r="B277" s="82" t="s">
        <v>1771</v>
      </c>
      <c r="C277" s="113">
        <v>262</v>
      </c>
      <c r="D277" s="84" t="s">
        <v>1772</v>
      </c>
      <c r="E277" s="82" t="s">
        <v>1773</v>
      </c>
      <c r="F277" s="85">
        <v>548599100174</v>
      </c>
      <c r="G277" s="86">
        <v>35234</v>
      </c>
      <c r="H277" s="84" t="s">
        <v>1770</v>
      </c>
      <c r="I277" s="87" t="s">
        <v>111</v>
      </c>
      <c r="J277" s="84" t="s">
        <v>1134</v>
      </c>
      <c r="K277" s="84" t="s">
        <v>828</v>
      </c>
      <c r="L277" s="86">
        <v>44622</v>
      </c>
      <c r="M277" s="87" t="s">
        <v>96</v>
      </c>
      <c r="N277" s="87">
        <v>0</v>
      </c>
      <c r="O277" s="88">
        <v>27871</v>
      </c>
      <c r="P277" s="88">
        <v>0</v>
      </c>
      <c r="Q277" s="88">
        <v>0</v>
      </c>
      <c r="R277" s="88">
        <v>0</v>
      </c>
      <c r="S277" s="88">
        <v>24306</v>
      </c>
      <c r="T277" s="88">
        <f t="shared" si="17"/>
        <v>52177</v>
      </c>
      <c r="U277" s="87">
        <v>0</v>
      </c>
      <c r="V277" s="89">
        <f t="shared" si="18"/>
        <v>52177</v>
      </c>
      <c r="W277" s="87">
        <v>0</v>
      </c>
      <c r="X277" s="88">
        <v>6690</v>
      </c>
      <c r="Y277" s="88">
        <v>0</v>
      </c>
      <c r="Z277" s="88">
        <v>523</v>
      </c>
      <c r="AA277" s="88">
        <v>0</v>
      </c>
      <c r="AB277" s="88">
        <v>450</v>
      </c>
      <c r="AC277" s="88">
        <v>0</v>
      </c>
      <c r="AD277" s="88">
        <v>0</v>
      </c>
      <c r="AE277" s="88">
        <f t="shared" si="16"/>
        <v>7663</v>
      </c>
      <c r="AF277" s="89">
        <f t="shared" si="19"/>
        <v>44514</v>
      </c>
      <c r="AG277" s="87">
        <v>0</v>
      </c>
      <c r="AH277" s="90" t="s">
        <v>121</v>
      </c>
      <c r="AI277" s="91">
        <v>107510100120754</v>
      </c>
      <c r="AJ277" s="90" t="s">
        <v>252</v>
      </c>
    </row>
    <row r="278" spans="2:36" ht="16.5">
      <c r="B278" s="82" t="s">
        <v>1774</v>
      </c>
      <c r="C278" s="113">
        <v>263</v>
      </c>
      <c r="D278" s="84" t="s">
        <v>1775</v>
      </c>
      <c r="E278" s="82" t="s">
        <v>1776</v>
      </c>
      <c r="F278" s="85">
        <v>247036375352</v>
      </c>
      <c r="G278" s="86">
        <v>34709</v>
      </c>
      <c r="H278" s="84" t="s">
        <v>1777</v>
      </c>
      <c r="I278" s="87" t="s">
        <v>111</v>
      </c>
      <c r="J278" s="84" t="s">
        <v>200</v>
      </c>
      <c r="K278" s="84" t="s">
        <v>1044</v>
      </c>
      <c r="L278" s="86">
        <v>44634</v>
      </c>
      <c r="M278" s="87" t="s">
        <v>96</v>
      </c>
      <c r="N278" s="87">
        <v>0</v>
      </c>
      <c r="O278" s="88">
        <v>24000</v>
      </c>
      <c r="P278" s="88">
        <v>0</v>
      </c>
      <c r="Q278" s="88">
        <v>0</v>
      </c>
      <c r="R278" s="88">
        <v>0</v>
      </c>
      <c r="S278" s="88">
        <v>36000</v>
      </c>
      <c r="T278" s="88">
        <f t="shared" si="17"/>
        <v>60000</v>
      </c>
      <c r="U278" s="87">
        <v>0</v>
      </c>
      <c r="V278" s="89">
        <f t="shared" si="18"/>
        <v>60000</v>
      </c>
      <c r="W278" s="87">
        <v>0</v>
      </c>
      <c r="X278" s="88">
        <v>5760</v>
      </c>
      <c r="Y278" s="88">
        <v>0</v>
      </c>
      <c r="Z278" s="88">
        <v>450</v>
      </c>
      <c r="AA278" s="88">
        <v>0</v>
      </c>
      <c r="AB278" s="88">
        <v>0</v>
      </c>
      <c r="AC278" s="88">
        <v>0</v>
      </c>
      <c r="AD278" s="88">
        <v>0</v>
      </c>
      <c r="AE278" s="88">
        <f t="shared" si="16"/>
        <v>6210</v>
      </c>
      <c r="AF278" s="89">
        <f t="shared" si="19"/>
        <v>53790</v>
      </c>
      <c r="AG278" s="87">
        <v>0</v>
      </c>
      <c r="AH278" s="90" t="s">
        <v>121</v>
      </c>
      <c r="AI278" s="91">
        <v>133612010000709</v>
      </c>
      <c r="AJ278" s="90">
        <v>0</v>
      </c>
    </row>
    <row r="279" spans="2:36" ht="16.5">
      <c r="B279" s="82" t="s">
        <v>1778</v>
      </c>
      <c r="C279" s="113">
        <v>264</v>
      </c>
      <c r="D279" s="84" t="s">
        <v>1779</v>
      </c>
      <c r="E279" s="82" t="s">
        <v>1780</v>
      </c>
      <c r="F279" s="85">
        <v>776532377320</v>
      </c>
      <c r="G279" s="86">
        <v>35526</v>
      </c>
      <c r="H279" s="84" t="s">
        <v>1781</v>
      </c>
      <c r="I279" s="87" t="s">
        <v>111</v>
      </c>
      <c r="J279" s="84" t="s">
        <v>1005</v>
      </c>
      <c r="K279" s="84" t="s">
        <v>1782</v>
      </c>
      <c r="L279" s="86">
        <v>44676</v>
      </c>
      <c r="M279" s="87" t="s">
        <v>96</v>
      </c>
      <c r="N279" s="87">
        <v>0</v>
      </c>
      <c r="O279" s="88">
        <v>187500</v>
      </c>
      <c r="P279" s="88">
        <v>0</v>
      </c>
      <c r="Q279" s="88">
        <v>0</v>
      </c>
      <c r="R279" s="88">
        <v>0</v>
      </c>
      <c r="S279" s="88">
        <v>120000</v>
      </c>
      <c r="T279" s="88">
        <f t="shared" si="17"/>
        <v>307500</v>
      </c>
      <c r="U279" s="87">
        <v>0</v>
      </c>
      <c r="V279" s="89">
        <f t="shared" si="18"/>
        <v>307500</v>
      </c>
      <c r="W279" s="87">
        <v>0</v>
      </c>
      <c r="X279" s="88">
        <v>0</v>
      </c>
      <c r="Y279" s="88">
        <v>0</v>
      </c>
      <c r="Z279" s="88">
        <v>0</v>
      </c>
      <c r="AA279" s="88">
        <v>0</v>
      </c>
      <c r="AB279" s="88">
        <v>2400</v>
      </c>
      <c r="AC279" s="88">
        <v>0</v>
      </c>
      <c r="AD279" s="88">
        <v>0</v>
      </c>
      <c r="AE279" s="88">
        <f t="shared" si="16"/>
        <v>2400</v>
      </c>
      <c r="AF279" s="89">
        <f t="shared" si="19"/>
        <v>305100</v>
      </c>
      <c r="AG279" s="87">
        <v>0</v>
      </c>
      <c r="AH279" s="90" t="s">
        <v>121</v>
      </c>
      <c r="AI279" s="91">
        <v>93210100053513</v>
      </c>
      <c r="AJ279" s="90">
        <v>0</v>
      </c>
    </row>
    <row r="280" spans="2:36" ht="16.5">
      <c r="B280" s="82" t="s">
        <v>1783</v>
      </c>
      <c r="C280" s="113">
        <v>265</v>
      </c>
      <c r="D280" s="84" t="s">
        <v>1784</v>
      </c>
      <c r="E280" s="82" t="s">
        <v>1785</v>
      </c>
      <c r="F280" s="85">
        <v>208839650165</v>
      </c>
      <c r="G280" s="86">
        <v>28642</v>
      </c>
      <c r="H280" s="84" t="s">
        <v>1645</v>
      </c>
      <c r="I280" s="87" t="s">
        <v>111</v>
      </c>
      <c r="J280" s="84" t="s">
        <v>1005</v>
      </c>
      <c r="K280" s="84" t="s">
        <v>1786</v>
      </c>
      <c r="L280" s="86">
        <v>44663</v>
      </c>
      <c r="M280" s="87" t="s">
        <v>96</v>
      </c>
      <c r="N280" s="87">
        <v>0</v>
      </c>
      <c r="O280" s="88">
        <v>360000</v>
      </c>
      <c r="P280" s="88">
        <v>0</v>
      </c>
      <c r="Q280" s="88">
        <v>0</v>
      </c>
      <c r="R280" s="88">
        <v>0</v>
      </c>
      <c r="S280" s="88">
        <v>180000</v>
      </c>
      <c r="T280" s="88">
        <f t="shared" si="17"/>
        <v>540000</v>
      </c>
      <c r="U280" s="87">
        <v>0</v>
      </c>
      <c r="V280" s="89">
        <f t="shared" si="18"/>
        <v>540000</v>
      </c>
      <c r="W280" s="87">
        <v>0</v>
      </c>
      <c r="X280" s="88">
        <v>0</v>
      </c>
      <c r="Y280" s="88">
        <v>0</v>
      </c>
      <c r="Z280" s="88">
        <v>0</v>
      </c>
      <c r="AA280" s="88">
        <v>0</v>
      </c>
      <c r="AB280" s="88">
        <v>2400</v>
      </c>
      <c r="AC280" s="88">
        <v>0</v>
      </c>
      <c r="AD280" s="88">
        <v>0</v>
      </c>
      <c r="AE280" s="88">
        <f t="shared" si="16"/>
        <v>2400</v>
      </c>
      <c r="AF280" s="89">
        <f t="shared" si="19"/>
        <v>537600</v>
      </c>
      <c r="AG280" s="87">
        <v>0</v>
      </c>
      <c r="AH280" s="90" t="s">
        <v>121</v>
      </c>
      <c r="AI280" s="91">
        <v>508202010046503</v>
      </c>
      <c r="AJ280" s="90" t="s">
        <v>1007</v>
      </c>
    </row>
    <row r="281" spans="2:36" ht="16.5">
      <c r="B281" s="82" t="s">
        <v>1787</v>
      </c>
      <c r="C281" s="113">
        <v>266</v>
      </c>
      <c r="D281" s="84" t="s">
        <v>1788</v>
      </c>
      <c r="E281" s="82" t="s">
        <v>1789</v>
      </c>
      <c r="F281" s="85">
        <v>401648187228</v>
      </c>
      <c r="G281" s="86">
        <v>31836</v>
      </c>
      <c r="H281" s="84" t="s">
        <v>1676</v>
      </c>
      <c r="I281" s="87" t="s">
        <v>111</v>
      </c>
      <c r="J281" s="84" t="s">
        <v>1005</v>
      </c>
      <c r="K281" s="84" t="s">
        <v>1129</v>
      </c>
      <c r="L281" s="86">
        <v>44658</v>
      </c>
      <c r="M281" s="87" t="s">
        <v>96</v>
      </c>
      <c r="N281" s="87">
        <v>0</v>
      </c>
      <c r="O281" s="88">
        <v>219165</v>
      </c>
      <c r="P281" s="88">
        <v>0</v>
      </c>
      <c r="Q281" s="88">
        <v>0</v>
      </c>
      <c r="R281" s="88">
        <v>0</v>
      </c>
      <c r="S281" s="88">
        <v>87670</v>
      </c>
      <c r="T281" s="88">
        <f t="shared" si="17"/>
        <v>306835</v>
      </c>
      <c r="U281" s="87">
        <v>0</v>
      </c>
      <c r="V281" s="89">
        <f t="shared" si="18"/>
        <v>306835</v>
      </c>
      <c r="W281" s="87">
        <v>0</v>
      </c>
      <c r="X281" s="88">
        <v>0</v>
      </c>
      <c r="Y281" s="88">
        <v>0</v>
      </c>
      <c r="Z281" s="88">
        <v>0</v>
      </c>
      <c r="AA281" s="88">
        <v>0</v>
      </c>
      <c r="AB281" s="88">
        <v>2000</v>
      </c>
      <c r="AC281" s="88">
        <v>0</v>
      </c>
      <c r="AD281" s="88">
        <v>0</v>
      </c>
      <c r="AE281" s="88">
        <f t="shared" si="16"/>
        <v>2000</v>
      </c>
      <c r="AF281" s="89">
        <f t="shared" si="19"/>
        <v>304835</v>
      </c>
      <c r="AG281" s="87">
        <v>0</v>
      </c>
      <c r="AH281" s="90" t="s">
        <v>121</v>
      </c>
      <c r="AI281" s="91">
        <v>508202010048536</v>
      </c>
      <c r="AJ281" s="90" t="s">
        <v>1007</v>
      </c>
    </row>
    <row r="282" spans="2:36" ht="16.5">
      <c r="B282" s="82" t="s">
        <v>1790</v>
      </c>
      <c r="C282" s="113">
        <v>267</v>
      </c>
      <c r="D282" s="84" t="s">
        <v>1791</v>
      </c>
      <c r="E282" s="82" t="s">
        <v>1792</v>
      </c>
      <c r="F282" s="85">
        <v>403495451129</v>
      </c>
      <c r="G282" s="86">
        <v>33033</v>
      </c>
      <c r="H282" s="84" t="s">
        <v>1266</v>
      </c>
      <c r="I282" s="87" t="s">
        <v>111</v>
      </c>
      <c r="J282" s="84" t="s">
        <v>1005</v>
      </c>
      <c r="K282" s="84" t="s">
        <v>1793</v>
      </c>
      <c r="L282" s="86">
        <v>44683</v>
      </c>
      <c r="M282" s="87" t="s">
        <v>96</v>
      </c>
      <c r="N282" s="87">
        <v>0</v>
      </c>
      <c r="O282" s="88">
        <v>359000</v>
      </c>
      <c r="P282" s="88">
        <v>0</v>
      </c>
      <c r="Q282" s="88">
        <v>0</v>
      </c>
      <c r="R282" s="88">
        <v>0</v>
      </c>
      <c r="S282" s="88">
        <v>163533</v>
      </c>
      <c r="T282" s="88">
        <f t="shared" si="17"/>
        <v>522533</v>
      </c>
      <c r="U282" s="87">
        <v>0</v>
      </c>
      <c r="V282" s="89">
        <f t="shared" si="18"/>
        <v>522533</v>
      </c>
      <c r="W282" s="87">
        <v>0</v>
      </c>
      <c r="X282" s="88">
        <v>0</v>
      </c>
      <c r="Y282" s="88">
        <v>0</v>
      </c>
      <c r="Z282" s="88">
        <v>0</v>
      </c>
      <c r="AA282" s="88">
        <v>0</v>
      </c>
      <c r="AB282" s="88">
        <v>2400</v>
      </c>
      <c r="AC282" s="88">
        <v>0</v>
      </c>
      <c r="AD282" s="88">
        <v>0</v>
      </c>
      <c r="AE282" s="88">
        <f t="shared" si="16"/>
        <v>2400</v>
      </c>
      <c r="AF282" s="89">
        <f t="shared" si="19"/>
        <v>520133</v>
      </c>
      <c r="AG282" s="87">
        <v>0</v>
      </c>
      <c r="AH282" s="90" t="s">
        <v>121</v>
      </c>
      <c r="AI282" s="91">
        <v>508202010048540</v>
      </c>
      <c r="AJ282" s="90" t="s">
        <v>1007</v>
      </c>
    </row>
    <row r="283" spans="2:36" ht="16.5">
      <c r="B283" s="82" t="s">
        <v>1794</v>
      </c>
      <c r="C283" s="113">
        <v>268</v>
      </c>
      <c r="D283" s="84" t="s">
        <v>1795</v>
      </c>
      <c r="E283" s="82"/>
      <c r="F283" s="85">
        <v>883884268051</v>
      </c>
      <c r="G283" s="86">
        <v>33610</v>
      </c>
      <c r="H283" s="84" t="s">
        <v>1676</v>
      </c>
      <c r="I283" s="87" t="s">
        <v>111</v>
      </c>
      <c r="J283" s="84" t="s">
        <v>1392</v>
      </c>
      <c r="K283" s="84" t="s">
        <v>1393</v>
      </c>
      <c r="L283" s="86">
        <v>44700</v>
      </c>
      <c r="M283" s="87" t="s">
        <v>96</v>
      </c>
      <c r="N283" s="87">
        <v>0</v>
      </c>
      <c r="O283" s="88">
        <v>24903</v>
      </c>
      <c r="P283" s="88">
        <v>0</v>
      </c>
      <c r="Q283" s="88">
        <v>0</v>
      </c>
      <c r="R283" s="88">
        <v>0</v>
      </c>
      <c r="S283" s="88">
        <v>19855</v>
      </c>
      <c r="T283" s="88">
        <f t="shared" si="17"/>
        <v>44758</v>
      </c>
      <c r="U283" s="87">
        <v>0</v>
      </c>
      <c r="V283" s="89">
        <f t="shared" si="18"/>
        <v>44758</v>
      </c>
      <c r="W283" s="87">
        <v>0</v>
      </c>
      <c r="X283" s="88">
        <v>5976</v>
      </c>
      <c r="Y283" s="88">
        <v>0</v>
      </c>
      <c r="Z283" s="88">
        <v>467</v>
      </c>
      <c r="AA283" s="88">
        <v>0</v>
      </c>
      <c r="AB283" s="88">
        <v>0</v>
      </c>
      <c r="AC283" s="88">
        <v>0</v>
      </c>
      <c r="AD283" s="88">
        <v>0</v>
      </c>
      <c r="AE283" s="88">
        <f t="shared" si="16"/>
        <v>6443</v>
      </c>
      <c r="AF283" s="89">
        <f t="shared" si="19"/>
        <v>38315</v>
      </c>
      <c r="AG283" s="87">
        <v>0</v>
      </c>
      <c r="AH283" s="90" t="s">
        <v>121</v>
      </c>
      <c r="AI283" s="91">
        <v>73610100199392</v>
      </c>
      <c r="AJ283" s="90" t="s">
        <v>261</v>
      </c>
    </row>
    <row r="284" spans="2:36" ht="16.5">
      <c r="B284" s="82" t="s">
        <v>1796</v>
      </c>
      <c r="C284" s="113">
        <v>269</v>
      </c>
      <c r="D284" s="84" t="s">
        <v>1797</v>
      </c>
      <c r="E284" s="82"/>
      <c r="F284" s="85">
        <v>809062053945</v>
      </c>
      <c r="G284" s="86">
        <v>36443</v>
      </c>
      <c r="H284" s="84" t="s">
        <v>1078</v>
      </c>
      <c r="I284" s="87" t="s">
        <v>111</v>
      </c>
      <c r="J284" s="84" t="s">
        <v>1540</v>
      </c>
      <c r="K284" s="84" t="s">
        <v>1037</v>
      </c>
      <c r="L284" s="86">
        <v>44682</v>
      </c>
      <c r="M284" s="87" t="s">
        <v>96</v>
      </c>
      <c r="N284" s="87">
        <v>0</v>
      </c>
      <c r="O284" s="88">
        <v>44530</v>
      </c>
      <c r="P284" s="88">
        <v>0</v>
      </c>
      <c r="Q284" s="88">
        <v>0</v>
      </c>
      <c r="R284" s="88">
        <v>0</v>
      </c>
      <c r="S284" s="88">
        <v>49294</v>
      </c>
      <c r="T284" s="88">
        <f t="shared" si="17"/>
        <v>93824</v>
      </c>
      <c r="U284" s="87">
        <v>0</v>
      </c>
      <c r="V284" s="89">
        <f t="shared" si="18"/>
        <v>93824</v>
      </c>
      <c r="W284" s="87">
        <v>0</v>
      </c>
      <c r="X284" s="88">
        <v>10688</v>
      </c>
      <c r="Y284" s="88">
        <v>0</v>
      </c>
      <c r="Z284" s="88">
        <v>834</v>
      </c>
      <c r="AA284" s="88">
        <v>0</v>
      </c>
      <c r="AB284" s="88">
        <v>0</v>
      </c>
      <c r="AC284" s="88">
        <v>0</v>
      </c>
      <c r="AD284" s="88">
        <v>0</v>
      </c>
      <c r="AE284" s="88">
        <f t="shared" si="16"/>
        <v>11522</v>
      </c>
      <c r="AF284" s="89">
        <f t="shared" si="19"/>
        <v>82302</v>
      </c>
      <c r="AG284" s="87">
        <v>0</v>
      </c>
      <c r="AH284" s="90" t="s">
        <v>121</v>
      </c>
      <c r="AI284" s="91">
        <v>214812010000750</v>
      </c>
      <c r="AJ284" s="90" t="s">
        <v>122</v>
      </c>
    </row>
    <row r="285" spans="2:36" ht="16.5">
      <c r="B285" s="82" t="s">
        <v>1798</v>
      </c>
      <c r="C285" s="113">
        <v>270</v>
      </c>
      <c r="D285" s="84" t="s">
        <v>1799</v>
      </c>
      <c r="E285" s="82"/>
      <c r="F285" s="85">
        <v>467637876739</v>
      </c>
      <c r="G285" s="86">
        <v>34150</v>
      </c>
      <c r="H285" s="84" t="s">
        <v>1800</v>
      </c>
      <c r="I285" s="87" t="s">
        <v>111</v>
      </c>
      <c r="J285" s="84" t="s">
        <v>1255</v>
      </c>
      <c r="K285" s="84" t="s">
        <v>1474</v>
      </c>
      <c r="L285" s="86">
        <v>44673</v>
      </c>
      <c r="M285" s="87" t="s">
        <v>96</v>
      </c>
      <c r="N285" s="87">
        <v>0</v>
      </c>
      <c r="O285" s="88">
        <v>59040</v>
      </c>
      <c r="P285" s="88">
        <v>0</v>
      </c>
      <c r="Q285" s="88">
        <v>0</v>
      </c>
      <c r="R285" s="88">
        <v>0</v>
      </c>
      <c r="S285" s="88">
        <v>71060</v>
      </c>
      <c r="T285" s="88">
        <f t="shared" si="17"/>
        <v>130100</v>
      </c>
      <c r="U285" s="87">
        <v>0</v>
      </c>
      <c r="V285" s="89">
        <f t="shared" si="18"/>
        <v>130100</v>
      </c>
      <c r="W285" s="87">
        <v>0</v>
      </c>
      <c r="X285" s="88">
        <v>14172</v>
      </c>
      <c r="Y285" s="88">
        <v>0</v>
      </c>
      <c r="Z285" s="88">
        <v>1107</v>
      </c>
      <c r="AA285" s="88">
        <v>0</v>
      </c>
      <c r="AB285" s="88">
        <v>0</v>
      </c>
      <c r="AC285" s="88">
        <v>0</v>
      </c>
      <c r="AD285" s="88">
        <v>0</v>
      </c>
      <c r="AE285" s="88">
        <f t="shared" si="16"/>
        <v>15279</v>
      </c>
      <c r="AF285" s="89">
        <f t="shared" si="19"/>
        <v>114821</v>
      </c>
      <c r="AG285" s="87">
        <v>0</v>
      </c>
      <c r="AH285" s="90" t="s">
        <v>121</v>
      </c>
      <c r="AI285" s="91">
        <v>74812010000687</v>
      </c>
      <c r="AJ285" s="90">
        <v>0</v>
      </c>
    </row>
    <row r="286" spans="2:36" ht="16.5">
      <c r="B286" s="82" t="s">
        <v>1801</v>
      </c>
      <c r="C286" s="113">
        <v>271</v>
      </c>
      <c r="D286" s="84" t="s">
        <v>1802</v>
      </c>
      <c r="E286" s="82"/>
      <c r="F286" s="85">
        <v>246343210482</v>
      </c>
      <c r="G286" s="86">
        <v>36961</v>
      </c>
      <c r="H286" s="84" t="s">
        <v>1640</v>
      </c>
      <c r="I286" s="87" t="s">
        <v>111</v>
      </c>
      <c r="J286" s="84" t="s">
        <v>1033</v>
      </c>
      <c r="K286" s="84" t="s">
        <v>1044</v>
      </c>
      <c r="L286" s="86">
        <v>44693</v>
      </c>
      <c r="M286" s="87" t="s">
        <v>96</v>
      </c>
      <c r="N286" s="87">
        <v>0</v>
      </c>
      <c r="O286" s="88">
        <v>43104</v>
      </c>
      <c r="P286" s="88">
        <v>0</v>
      </c>
      <c r="Q286" s="88">
        <v>0</v>
      </c>
      <c r="R286" s="88">
        <v>0</v>
      </c>
      <c r="S286" s="88">
        <v>49214</v>
      </c>
      <c r="T286" s="88">
        <f t="shared" si="17"/>
        <v>92318</v>
      </c>
      <c r="U286" s="87">
        <v>0</v>
      </c>
      <c r="V286" s="89">
        <f t="shared" si="18"/>
        <v>92318</v>
      </c>
      <c r="W286" s="87">
        <v>0</v>
      </c>
      <c r="X286" s="88">
        <v>10342</v>
      </c>
      <c r="Y286" s="88">
        <v>0</v>
      </c>
      <c r="Z286" s="88">
        <v>811</v>
      </c>
      <c r="AA286" s="88">
        <v>0</v>
      </c>
      <c r="AB286" s="88">
        <v>0</v>
      </c>
      <c r="AC286" s="88">
        <v>0</v>
      </c>
      <c r="AD286" s="88">
        <v>0</v>
      </c>
      <c r="AE286" s="88">
        <f t="shared" si="16"/>
        <v>11153</v>
      </c>
      <c r="AF286" s="89">
        <f t="shared" si="19"/>
        <v>81165</v>
      </c>
      <c r="AG286" s="87">
        <v>0</v>
      </c>
      <c r="AH286" s="90" t="s">
        <v>121</v>
      </c>
      <c r="AI286" s="91">
        <v>214812010000772</v>
      </c>
      <c r="AJ286" s="90" t="s">
        <v>122</v>
      </c>
    </row>
    <row r="287" spans="2:36" ht="16.5">
      <c r="B287" s="82" t="s">
        <v>1803</v>
      </c>
      <c r="C287" s="113">
        <v>272</v>
      </c>
      <c r="D287" s="84" t="s">
        <v>1804</v>
      </c>
      <c r="E287" s="82" t="s">
        <v>1805</v>
      </c>
      <c r="F287" s="85">
        <v>592841990853</v>
      </c>
      <c r="G287" s="86">
        <v>28717</v>
      </c>
      <c r="H287" s="84" t="s">
        <v>1266</v>
      </c>
      <c r="I287" s="87" t="s">
        <v>111</v>
      </c>
      <c r="J287" s="84" t="s">
        <v>1005</v>
      </c>
      <c r="K287" s="84" t="s">
        <v>1806</v>
      </c>
      <c r="L287" s="86">
        <v>44732</v>
      </c>
      <c r="M287" s="87" t="s">
        <v>96</v>
      </c>
      <c r="N287" s="87">
        <v>0</v>
      </c>
      <c r="O287" s="88">
        <v>40000</v>
      </c>
      <c r="P287" s="88">
        <v>0</v>
      </c>
      <c r="Q287" s="88">
        <v>0</v>
      </c>
      <c r="R287" s="88">
        <v>0</v>
      </c>
      <c r="S287" s="88">
        <v>20000</v>
      </c>
      <c r="T287" s="88">
        <f t="shared" si="17"/>
        <v>60000</v>
      </c>
      <c r="U287" s="87">
        <v>0</v>
      </c>
      <c r="V287" s="89">
        <f t="shared" si="18"/>
        <v>60000</v>
      </c>
      <c r="W287" s="87">
        <v>0</v>
      </c>
      <c r="X287" s="88">
        <v>0</v>
      </c>
      <c r="Y287" s="88">
        <v>0</v>
      </c>
      <c r="Z287" s="88">
        <v>0</v>
      </c>
      <c r="AA287" s="88">
        <v>0</v>
      </c>
      <c r="AB287" s="88">
        <v>400</v>
      </c>
      <c r="AC287" s="88">
        <v>0</v>
      </c>
      <c r="AD287" s="88">
        <v>0</v>
      </c>
      <c r="AE287" s="88">
        <f t="shared" si="16"/>
        <v>400</v>
      </c>
      <c r="AF287" s="89">
        <f t="shared" si="19"/>
        <v>59600</v>
      </c>
      <c r="AG287" s="87">
        <v>0</v>
      </c>
      <c r="AH287" s="90" t="s">
        <v>121</v>
      </c>
      <c r="AI287" s="91">
        <v>104812010001017</v>
      </c>
      <c r="AJ287" s="90" t="s">
        <v>193</v>
      </c>
    </row>
    <row r="288" spans="2:36" ht="16.5">
      <c r="B288" s="82" t="s">
        <v>1807</v>
      </c>
      <c r="C288" s="113">
        <v>273</v>
      </c>
      <c r="D288" s="84" t="s">
        <v>1808</v>
      </c>
      <c r="E288" s="82" t="s">
        <v>1809</v>
      </c>
      <c r="F288" s="85">
        <v>593288510889</v>
      </c>
      <c r="G288" s="86">
        <v>30288</v>
      </c>
      <c r="H288" s="84" t="s">
        <v>1266</v>
      </c>
      <c r="I288" s="87" t="s">
        <v>111</v>
      </c>
      <c r="J288" s="84" t="s">
        <v>1024</v>
      </c>
      <c r="K288" s="84" t="s">
        <v>1810</v>
      </c>
      <c r="L288" s="86">
        <v>44750</v>
      </c>
      <c r="M288" s="87" t="s">
        <v>96</v>
      </c>
      <c r="N288" s="87">
        <v>0</v>
      </c>
      <c r="O288" s="88">
        <v>299194</v>
      </c>
      <c r="P288" s="88">
        <v>0</v>
      </c>
      <c r="Q288" s="88">
        <v>0</v>
      </c>
      <c r="R288" s="88">
        <v>0</v>
      </c>
      <c r="S288" s="88">
        <v>598387</v>
      </c>
      <c r="T288" s="88">
        <f t="shared" si="17"/>
        <v>897581</v>
      </c>
      <c r="U288" s="87">
        <v>0</v>
      </c>
      <c r="V288" s="89">
        <f t="shared" si="18"/>
        <v>897581</v>
      </c>
      <c r="W288" s="87">
        <v>0</v>
      </c>
      <c r="X288" s="88">
        <v>0</v>
      </c>
      <c r="Y288" s="88">
        <v>0</v>
      </c>
      <c r="Z288" s="88">
        <v>0</v>
      </c>
      <c r="AA288" s="88">
        <v>0</v>
      </c>
      <c r="AB288" s="88">
        <v>2400</v>
      </c>
      <c r="AC288" s="88">
        <v>41348.423999999999</v>
      </c>
      <c r="AD288" s="88">
        <v>0</v>
      </c>
      <c r="AE288" s="88">
        <f t="shared" si="16"/>
        <v>43748.423999999999</v>
      </c>
      <c r="AF288" s="89">
        <f t="shared" si="19"/>
        <v>853832.576</v>
      </c>
      <c r="AG288" s="87">
        <v>0</v>
      </c>
      <c r="AH288" s="90" t="s">
        <v>121</v>
      </c>
      <c r="AI288" s="91">
        <v>147812010000782</v>
      </c>
      <c r="AJ288" s="90">
        <v>0</v>
      </c>
    </row>
    <row r="289" spans="2:36" ht="16.5">
      <c r="B289" s="82" t="s">
        <v>1811</v>
      </c>
      <c r="C289" s="113">
        <v>274</v>
      </c>
      <c r="D289" s="84" t="s">
        <v>1812</v>
      </c>
      <c r="E289" s="82"/>
      <c r="F289" s="85">
        <v>806895127849</v>
      </c>
      <c r="G289" s="86">
        <v>35966</v>
      </c>
      <c r="H289" s="84" t="s">
        <v>1813</v>
      </c>
      <c r="I289" s="87" t="s">
        <v>111</v>
      </c>
      <c r="J289" s="84" t="s">
        <v>1134</v>
      </c>
      <c r="K289" s="84" t="s">
        <v>723</v>
      </c>
      <c r="L289" s="86">
        <v>44718</v>
      </c>
      <c r="M289" s="87" t="s">
        <v>96</v>
      </c>
      <c r="N289" s="87">
        <v>0</v>
      </c>
      <c r="O289" s="88">
        <v>17506</v>
      </c>
      <c r="P289" s="88">
        <v>0</v>
      </c>
      <c r="Q289" s="88">
        <v>0</v>
      </c>
      <c r="R289" s="88">
        <v>0</v>
      </c>
      <c r="S289" s="88">
        <v>26258</v>
      </c>
      <c r="T289" s="88">
        <f t="shared" si="17"/>
        <v>43764</v>
      </c>
      <c r="U289" s="87">
        <v>0</v>
      </c>
      <c r="V289" s="89">
        <f t="shared" si="18"/>
        <v>43764</v>
      </c>
      <c r="W289" s="87">
        <v>0</v>
      </c>
      <c r="X289" s="88">
        <v>4202</v>
      </c>
      <c r="Y289" s="88">
        <v>0</v>
      </c>
      <c r="Z289" s="88">
        <v>328</v>
      </c>
      <c r="AA289" s="88">
        <v>0</v>
      </c>
      <c r="AB289" s="88">
        <v>0</v>
      </c>
      <c r="AC289" s="88">
        <v>0</v>
      </c>
      <c r="AD289" s="88">
        <v>0</v>
      </c>
      <c r="AE289" s="88">
        <f t="shared" si="16"/>
        <v>4530</v>
      </c>
      <c r="AF289" s="89">
        <f t="shared" si="19"/>
        <v>39234</v>
      </c>
      <c r="AG289" s="87">
        <v>0</v>
      </c>
      <c r="AH289" s="90" t="s">
        <v>121</v>
      </c>
      <c r="AI289" s="91">
        <v>214812010000808</v>
      </c>
      <c r="AJ289" s="90" t="s">
        <v>122</v>
      </c>
    </row>
    <row r="290" spans="2:36" ht="16.5">
      <c r="B290" s="82" t="s">
        <v>1814</v>
      </c>
      <c r="C290" s="113">
        <v>275</v>
      </c>
      <c r="D290" s="84" t="s">
        <v>1591</v>
      </c>
      <c r="E290" s="82"/>
      <c r="F290" s="85">
        <v>316084732070</v>
      </c>
      <c r="G290" s="86">
        <v>35288</v>
      </c>
      <c r="H290" s="84" t="s">
        <v>1266</v>
      </c>
      <c r="I290" s="87" t="s">
        <v>111</v>
      </c>
      <c r="J290" s="84" t="s">
        <v>1255</v>
      </c>
      <c r="K290" s="84" t="s">
        <v>1044</v>
      </c>
      <c r="L290" s="86">
        <v>44748</v>
      </c>
      <c r="M290" s="87" t="s">
        <v>96</v>
      </c>
      <c r="N290" s="87">
        <v>0</v>
      </c>
      <c r="O290" s="88">
        <v>59040</v>
      </c>
      <c r="P290" s="88">
        <v>0</v>
      </c>
      <c r="Q290" s="88">
        <v>0</v>
      </c>
      <c r="R290" s="88">
        <v>0</v>
      </c>
      <c r="S290" s="88">
        <v>71060</v>
      </c>
      <c r="T290" s="88">
        <f t="shared" si="17"/>
        <v>130100</v>
      </c>
      <c r="U290" s="87">
        <v>0</v>
      </c>
      <c r="V290" s="89">
        <f t="shared" si="18"/>
        <v>130100</v>
      </c>
      <c r="W290" s="87">
        <v>0</v>
      </c>
      <c r="X290" s="88">
        <v>14172</v>
      </c>
      <c r="Y290" s="88">
        <v>0</v>
      </c>
      <c r="Z290" s="88">
        <v>1107</v>
      </c>
      <c r="AA290" s="88">
        <v>0</v>
      </c>
      <c r="AB290" s="88">
        <v>0</v>
      </c>
      <c r="AC290" s="88">
        <v>0</v>
      </c>
      <c r="AD290" s="88">
        <v>0</v>
      </c>
      <c r="AE290" s="88">
        <f t="shared" si="16"/>
        <v>15279</v>
      </c>
      <c r="AF290" s="89">
        <f t="shared" si="19"/>
        <v>114821</v>
      </c>
      <c r="AG290" s="87">
        <v>0</v>
      </c>
      <c r="AH290" s="90" t="s">
        <v>121</v>
      </c>
      <c r="AI290" s="91">
        <v>214810100006180</v>
      </c>
      <c r="AJ290" s="90" t="s">
        <v>122</v>
      </c>
    </row>
    <row r="291" spans="2:36" ht="16.5">
      <c r="B291" s="82" t="s">
        <v>1815</v>
      </c>
      <c r="C291" s="113">
        <v>276</v>
      </c>
      <c r="D291" s="84" t="s">
        <v>1816</v>
      </c>
      <c r="E291" s="82"/>
      <c r="F291" s="85">
        <v>977467230253</v>
      </c>
      <c r="G291" s="86">
        <v>33977</v>
      </c>
      <c r="H291" s="84" t="s">
        <v>1185</v>
      </c>
      <c r="I291" s="87" t="s">
        <v>111</v>
      </c>
      <c r="J291" s="84" t="s">
        <v>1392</v>
      </c>
      <c r="K291" s="84" t="s">
        <v>1393</v>
      </c>
      <c r="L291" s="86">
        <v>44760</v>
      </c>
      <c r="M291" s="87" t="s">
        <v>96</v>
      </c>
      <c r="N291" s="87">
        <v>0</v>
      </c>
      <c r="O291" s="88">
        <v>43816</v>
      </c>
      <c r="P291" s="88">
        <v>0</v>
      </c>
      <c r="Q291" s="88">
        <v>0</v>
      </c>
      <c r="R291" s="88">
        <v>0</v>
      </c>
      <c r="S291" s="88">
        <v>48223</v>
      </c>
      <c r="T291" s="88">
        <f t="shared" si="17"/>
        <v>92039</v>
      </c>
      <c r="U291" s="87">
        <v>0</v>
      </c>
      <c r="V291" s="89">
        <f t="shared" si="18"/>
        <v>92039</v>
      </c>
      <c r="W291" s="87">
        <v>0</v>
      </c>
      <c r="X291" s="88">
        <v>10514</v>
      </c>
      <c r="Y291" s="88">
        <v>0</v>
      </c>
      <c r="Z291" s="88">
        <v>825</v>
      </c>
      <c r="AA291" s="88">
        <v>0</v>
      </c>
      <c r="AB291" s="88">
        <v>0</v>
      </c>
      <c r="AC291" s="88">
        <v>0</v>
      </c>
      <c r="AD291" s="88">
        <v>0</v>
      </c>
      <c r="AE291" s="88">
        <f t="shared" si="16"/>
        <v>11339</v>
      </c>
      <c r="AF291" s="89">
        <f t="shared" si="19"/>
        <v>80700</v>
      </c>
      <c r="AG291" s="87">
        <v>0</v>
      </c>
      <c r="AH291" s="90" t="s">
        <v>121</v>
      </c>
      <c r="AI291" s="91">
        <v>214810100038222</v>
      </c>
      <c r="AJ291" s="90" t="s">
        <v>122</v>
      </c>
    </row>
    <row r="292" spans="2:36" ht="16.5">
      <c r="B292" s="82" t="s">
        <v>1817</v>
      </c>
      <c r="C292" s="113">
        <v>277</v>
      </c>
      <c r="D292" s="84" t="s">
        <v>1818</v>
      </c>
      <c r="E292" s="82"/>
      <c r="F292" s="85">
        <v>964794969746</v>
      </c>
      <c r="G292" s="86">
        <v>36753</v>
      </c>
      <c r="H292" s="84" t="s">
        <v>1640</v>
      </c>
      <c r="I292" s="87" t="s">
        <v>111</v>
      </c>
      <c r="J292" s="84" t="s">
        <v>1033</v>
      </c>
      <c r="K292" s="84" t="s">
        <v>1819</v>
      </c>
      <c r="L292" s="86">
        <v>44743</v>
      </c>
      <c r="M292" s="87" t="s">
        <v>96</v>
      </c>
      <c r="N292" s="87">
        <v>0</v>
      </c>
      <c r="O292" s="88">
        <v>44164</v>
      </c>
      <c r="P292" s="88">
        <v>0</v>
      </c>
      <c r="Q292" s="88">
        <v>0</v>
      </c>
      <c r="R292" s="88">
        <v>0</v>
      </c>
      <c r="S292" s="88">
        <v>74771</v>
      </c>
      <c r="T292" s="88">
        <f t="shared" si="17"/>
        <v>118935</v>
      </c>
      <c r="U292" s="87">
        <v>0</v>
      </c>
      <c r="V292" s="89">
        <f t="shared" si="18"/>
        <v>118935</v>
      </c>
      <c r="W292" s="87">
        <v>0</v>
      </c>
      <c r="X292" s="88">
        <v>10598</v>
      </c>
      <c r="Y292" s="88">
        <v>0</v>
      </c>
      <c r="Z292" s="88">
        <v>832</v>
      </c>
      <c r="AA292" s="88">
        <v>0</v>
      </c>
      <c r="AB292" s="88">
        <v>0</v>
      </c>
      <c r="AC292" s="88">
        <v>0</v>
      </c>
      <c r="AD292" s="88">
        <v>0</v>
      </c>
      <c r="AE292" s="88">
        <f t="shared" si="16"/>
        <v>11430</v>
      </c>
      <c r="AF292" s="89">
        <f t="shared" si="19"/>
        <v>107505</v>
      </c>
      <c r="AG292" s="87">
        <v>0</v>
      </c>
      <c r="AH292" s="90" t="s">
        <v>121</v>
      </c>
      <c r="AI292" s="91">
        <v>214810100051153</v>
      </c>
      <c r="AJ292" s="90" t="s">
        <v>122</v>
      </c>
    </row>
    <row r="293" spans="2:36" ht="16.5">
      <c r="B293" s="82" t="s">
        <v>1820</v>
      </c>
      <c r="C293" s="113">
        <v>278</v>
      </c>
      <c r="D293" s="84" t="s">
        <v>1821</v>
      </c>
      <c r="E293" s="82"/>
      <c r="F293" s="85">
        <v>220724936940</v>
      </c>
      <c r="G293" s="86">
        <v>36906</v>
      </c>
      <c r="H293" s="84" t="s">
        <v>1150</v>
      </c>
      <c r="I293" s="87" t="s">
        <v>111</v>
      </c>
      <c r="J293" s="84" t="s">
        <v>1163</v>
      </c>
      <c r="K293" s="84" t="s">
        <v>1044</v>
      </c>
      <c r="L293" s="86">
        <v>44713</v>
      </c>
      <c r="M293" s="87" t="s">
        <v>96</v>
      </c>
      <c r="N293" s="87">
        <v>0</v>
      </c>
      <c r="O293" s="88">
        <v>27124</v>
      </c>
      <c r="P293" s="88">
        <v>0</v>
      </c>
      <c r="Q293" s="88">
        <v>0</v>
      </c>
      <c r="R293" s="88">
        <v>0</v>
      </c>
      <c r="S293" s="88">
        <v>26954</v>
      </c>
      <c r="T293" s="88">
        <f t="shared" si="17"/>
        <v>54078</v>
      </c>
      <c r="U293" s="87">
        <v>0</v>
      </c>
      <c r="V293" s="89">
        <f t="shared" si="18"/>
        <v>54078</v>
      </c>
      <c r="W293" s="87">
        <v>0</v>
      </c>
      <c r="X293" s="88">
        <v>6510</v>
      </c>
      <c r="Y293" s="88">
        <v>0</v>
      </c>
      <c r="Z293" s="88">
        <v>535</v>
      </c>
      <c r="AA293" s="88">
        <v>0</v>
      </c>
      <c r="AB293" s="88">
        <v>0</v>
      </c>
      <c r="AC293" s="88">
        <v>0</v>
      </c>
      <c r="AD293" s="88">
        <v>0</v>
      </c>
      <c r="AE293" s="88">
        <f t="shared" si="16"/>
        <v>7045</v>
      </c>
      <c r="AF293" s="89">
        <f t="shared" si="19"/>
        <v>47033</v>
      </c>
      <c r="AG293" s="87">
        <v>0</v>
      </c>
      <c r="AH293" s="90" t="s">
        <v>121</v>
      </c>
      <c r="AI293" s="91">
        <v>74810100089943</v>
      </c>
      <c r="AJ293" s="90" t="s">
        <v>1822</v>
      </c>
    </row>
    <row r="294" spans="2:36" ht="16.5">
      <c r="B294" s="82" t="s">
        <v>1823</v>
      </c>
      <c r="C294" s="113">
        <v>279</v>
      </c>
      <c r="D294" s="84" t="s">
        <v>1824</v>
      </c>
      <c r="E294" s="82" t="s">
        <v>1825</v>
      </c>
      <c r="F294" s="85">
        <v>671167202834</v>
      </c>
      <c r="G294" s="86">
        <v>31417</v>
      </c>
      <c r="H294" s="84" t="s">
        <v>1826</v>
      </c>
      <c r="I294" s="87" t="s">
        <v>111</v>
      </c>
      <c r="J294" s="84" t="s">
        <v>1005</v>
      </c>
      <c r="K294" s="84" t="s">
        <v>1129</v>
      </c>
      <c r="L294" s="86">
        <v>44795</v>
      </c>
      <c r="M294" s="87" t="s">
        <v>96</v>
      </c>
      <c r="N294" s="87">
        <v>0</v>
      </c>
      <c r="O294" s="88">
        <v>240000</v>
      </c>
      <c r="P294" s="88">
        <v>0</v>
      </c>
      <c r="Q294" s="88">
        <v>0</v>
      </c>
      <c r="R294" s="88">
        <v>0</v>
      </c>
      <c r="S294" s="88">
        <v>227400</v>
      </c>
      <c r="T294" s="88">
        <f t="shared" si="17"/>
        <v>467400</v>
      </c>
      <c r="U294" s="87">
        <v>0</v>
      </c>
      <c r="V294" s="89">
        <f t="shared" si="18"/>
        <v>467400</v>
      </c>
      <c r="W294" s="87">
        <v>0</v>
      </c>
      <c r="X294" s="88">
        <v>0</v>
      </c>
      <c r="Y294" s="88">
        <v>0</v>
      </c>
      <c r="Z294" s="88">
        <v>0</v>
      </c>
      <c r="AA294" s="88">
        <v>0</v>
      </c>
      <c r="AB294" s="88">
        <v>2400</v>
      </c>
      <c r="AC294" s="88">
        <v>0</v>
      </c>
      <c r="AD294" s="88">
        <v>0</v>
      </c>
      <c r="AE294" s="88">
        <f t="shared" si="16"/>
        <v>2400</v>
      </c>
      <c r="AF294" s="89">
        <f t="shared" si="19"/>
        <v>465000</v>
      </c>
      <c r="AG294" s="87">
        <v>0</v>
      </c>
      <c r="AH294" s="90" t="s">
        <v>121</v>
      </c>
      <c r="AI294" s="91">
        <v>508202010048597</v>
      </c>
      <c r="AJ294" s="90" t="s">
        <v>1007</v>
      </c>
    </row>
    <row r="295" spans="2:36" ht="16.5">
      <c r="B295" s="82" t="s">
        <v>1827</v>
      </c>
      <c r="C295" s="113">
        <v>280</v>
      </c>
      <c r="D295" s="84" t="s">
        <v>1828</v>
      </c>
      <c r="E295" s="82" t="s">
        <v>1829</v>
      </c>
      <c r="F295" s="85">
        <v>266148474076</v>
      </c>
      <c r="G295" s="86">
        <v>30148</v>
      </c>
      <c r="H295" s="84" t="s">
        <v>1830</v>
      </c>
      <c r="I295" s="87" t="s">
        <v>111</v>
      </c>
      <c r="J295" s="84" t="s">
        <v>1005</v>
      </c>
      <c r="K295" s="84" t="s">
        <v>1831</v>
      </c>
      <c r="L295" s="86">
        <v>44823</v>
      </c>
      <c r="M295" s="87" t="s">
        <v>96</v>
      </c>
      <c r="N295" s="87">
        <v>0</v>
      </c>
      <c r="O295" s="88">
        <v>480000</v>
      </c>
      <c r="P295" s="88">
        <v>0</v>
      </c>
      <c r="Q295" s="88">
        <v>0</v>
      </c>
      <c r="R295" s="88">
        <v>0</v>
      </c>
      <c r="S295" s="88">
        <v>630000</v>
      </c>
      <c r="T295" s="88">
        <f t="shared" si="17"/>
        <v>1110000</v>
      </c>
      <c r="U295" s="87">
        <v>0</v>
      </c>
      <c r="V295" s="89">
        <f t="shared" si="18"/>
        <v>1110000</v>
      </c>
      <c r="W295" s="87">
        <v>0</v>
      </c>
      <c r="X295" s="88">
        <v>0</v>
      </c>
      <c r="Y295" s="88">
        <v>0</v>
      </c>
      <c r="Z295" s="88">
        <v>0</v>
      </c>
      <c r="AA295" s="88">
        <v>0</v>
      </c>
      <c r="AB295" s="88">
        <v>2400</v>
      </c>
      <c r="AC295" s="88">
        <v>71760</v>
      </c>
      <c r="AD295" s="88">
        <v>0</v>
      </c>
      <c r="AE295" s="88">
        <f t="shared" si="16"/>
        <v>74160</v>
      </c>
      <c r="AF295" s="89">
        <f t="shared" si="19"/>
        <v>1035840</v>
      </c>
      <c r="AG295" s="87">
        <v>0</v>
      </c>
      <c r="AH295" s="90" t="s">
        <v>121</v>
      </c>
      <c r="AI295" s="91">
        <v>508202010048678</v>
      </c>
      <c r="AJ295" s="90" t="s">
        <v>1007</v>
      </c>
    </row>
    <row r="296" spans="2:36" ht="16.5">
      <c r="B296" s="82" t="s">
        <v>1832</v>
      </c>
      <c r="C296" s="113">
        <v>281</v>
      </c>
      <c r="D296" s="84" t="s">
        <v>1833</v>
      </c>
      <c r="E296" s="82"/>
      <c r="F296" s="85">
        <v>439612592039</v>
      </c>
      <c r="G296" s="86">
        <v>34371</v>
      </c>
      <c r="H296" s="84" t="s">
        <v>1676</v>
      </c>
      <c r="I296" s="87" t="s">
        <v>111</v>
      </c>
      <c r="J296" s="84" t="s">
        <v>1392</v>
      </c>
      <c r="K296" s="84" t="s">
        <v>1393</v>
      </c>
      <c r="L296" s="86">
        <v>44805</v>
      </c>
      <c r="M296" s="87" t="s">
        <v>96</v>
      </c>
      <c r="N296" s="87">
        <v>0</v>
      </c>
      <c r="O296" s="88">
        <v>59040</v>
      </c>
      <c r="P296" s="88">
        <v>0</v>
      </c>
      <c r="Q296" s="88">
        <v>0</v>
      </c>
      <c r="R296" s="88">
        <v>0</v>
      </c>
      <c r="S296" s="88">
        <v>71060</v>
      </c>
      <c r="T296" s="88">
        <f t="shared" si="17"/>
        <v>130100</v>
      </c>
      <c r="U296" s="87">
        <v>0</v>
      </c>
      <c r="V296" s="89">
        <f t="shared" si="18"/>
        <v>130100</v>
      </c>
      <c r="W296" s="87">
        <v>0</v>
      </c>
      <c r="X296" s="88">
        <v>14172</v>
      </c>
      <c r="Y296" s="88">
        <v>0</v>
      </c>
      <c r="Z296" s="88">
        <v>1107</v>
      </c>
      <c r="AA296" s="88">
        <v>0</v>
      </c>
      <c r="AB296" s="88">
        <v>0</v>
      </c>
      <c r="AC296" s="88">
        <v>0</v>
      </c>
      <c r="AD296" s="88">
        <v>0</v>
      </c>
      <c r="AE296" s="88">
        <f t="shared" si="16"/>
        <v>15279</v>
      </c>
      <c r="AF296" s="89">
        <f t="shared" si="19"/>
        <v>114821</v>
      </c>
      <c r="AG296" s="87">
        <v>0</v>
      </c>
      <c r="AH296" s="90" t="s">
        <v>121</v>
      </c>
      <c r="AI296" s="91">
        <v>158312010000703</v>
      </c>
      <c r="AJ296" s="90" t="s">
        <v>329</v>
      </c>
    </row>
    <row r="297" spans="2:36" ht="16.5">
      <c r="B297" s="82" t="s">
        <v>1834</v>
      </c>
      <c r="C297" s="113">
        <v>282</v>
      </c>
      <c r="D297" s="84" t="s">
        <v>1835</v>
      </c>
      <c r="E297" s="82"/>
      <c r="F297" s="85">
        <v>261653468382</v>
      </c>
      <c r="G297" s="86">
        <v>34914</v>
      </c>
      <c r="H297" s="84" t="s">
        <v>1836</v>
      </c>
      <c r="I297" s="87" t="s">
        <v>111</v>
      </c>
      <c r="J297" s="84" t="s">
        <v>1096</v>
      </c>
      <c r="K297" s="84" t="s">
        <v>1108</v>
      </c>
      <c r="L297" s="86">
        <v>44805</v>
      </c>
      <c r="M297" s="87" t="s">
        <v>96</v>
      </c>
      <c r="N297" s="87">
        <v>0</v>
      </c>
      <c r="O297" s="88">
        <v>51660</v>
      </c>
      <c r="P297" s="88">
        <v>0</v>
      </c>
      <c r="Q297" s="88">
        <v>0</v>
      </c>
      <c r="R297" s="88">
        <v>0</v>
      </c>
      <c r="S297" s="88">
        <v>59990</v>
      </c>
      <c r="T297" s="88">
        <f t="shared" si="17"/>
        <v>111650</v>
      </c>
      <c r="U297" s="87">
        <v>0</v>
      </c>
      <c r="V297" s="89">
        <f t="shared" si="18"/>
        <v>111650</v>
      </c>
      <c r="W297" s="87">
        <v>0</v>
      </c>
      <c r="X297" s="88">
        <v>12396</v>
      </c>
      <c r="Y297" s="88">
        <v>0</v>
      </c>
      <c r="Z297" s="88">
        <v>972</v>
      </c>
      <c r="AA297" s="88">
        <v>0</v>
      </c>
      <c r="AB297" s="88">
        <v>0</v>
      </c>
      <c r="AC297" s="88">
        <v>0</v>
      </c>
      <c r="AD297" s="88">
        <v>0</v>
      </c>
      <c r="AE297" s="88">
        <f t="shared" si="16"/>
        <v>13368</v>
      </c>
      <c r="AF297" s="89">
        <f t="shared" si="19"/>
        <v>98282</v>
      </c>
      <c r="AG297" s="87">
        <v>0</v>
      </c>
      <c r="AH297" s="90" t="s">
        <v>121</v>
      </c>
      <c r="AI297" s="91">
        <v>106912010000470</v>
      </c>
      <c r="AJ297" s="90">
        <v>0</v>
      </c>
    </row>
    <row r="298" spans="2:36" ht="16.5">
      <c r="B298" s="82" t="s">
        <v>1837</v>
      </c>
      <c r="C298" s="113">
        <v>283</v>
      </c>
      <c r="D298" s="84" t="s">
        <v>1838</v>
      </c>
      <c r="E298" s="82"/>
      <c r="F298" s="85">
        <v>953102178183</v>
      </c>
      <c r="G298" s="86">
        <v>34140</v>
      </c>
      <c r="H298" s="84" t="s">
        <v>1781</v>
      </c>
      <c r="I298" s="87" t="s">
        <v>111</v>
      </c>
      <c r="J298" s="84" t="s">
        <v>1096</v>
      </c>
      <c r="K298" s="84" t="s">
        <v>1108</v>
      </c>
      <c r="L298" s="86">
        <v>44815</v>
      </c>
      <c r="M298" s="87" t="s">
        <v>96</v>
      </c>
      <c r="N298" s="87">
        <v>0</v>
      </c>
      <c r="O298" s="88">
        <v>51376</v>
      </c>
      <c r="P298" s="88">
        <v>0</v>
      </c>
      <c r="Q298" s="88">
        <v>0</v>
      </c>
      <c r="R298" s="88">
        <v>0</v>
      </c>
      <c r="S298" s="88">
        <v>59562</v>
      </c>
      <c r="T298" s="88">
        <f t="shared" si="17"/>
        <v>110938</v>
      </c>
      <c r="U298" s="87">
        <v>0</v>
      </c>
      <c r="V298" s="89">
        <f t="shared" si="18"/>
        <v>110938</v>
      </c>
      <c r="W298" s="87">
        <v>0</v>
      </c>
      <c r="X298" s="88">
        <v>12328</v>
      </c>
      <c r="Y298" s="88">
        <v>0</v>
      </c>
      <c r="Z298" s="88">
        <v>966</v>
      </c>
      <c r="AA298" s="88">
        <v>0</v>
      </c>
      <c r="AB298" s="88">
        <v>0</v>
      </c>
      <c r="AC298" s="88">
        <v>0</v>
      </c>
      <c r="AD298" s="88">
        <v>0</v>
      </c>
      <c r="AE298" s="88">
        <f t="shared" si="16"/>
        <v>13294</v>
      </c>
      <c r="AF298" s="89">
        <f t="shared" si="19"/>
        <v>97644</v>
      </c>
      <c r="AG298" s="87">
        <v>0</v>
      </c>
      <c r="AH298" s="90" t="s">
        <v>121</v>
      </c>
      <c r="AI298" s="91">
        <v>214810100053869</v>
      </c>
      <c r="AJ298" s="90" t="s">
        <v>122</v>
      </c>
    </row>
    <row r="299" spans="2:36" ht="16.5">
      <c r="B299" s="82" t="s">
        <v>1839</v>
      </c>
      <c r="C299" s="113">
        <v>284</v>
      </c>
      <c r="D299" s="84" t="s">
        <v>1840</v>
      </c>
      <c r="E299" s="82" t="s">
        <v>1841</v>
      </c>
      <c r="F299" s="85">
        <v>856850431520</v>
      </c>
      <c r="G299" s="86">
        <v>36418</v>
      </c>
      <c r="H299" s="84"/>
      <c r="I299" s="87" t="s">
        <v>111</v>
      </c>
      <c r="J299" s="84" t="s">
        <v>1005</v>
      </c>
      <c r="K299" s="84" t="s">
        <v>1842</v>
      </c>
      <c r="L299" s="86">
        <v>44851</v>
      </c>
      <c r="M299" s="87" t="s">
        <v>96</v>
      </c>
      <c r="N299" s="87">
        <v>0</v>
      </c>
      <c r="O299" s="88">
        <v>15500</v>
      </c>
      <c r="P299" s="88">
        <v>0</v>
      </c>
      <c r="Q299" s="88">
        <v>0</v>
      </c>
      <c r="R299" s="88">
        <v>0</v>
      </c>
      <c r="S299" s="88">
        <v>16500</v>
      </c>
      <c r="T299" s="88">
        <f t="shared" si="17"/>
        <v>32000</v>
      </c>
      <c r="U299" s="87">
        <v>0</v>
      </c>
      <c r="V299" s="89">
        <f t="shared" si="18"/>
        <v>32000</v>
      </c>
      <c r="W299" s="87">
        <v>0</v>
      </c>
      <c r="X299" s="88">
        <v>0</v>
      </c>
      <c r="Y299" s="88">
        <v>0</v>
      </c>
      <c r="Z299" s="88">
        <v>0</v>
      </c>
      <c r="AA299" s="88">
        <v>0</v>
      </c>
      <c r="AB299" s="88">
        <v>200</v>
      </c>
      <c r="AC299" s="88">
        <v>0</v>
      </c>
      <c r="AD299" s="88">
        <v>0</v>
      </c>
      <c r="AE299" s="88">
        <f t="shared" si="16"/>
        <v>200</v>
      </c>
      <c r="AF299" s="89">
        <f t="shared" si="19"/>
        <v>31800</v>
      </c>
      <c r="AG299" s="87">
        <v>0</v>
      </c>
      <c r="AH299" s="90" t="s">
        <v>121</v>
      </c>
      <c r="AI299" s="91">
        <v>508202010048673</v>
      </c>
      <c r="AJ299" s="90" t="s">
        <v>1007</v>
      </c>
    </row>
    <row r="300" spans="2:36" ht="16.5">
      <c r="B300" s="82" t="s">
        <v>1843</v>
      </c>
      <c r="C300" s="113">
        <v>285</v>
      </c>
      <c r="D300" s="84" t="s">
        <v>1844</v>
      </c>
      <c r="E300" s="82"/>
      <c r="F300" s="85">
        <v>973033289423</v>
      </c>
      <c r="G300" s="86">
        <v>34593</v>
      </c>
      <c r="H300" s="84" t="s">
        <v>1032</v>
      </c>
      <c r="I300" s="87" t="s">
        <v>111</v>
      </c>
      <c r="J300" s="84" t="s">
        <v>1111</v>
      </c>
      <c r="K300" s="84" t="s">
        <v>1112</v>
      </c>
      <c r="L300" s="86">
        <v>44835</v>
      </c>
      <c r="M300" s="87" t="s">
        <v>96</v>
      </c>
      <c r="N300" s="87">
        <v>0</v>
      </c>
      <c r="O300" s="88">
        <v>68338</v>
      </c>
      <c r="P300" s="88">
        <v>0</v>
      </c>
      <c r="Q300" s="88">
        <v>0</v>
      </c>
      <c r="R300" s="88">
        <v>0</v>
      </c>
      <c r="S300" s="88">
        <v>83754</v>
      </c>
      <c r="T300" s="88">
        <f t="shared" si="17"/>
        <v>152092</v>
      </c>
      <c r="U300" s="87">
        <v>0</v>
      </c>
      <c r="V300" s="89">
        <f t="shared" si="18"/>
        <v>152092</v>
      </c>
      <c r="W300" s="87">
        <v>0</v>
      </c>
      <c r="X300" s="88">
        <v>16400</v>
      </c>
      <c r="Y300" s="88">
        <v>0</v>
      </c>
      <c r="Z300" s="88">
        <v>1283</v>
      </c>
      <c r="AA300" s="88">
        <v>0</v>
      </c>
      <c r="AB300" s="88">
        <v>450</v>
      </c>
      <c r="AC300" s="88">
        <v>0</v>
      </c>
      <c r="AD300" s="88">
        <v>0</v>
      </c>
      <c r="AE300" s="88">
        <f t="shared" si="16"/>
        <v>18133</v>
      </c>
      <c r="AF300" s="89">
        <f t="shared" si="19"/>
        <v>133959</v>
      </c>
      <c r="AG300" s="87">
        <v>0</v>
      </c>
      <c r="AH300" s="90" t="s">
        <v>121</v>
      </c>
      <c r="AI300" s="91">
        <v>84310100213179</v>
      </c>
      <c r="AJ300" s="90" t="s">
        <v>1845</v>
      </c>
    </row>
    <row r="301" spans="2:36" ht="16.5">
      <c r="B301" s="82" t="s">
        <v>1846</v>
      </c>
      <c r="C301" s="113">
        <v>286</v>
      </c>
      <c r="D301" s="84" t="s">
        <v>1847</v>
      </c>
      <c r="E301" s="82"/>
      <c r="F301" s="85">
        <v>526590325960</v>
      </c>
      <c r="G301" s="86">
        <v>25569</v>
      </c>
      <c r="H301" s="84" t="s">
        <v>1032</v>
      </c>
      <c r="I301" s="87" t="s">
        <v>111</v>
      </c>
      <c r="J301" s="84" t="s">
        <v>1111</v>
      </c>
      <c r="K301" s="84" t="s">
        <v>1112</v>
      </c>
      <c r="L301" s="86">
        <v>44826</v>
      </c>
      <c r="M301" s="87" t="s">
        <v>96</v>
      </c>
      <c r="N301" s="87">
        <v>0</v>
      </c>
      <c r="O301" s="88">
        <v>58730</v>
      </c>
      <c r="P301" s="88">
        <v>0</v>
      </c>
      <c r="Q301" s="88">
        <v>0</v>
      </c>
      <c r="R301" s="88">
        <v>0</v>
      </c>
      <c r="S301" s="88">
        <v>79635</v>
      </c>
      <c r="T301" s="88">
        <f t="shared" si="17"/>
        <v>138365</v>
      </c>
      <c r="U301" s="87">
        <v>0</v>
      </c>
      <c r="V301" s="89">
        <f t="shared" si="18"/>
        <v>138365</v>
      </c>
      <c r="W301" s="87">
        <v>0</v>
      </c>
      <c r="X301" s="88">
        <v>14098</v>
      </c>
      <c r="Y301" s="88">
        <v>0</v>
      </c>
      <c r="Z301" s="88">
        <v>1101</v>
      </c>
      <c r="AA301" s="88">
        <v>0</v>
      </c>
      <c r="AB301" s="88">
        <v>0</v>
      </c>
      <c r="AC301" s="88">
        <v>0</v>
      </c>
      <c r="AD301" s="88">
        <v>0</v>
      </c>
      <c r="AE301" s="88">
        <f t="shared" si="16"/>
        <v>15199</v>
      </c>
      <c r="AF301" s="89">
        <f t="shared" si="19"/>
        <v>123166</v>
      </c>
      <c r="AG301" s="87">
        <v>0</v>
      </c>
      <c r="AH301" s="90" t="s">
        <v>121</v>
      </c>
      <c r="AI301" s="91">
        <v>214812010000961</v>
      </c>
      <c r="AJ301" s="90" t="s">
        <v>122</v>
      </c>
    </row>
    <row r="302" spans="2:36" ht="16.5">
      <c r="B302" s="82" t="s">
        <v>1848</v>
      </c>
      <c r="C302" s="113">
        <v>287</v>
      </c>
      <c r="D302" s="84" t="s">
        <v>1849</v>
      </c>
      <c r="E302" s="82"/>
      <c r="F302" s="85">
        <v>358516285439</v>
      </c>
      <c r="G302" s="86">
        <v>36326</v>
      </c>
      <c r="H302" s="84" t="s">
        <v>1052</v>
      </c>
      <c r="I302" s="87" t="s">
        <v>111</v>
      </c>
      <c r="J302" s="84" t="s">
        <v>1033</v>
      </c>
      <c r="K302" s="84" t="s">
        <v>1532</v>
      </c>
      <c r="L302" s="86">
        <v>44805</v>
      </c>
      <c r="M302" s="87" t="s">
        <v>96</v>
      </c>
      <c r="N302" s="87">
        <v>0</v>
      </c>
      <c r="O302" s="88">
        <v>44280</v>
      </c>
      <c r="P302" s="88">
        <v>0</v>
      </c>
      <c r="Q302" s="88">
        <v>0</v>
      </c>
      <c r="R302" s="88">
        <v>0</v>
      </c>
      <c r="S302" s="88">
        <v>63885</v>
      </c>
      <c r="T302" s="88">
        <f t="shared" si="17"/>
        <v>108165</v>
      </c>
      <c r="U302" s="87">
        <v>0</v>
      </c>
      <c r="V302" s="89">
        <f t="shared" si="18"/>
        <v>108165</v>
      </c>
      <c r="W302" s="87">
        <v>0</v>
      </c>
      <c r="X302" s="88">
        <v>10626</v>
      </c>
      <c r="Y302" s="88">
        <v>0</v>
      </c>
      <c r="Z302" s="88">
        <v>834</v>
      </c>
      <c r="AA302" s="88">
        <v>0</v>
      </c>
      <c r="AB302" s="88">
        <v>0</v>
      </c>
      <c r="AC302" s="88">
        <v>0</v>
      </c>
      <c r="AD302" s="88">
        <v>0</v>
      </c>
      <c r="AE302" s="88">
        <f t="shared" si="16"/>
        <v>11460</v>
      </c>
      <c r="AF302" s="89">
        <f t="shared" si="19"/>
        <v>96705</v>
      </c>
      <c r="AG302" s="87">
        <v>0</v>
      </c>
      <c r="AH302" s="90" t="s">
        <v>121</v>
      </c>
      <c r="AI302" s="91">
        <v>27010100086070</v>
      </c>
      <c r="AJ302" s="90">
        <v>0</v>
      </c>
    </row>
    <row r="303" spans="2:36" ht="16.5">
      <c r="B303" s="82" t="s">
        <v>1850</v>
      </c>
      <c r="C303" s="113">
        <v>288</v>
      </c>
      <c r="D303" s="84" t="s">
        <v>1851</v>
      </c>
      <c r="E303" s="82"/>
      <c r="F303" s="85">
        <v>682594703517</v>
      </c>
      <c r="G303" s="86">
        <v>37073</v>
      </c>
      <c r="H303" s="84" t="s">
        <v>1494</v>
      </c>
      <c r="I303" s="87" t="s">
        <v>111</v>
      </c>
      <c r="J303" s="84" t="s">
        <v>748</v>
      </c>
      <c r="K303" s="84" t="s">
        <v>1044</v>
      </c>
      <c r="L303" s="86">
        <v>44774</v>
      </c>
      <c r="M303" s="87" t="s">
        <v>96</v>
      </c>
      <c r="N303" s="87">
        <v>0</v>
      </c>
      <c r="O303" s="88">
        <v>24324</v>
      </c>
      <c r="P303" s="88">
        <v>0</v>
      </c>
      <c r="Q303" s="88">
        <v>0</v>
      </c>
      <c r="R303" s="88">
        <v>0</v>
      </c>
      <c r="S303" s="88">
        <v>22882</v>
      </c>
      <c r="T303" s="88">
        <f t="shared" si="17"/>
        <v>47206</v>
      </c>
      <c r="U303" s="87">
        <v>0</v>
      </c>
      <c r="V303" s="89">
        <f t="shared" si="18"/>
        <v>47206</v>
      </c>
      <c r="W303" s="87">
        <v>0</v>
      </c>
      <c r="X303" s="88">
        <v>5838</v>
      </c>
      <c r="Y303" s="88">
        <v>0</v>
      </c>
      <c r="Z303" s="88">
        <v>456</v>
      </c>
      <c r="AA303" s="88">
        <v>0</v>
      </c>
      <c r="AB303" s="88">
        <v>0</v>
      </c>
      <c r="AC303" s="88">
        <v>0</v>
      </c>
      <c r="AD303" s="88">
        <v>0</v>
      </c>
      <c r="AE303" s="88">
        <f t="shared" si="16"/>
        <v>6294</v>
      </c>
      <c r="AF303" s="89">
        <f t="shared" si="19"/>
        <v>40912</v>
      </c>
      <c r="AG303" s="87">
        <v>0</v>
      </c>
      <c r="AH303" s="90" t="s">
        <v>121</v>
      </c>
      <c r="AI303" s="91">
        <v>214812010000938</v>
      </c>
      <c r="AJ303" s="90" t="s">
        <v>122</v>
      </c>
    </row>
    <row r="304" spans="2:36" ht="16.5">
      <c r="B304" s="82" t="s">
        <v>1852</v>
      </c>
      <c r="C304" s="113">
        <v>289</v>
      </c>
      <c r="D304" s="84" t="s">
        <v>1853</v>
      </c>
      <c r="E304" s="82"/>
      <c r="F304" s="85">
        <v>845579785240</v>
      </c>
      <c r="G304" s="86">
        <v>36780</v>
      </c>
      <c r="H304" s="84" t="s">
        <v>1494</v>
      </c>
      <c r="I304" s="87" t="s">
        <v>111</v>
      </c>
      <c r="J304" s="84" t="s">
        <v>796</v>
      </c>
      <c r="K304" s="84" t="s">
        <v>1044</v>
      </c>
      <c r="L304" s="86">
        <v>44774</v>
      </c>
      <c r="M304" s="87" t="s">
        <v>96</v>
      </c>
      <c r="N304" s="87">
        <v>0</v>
      </c>
      <c r="O304" s="88">
        <v>24427</v>
      </c>
      <c r="P304" s="88">
        <v>0</v>
      </c>
      <c r="Q304" s="88">
        <v>0</v>
      </c>
      <c r="R304" s="88">
        <v>0</v>
      </c>
      <c r="S304" s="88">
        <v>19140</v>
      </c>
      <c r="T304" s="88">
        <f t="shared" si="17"/>
        <v>43567</v>
      </c>
      <c r="U304" s="87">
        <v>0</v>
      </c>
      <c r="V304" s="89">
        <f t="shared" si="18"/>
        <v>43567</v>
      </c>
      <c r="W304" s="87">
        <v>0</v>
      </c>
      <c r="X304" s="88">
        <v>5862</v>
      </c>
      <c r="Y304" s="88">
        <v>0</v>
      </c>
      <c r="Z304" s="88">
        <v>458</v>
      </c>
      <c r="AA304" s="88">
        <v>0</v>
      </c>
      <c r="AB304" s="88">
        <v>0</v>
      </c>
      <c r="AC304" s="88">
        <v>0</v>
      </c>
      <c r="AD304" s="88">
        <v>0</v>
      </c>
      <c r="AE304" s="88">
        <f t="shared" si="16"/>
        <v>6320</v>
      </c>
      <c r="AF304" s="89">
        <f t="shared" si="19"/>
        <v>37247</v>
      </c>
      <c r="AG304" s="87">
        <v>0</v>
      </c>
      <c r="AH304" s="90" t="s">
        <v>121</v>
      </c>
      <c r="AI304" s="91">
        <v>214812010000941</v>
      </c>
      <c r="AJ304" s="90" t="s">
        <v>122</v>
      </c>
    </row>
    <row r="305" spans="2:36" ht="16.5">
      <c r="B305" s="82" t="s">
        <v>1854</v>
      </c>
      <c r="C305" s="113">
        <v>290</v>
      </c>
      <c r="D305" s="84" t="s">
        <v>1855</v>
      </c>
      <c r="E305" s="82"/>
      <c r="F305" s="85">
        <v>708254327091</v>
      </c>
      <c r="G305" s="86">
        <v>36139</v>
      </c>
      <c r="H305" s="84" t="s">
        <v>1494</v>
      </c>
      <c r="I305" s="87" t="s">
        <v>111</v>
      </c>
      <c r="J305" s="84" t="s">
        <v>757</v>
      </c>
      <c r="K305" s="84" t="s">
        <v>1044</v>
      </c>
      <c r="L305" s="86">
        <v>44774</v>
      </c>
      <c r="M305" s="87" t="s">
        <v>96</v>
      </c>
      <c r="N305" s="87">
        <v>0</v>
      </c>
      <c r="O305" s="88">
        <v>27480</v>
      </c>
      <c r="P305" s="88">
        <v>0</v>
      </c>
      <c r="Q305" s="88">
        <v>0</v>
      </c>
      <c r="R305" s="88">
        <v>0</v>
      </c>
      <c r="S305" s="88">
        <v>24320</v>
      </c>
      <c r="T305" s="88">
        <f t="shared" si="17"/>
        <v>51800</v>
      </c>
      <c r="U305" s="87">
        <v>0</v>
      </c>
      <c r="V305" s="89">
        <f t="shared" si="18"/>
        <v>51800</v>
      </c>
      <c r="W305" s="87">
        <v>0</v>
      </c>
      <c r="X305" s="88">
        <v>6596</v>
      </c>
      <c r="Y305" s="88">
        <v>0</v>
      </c>
      <c r="Z305" s="88">
        <v>519</v>
      </c>
      <c r="AA305" s="88">
        <v>0</v>
      </c>
      <c r="AB305" s="88">
        <v>0</v>
      </c>
      <c r="AC305" s="88">
        <v>0</v>
      </c>
      <c r="AD305" s="88">
        <v>0</v>
      </c>
      <c r="AE305" s="88">
        <f t="shared" si="16"/>
        <v>7115</v>
      </c>
      <c r="AF305" s="89">
        <f t="shared" si="19"/>
        <v>44685</v>
      </c>
      <c r="AG305" s="87">
        <v>0</v>
      </c>
      <c r="AH305" s="90" t="s">
        <v>121</v>
      </c>
      <c r="AI305" s="91">
        <v>84310100209121</v>
      </c>
      <c r="AJ305" s="90">
        <v>0</v>
      </c>
    </row>
    <row r="306" spans="2:36" ht="16.5">
      <c r="B306" s="82" t="s">
        <v>1856</v>
      </c>
      <c r="C306" s="113">
        <v>291</v>
      </c>
      <c r="D306" s="84" t="s">
        <v>1857</v>
      </c>
      <c r="E306" s="82"/>
      <c r="F306" s="85">
        <v>324736783618</v>
      </c>
      <c r="G306" s="86">
        <v>37099</v>
      </c>
      <c r="H306" s="84" t="s">
        <v>1494</v>
      </c>
      <c r="I306" s="87" t="s">
        <v>111</v>
      </c>
      <c r="J306" s="84" t="s">
        <v>757</v>
      </c>
      <c r="K306" s="84" t="s">
        <v>1044</v>
      </c>
      <c r="L306" s="86">
        <v>44774</v>
      </c>
      <c r="M306" s="87" t="s">
        <v>96</v>
      </c>
      <c r="N306" s="87">
        <v>0</v>
      </c>
      <c r="O306" s="88">
        <v>15787</v>
      </c>
      <c r="P306" s="88">
        <v>0</v>
      </c>
      <c r="Q306" s="88">
        <v>0</v>
      </c>
      <c r="R306" s="88">
        <v>0</v>
      </c>
      <c r="S306" s="88">
        <v>23680</v>
      </c>
      <c r="T306" s="88">
        <f t="shared" si="17"/>
        <v>39467</v>
      </c>
      <c r="U306" s="87">
        <v>0</v>
      </c>
      <c r="V306" s="89">
        <f t="shared" si="18"/>
        <v>39467</v>
      </c>
      <c r="W306" s="87">
        <v>0</v>
      </c>
      <c r="X306" s="88">
        <v>3788</v>
      </c>
      <c r="Y306" s="88">
        <v>0</v>
      </c>
      <c r="Z306" s="88">
        <v>296</v>
      </c>
      <c r="AA306" s="88">
        <v>0</v>
      </c>
      <c r="AB306" s="88">
        <v>0</v>
      </c>
      <c r="AC306" s="88">
        <v>0</v>
      </c>
      <c r="AD306" s="88">
        <v>0</v>
      </c>
      <c r="AE306" s="88">
        <f t="shared" si="16"/>
        <v>4084</v>
      </c>
      <c r="AF306" s="89">
        <f t="shared" si="19"/>
        <v>35383</v>
      </c>
      <c r="AG306" s="87">
        <v>0</v>
      </c>
      <c r="AH306" s="90" t="s">
        <v>121</v>
      </c>
      <c r="AI306" s="91">
        <v>214812010000783</v>
      </c>
      <c r="AJ306" s="90" t="s">
        <v>122</v>
      </c>
    </row>
    <row r="307" spans="2:36" ht="16.5">
      <c r="B307" s="82" t="s">
        <v>1858</v>
      </c>
      <c r="C307" s="113">
        <v>292</v>
      </c>
      <c r="D307" s="84" t="s">
        <v>1859</v>
      </c>
      <c r="E307" s="82"/>
      <c r="F307" s="85">
        <v>992806493846</v>
      </c>
      <c r="G307" s="86">
        <v>35978</v>
      </c>
      <c r="H307" s="84" t="s">
        <v>1032</v>
      </c>
      <c r="I307" s="87" t="s">
        <v>111</v>
      </c>
      <c r="J307" s="84" t="s">
        <v>1255</v>
      </c>
      <c r="K307" s="84" t="s">
        <v>1112</v>
      </c>
      <c r="L307" s="86">
        <v>44860</v>
      </c>
      <c r="M307" s="87" t="s">
        <v>96</v>
      </c>
      <c r="N307" s="87">
        <v>0</v>
      </c>
      <c r="O307" s="88">
        <v>48480</v>
      </c>
      <c r="P307" s="88">
        <v>0</v>
      </c>
      <c r="Q307" s="88">
        <v>0</v>
      </c>
      <c r="R307" s="88">
        <v>0</v>
      </c>
      <c r="S307" s="88">
        <v>55220</v>
      </c>
      <c r="T307" s="88">
        <f t="shared" si="17"/>
        <v>103700</v>
      </c>
      <c r="U307" s="87">
        <v>0</v>
      </c>
      <c r="V307" s="89">
        <f t="shared" si="18"/>
        <v>103700</v>
      </c>
      <c r="W307" s="87">
        <v>0</v>
      </c>
      <c r="X307" s="88">
        <v>11636</v>
      </c>
      <c r="Y307" s="88">
        <v>0</v>
      </c>
      <c r="Z307" s="88">
        <v>909</v>
      </c>
      <c r="AA307" s="88">
        <v>0</v>
      </c>
      <c r="AB307" s="88">
        <v>0</v>
      </c>
      <c r="AC307" s="88">
        <v>0</v>
      </c>
      <c r="AD307" s="88">
        <v>0</v>
      </c>
      <c r="AE307" s="88">
        <f t="shared" si="16"/>
        <v>12545</v>
      </c>
      <c r="AF307" s="89">
        <f t="shared" si="19"/>
        <v>91155</v>
      </c>
      <c r="AG307" s="87">
        <v>0</v>
      </c>
      <c r="AH307" s="90" t="s">
        <v>121</v>
      </c>
      <c r="AI307" s="91">
        <v>11512010001395</v>
      </c>
      <c r="AJ307" s="90" t="s">
        <v>273</v>
      </c>
    </row>
    <row r="308" spans="2:36" ht="16.5">
      <c r="B308" s="82" t="s">
        <v>1860</v>
      </c>
      <c r="C308" s="113">
        <v>293</v>
      </c>
      <c r="D308" s="84" t="s">
        <v>1861</v>
      </c>
      <c r="E308" s="82"/>
      <c r="F308" s="85">
        <v>940372289393</v>
      </c>
      <c r="G308" s="86">
        <v>32916</v>
      </c>
      <c r="H308" s="84" t="s">
        <v>1032</v>
      </c>
      <c r="I308" s="87" t="s">
        <v>111</v>
      </c>
      <c r="J308" s="84" t="s">
        <v>1255</v>
      </c>
      <c r="K308" s="84" t="s">
        <v>1112</v>
      </c>
      <c r="L308" s="86">
        <v>44835</v>
      </c>
      <c r="M308" s="87" t="s">
        <v>96</v>
      </c>
      <c r="N308" s="87">
        <v>0</v>
      </c>
      <c r="O308" s="88">
        <v>63960</v>
      </c>
      <c r="P308" s="88">
        <v>0</v>
      </c>
      <c r="Q308" s="88">
        <v>0</v>
      </c>
      <c r="R308" s="88">
        <v>0</v>
      </c>
      <c r="S308" s="88">
        <v>75940</v>
      </c>
      <c r="T308" s="88">
        <f t="shared" si="17"/>
        <v>139900</v>
      </c>
      <c r="U308" s="87">
        <v>0</v>
      </c>
      <c r="V308" s="89">
        <f t="shared" si="18"/>
        <v>139900</v>
      </c>
      <c r="W308" s="87">
        <v>0</v>
      </c>
      <c r="X308" s="88">
        <v>15348</v>
      </c>
      <c r="Y308" s="88">
        <v>0</v>
      </c>
      <c r="Z308" s="88">
        <v>1203</v>
      </c>
      <c r="AA308" s="88">
        <v>0</v>
      </c>
      <c r="AB308" s="88">
        <v>0</v>
      </c>
      <c r="AC308" s="88">
        <v>0</v>
      </c>
      <c r="AD308" s="88">
        <v>0</v>
      </c>
      <c r="AE308" s="88">
        <f t="shared" si="16"/>
        <v>16551</v>
      </c>
      <c r="AF308" s="89">
        <f t="shared" si="19"/>
        <v>123349</v>
      </c>
      <c r="AG308" s="87">
        <v>0</v>
      </c>
      <c r="AH308" s="90" t="s">
        <v>121</v>
      </c>
      <c r="AI308" s="91">
        <v>261510100049705</v>
      </c>
      <c r="AJ308" s="90">
        <v>0</v>
      </c>
    </row>
    <row r="309" spans="2:36" ht="16.5">
      <c r="B309" s="82" t="s">
        <v>1862</v>
      </c>
      <c r="C309" s="113">
        <v>294</v>
      </c>
      <c r="D309" s="84" t="s">
        <v>1863</v>
      </c>
      <c r="E309" s="82"/>
      <c r="F309" s="85">
        <v>820461599334</v>
      </c>
      <c r="G309" s="86">
        <v>33760</v>
      </c>
      <c r="H309" s="84" t="s">
        <v>1836</v>
      </c>
      <c r="I309" s="87" t="s">
        <v>111</v>
      </c>
      <c r="J309" s="84" t="s">
        <v>1470</v>
      </c>
      <c r="K309" s="84" t="s">
        <v>1108</v>
      </c>
      <c r="L309" s="86">
        <v>44854</v>
      </c>
      <c r="M309" s="87" t="s">
        <v>96</v>
      </c>
      <c r="N309" s="87">
        <v>0</v>
      </c>
      <c r="O309" s="88">
        <v>49067</v>
      </c>
      <c r="P309" s="88">
        <v>0</v>
      </c>
      <c r="Q309" s="88">
        <v>0</v>
      </c>
      <c r="R309" s="88">
        <v>0</v>
      </c>
      <c r="S309" s="88">
        <v>56100</v>
      </c>
      <c r="T309" s="88">
        <f t="shared" si="17"/>
        <v>105167</v>
      </c>
      <c r="U309" s="87">
        <v>0</v>
      </c>
      <c r="V309" s="89">
        <f t="shared" si="18"/>
        <v>105167</v>
      </c>
      <c r="W309" s="87">
        <v>0</v>
      </c>
      <c r="X309" s="88">
        <v>11776</v>
      </c>
      <c r="Y309" s="88">
        <v>0</v>
      </c>
      <c r="Z309" s="88">
        <v>918</v>
      </c>
      <c r="AA309" s="88">
        <v>0</v>
      </c>
      <c r="AB309" s="88">
        <v>0</v>
      </c>
      <c r="AC309" s="88">
        <v>0</v>
      </c>
      <c r="AD309" s="88">
        <v>0</v>
      </c>
      <c r="AE309" s="88">
        <f t="shared" si="16"/>
        <v>12694</v>
      </c>
      <c r="AF309" s="89">
        <f t="shared" si="19"/>
        <v>92473</v>
      </c>
      <c r="AG309" s="87">
        <v>0</v>
      </c>
      <c r="AH309" s="90" t="s">
        <v>121</v>
      </c>
      <c r="AI309" s="91">
        <v>455802010134480</v>
      </c>
      <c r="AJ309" s="90" t="s">
        <v>1083</v>
      </c>
    </row>
    <row r="310" spans="2:36" ht="16.5">
      <c r="B310" s="82" t="s">
        <v>1864</v>
      </c>
      <c r="C310" s="113">
        <v>295</v>
      </c>
      <c r="D310" s="84" t="s">
        <v>1865</v>
      </c>
      <c r="E310" s="82"/>
      <c r="F310" s="85">
        <v>910679029918</v>
      </c>
      <c r="G310" s="86">
        <v>33771</v>
      </c>
      <c r="H310" s="84" t="s">
        <v>1032</v>
      </c>
      <c r="I310" s="87" t="s">
        <v>111</v>
      </c>
      <c r="J310" s="84" t="s">
        <v>1111</v>
      </c>
      <c r="K310" s="84" t="s">
        <v>1112</v>
      </c>
      <c r="L310" s="86">
        <v>44826</v>
      </c>
      <c r="M310" s="87" t="s">
        <v>96</v>
      </c>
      <c r="N310" s="87">
        <v>0</v>
      </c>
      <c r="O310" s="88">
        <v>58494</v>
      </c>
      <c r="P310" s="88">
        <v>0</v>
      </c>
      <c r="Q310" s="88">
        <v>0</v>
      </c>
      <c r="R310" s="88">
        <v>0</v>
      </c>
      <c r="S310" s="88">
        <v>83635</v>
      </c>
      <c r="T310" s="88">
        <f t="shared" si="17"/>
        <v>142129</v>
      </c>
      <c r="U310" s="87">
        <v>0</v>
      </c>
      <c r="V310" s="89">
        <f t="shared" si="18"/>
        <v>142129</v>
      </c>
      <c r="W310" s="87">
        <v>0</v>
      </c>
      <c r="X310" s="88">
        <v>14040</v>
      </c>
      <c r="Y310" s="88">
        <v>0</v>
      </c>
      <c r="Z310" s="88">
        <v>1097</v>
      </c>
      <c r="AA310" s="88">
        <v>0</v>
      </c>
      <c r="AB310" s="88">
        <v>300</v>
      </c>
      <c r="AC310" s="88">
        <v>0</v>
      </c>
      <c r="AD310" s="88">
        <v>0</v>
      </c>
      <c r="AE310" s="88">
        <f t="shared" si="16"/>
        <v>15437</v>
      </c>
      <c r="AF310" s="89">
        <f t="shared" si="19"/>
        <v>126692</v>
      </c>
      <c r="AG310" s="87">
        <v>0</v>
      </c>
      <c r="AH310" s="90" t="s">
        <v>121</v>
      </c>
      <c r="AI310" s="91">
        <v>328202010085194</v>
      </c>
      <c r="AJ310" s="90" t="s">
        <v>1318</v>
      </c>
    </row>
    <row r="311" spans="2:36" ht="16.5">
      <c r="B311" s="82" t="s">
        <v>1866</v>
      </c>
      <c r="C311" s="113">
        <v>296</v>
      </c>
      <c r="D311" s="84" t="s">
        <v>1867</v>
      </c>
      <c r="E311" s="82" t="s">
        <v>1868</v>
      </c>
      <c r="F311" s="85">
        <v>520558760167</v>
      </c>
      <c r="G311" s="86">
        <v>31562</v>
      </c>
      <c r="H311" s="84" t="s">
        <v>1836</v>
      </c>
      <c r="I311" s="87" t="s">
        <v>111</v>
      </c>
      <c r="J311" s="84" t="s">
        <v>1005</v>
      </c>
      <c r="K311" s="84" t="s">
        <v>1025</v>
      </c>
      <c r="L311" s="86">
        <v>44872</v>
      </c>
      <c r="M311" s="87" t="s">
        <v>96</v>
      </c>
      <c r="N311" s="87">
        <v>0</v>
      </c>
      <c r="O311" s="88">
        <v>339226</v>
      </c>
      <c r="P311" s="88">
        <v>0</v>
      </c>
      <c r="Q311" s="88">
        <v>0</v>
      </c>
      <c r="R311" s="88">
        <v>0</v>
      </c>
      <c r="S311" s="88">
        <v>241149</v>
      </c>
      <c r="T311" s="88">
        <f t="shared" si="17"/>
        <v>580375</v>
      </c>
      <c r="U311" s="87">
        <v>0</v>
      </c>
      <c r="V311" s="89">
        <f t="shared" si="18"/>
        <v>580375</v>
      </c>
      <c r="W311" s="87">
        <v>0</v>
      </c>
      <c r="X311" s="88">
        <v>0</v>
      </c>
      <c r="Y311" s="88">
        <v>0</v>
      </c>
      <c r="Z311" s="88">
        <v>0</v>
      </c>
      <c r="AA311" s="88">
        <v>0</v>
      </c>
      <c r="AB311" s="88">
        <v>2400</v>
      </c>
      <c r="AC311" s="88">
        <v>0</v>
      </c>
      <c r="AD311" s="88">
        <v>0</v>
      </c>
      <c r="AE311" s="88">
        <f t="shared" si="16"/>
        <v>2400</v>
      </c>
      <c r="AF311" s="89">
        <f t="shared" si="19"/>
        <v>577975</v>
      </c>
      <c r="AG311" s="87">
        <v>0</v>
      </c>
      <c r="AH311" s="90" t="s">
        <v>121</v>
      </c>
      <c r="AI311" s="91">
        <v>84410100018431</v>
      </c>
      <c r="AJ311" s="90">
        <v>0</v>
      </c>
    </row>
    <row r="312" spans="2:36" ht="16.5">
      <c r="B312" s="82" t="s">
        <v>1869</v>
      </c>
      <c r="C312" s="113">
        <v>297</v>
      </c>
      <c r="D312" s="84" t="s">
        <v>1870</v>
      </c>
      <c r="E312" s="82"/>
      <c r="F312" s="85">
        <v>607174273369</v>
      </c>
      <c r="G312" s="86">
        <v>34700</v>
      </c>
      <c r="H312" s="84" t="s">
        <v>1836</v>
      </c>
      <c r="I312" s="87" t="s">
        <v>111</v>
      </c>
      <c r="J312" s="84" t="s">
        <v>1005</v>
      </c>
      <c r="K312" s="84" t="s">
        <v>1037</v>
      </c>
      <c r="L312" s="86">
        <v>44866</v>
      </c>
      <c r="M312" s="87" t="s">
        <v>96</v>
      </c>
      <c r="N312" s="87">
        <v>0</v>
      </c>
      <c r="O312" s="88">
        <v>44280</v>
      </c>
      <c r="P312" s="88">
        <v>0</v>
      </c>
      <c r="Q312" s="88">
        <v>0</v>
      </c>
      <c r="R312" s="88">
        <v>0</v>
      </c>
      <c r="S312" s="88">
        <v>48920</v>
      </c>
      <c r="T312" s="88">
        <f t="shared" si="17"/>
        <v>93200</v>
      </c>
      <c r="U312" s="87">
        <v>0</v>
      </c>
      <c r="V312" s="89">
        <f t="shared" si="18"/>
        <v>93200</v>
      </c>
      <c r="W312" s="87">
        <v>0</v>
      </c>
      <c r="X312" s="88">
        <v>0</v>
      </c>
      <c r="Y312" s="88">
        <v>0</v>
      </c>
      <c r="Z312" s="88">
        <v>0</v>
      </c>
      <c r="AA312" s="88">
        <v>0</v>
      </c>
      <c r="AB312" s="88">
        <v>0</v>
      </c>
      <c r="AC312" s="88">
        <v>0</v>
      </c>
      <c r="AD312" s="88">
        <v>0</v>
      </c>
      <c r="AE312" s="88">
        <f t="shared" si="16"/>
        <v>0</v>
      </c>
      <c r="AF312" s="89">
        <f t="shared" si="19"/>
        <v>93200</v>
      </c>
      <c r="AG312" s="87">
        <v>0</v>
      </c>
      <c r="AH312" s="90" t="s">
        <v>121</v>
      </c>
      <c r="AI312" s="91">
        <v>508202010048064</v>
      </c>
      <c r="AJ312" s="90" t="s">
        <v>1007</v>
      </c>
    </row>
    <row r="313" spans="2:36" ht="16.5">
      <c r="B313" s="82" t="s">
        <v>1871</v>
      </c>
      <c r="C313" s="113">
        <v>298</v>
      </c>
      <c r="D313" s="84" t="s">
        <v>1872</v>
      </c>
      <c r="E313" s="82"/>
      <c r="F313" s="85">
        <v>528889568903</v>
      </c>
      <c r="G313" s="86">
        <v>36161</v>
      </c>
      <c r="H313" s="84" t="s">
        <v>1645</v>
      </c>
      <c r="I313" s="87" t="s">
        <v>111</v>
      </c>
      <c r="J313" s="84" t="s">
        <v>786</v>
      </c>
      <c r="K313" s="84" t="s">
        <v>1108</v>
      </c>
      <c r="L313" s="86">
        <v>44883</v>
      </c>
      <c r="M313" s="87" t="s">
        <v>96</v>
      </c>
      <c r="N313" s="87">
        <v>0</v>
      </c>
      <c r="O313" s="88">
        <v>41699</v>
      </c>
      <c r="P313" s="88">
        <v>0</v>
      </c>
      <c r="Q313" s="88">
        <v>0</v>
      </c>
      <c r="R313" s="88">
        <v>0</v>
      </c>
      <c r="S313" s="88">
        <v>45049</v>
      </c>
      <c r="T313" s="88">
        <f t="shared" si="17"/>
        <v>86748</v>
      </c>
      <c r="U313" s="87">
        <v>0</v>
      </c>
      <c r="V313" s="89">
        <f t="shared" si="18"/>
        <v>86748</v>
      </c>
      <c r="W313" s="87">
        <v>0</v>
      </c>
      <c r="X313" s="88">
        <v>10010</v>
      </c>
      <c r="Y313" s="88">
        <v>0</v>
      </c>
      <c r="Z313" s="88">
        <v>784</v>
      </c>
      <c r="AA313" s="88">
        <v>0</v>
      </c>
      <c r="AB313" s="88">
        <v>0</v>
      </c>
      <c r="AC313" s="88">
        <v>0</v>
      </c>
      <c r="AD313" s="88">
        <v>0</v>
      </c>
      <c r="AE313" s="88">
        <f t="shared" si="16"/>
        <v>10794</v>
      </c>
      <c r="AF313" s="89">
        <f t="shared" si="19"/>
        <v>75954</v>
      </c>
      <c r="AG313" s="87">
        <v>0</v>
      </c>
      <c r="AH313" s="90" t="s">
        <v>121</v>
      </c>
      <c r="AI313" s="91">
        <v>17310100097720</v>
      </c>
      <c r="AJ313" s="90">
        <v>0</v>
      </c>
    </row>
    <row r="314" spans="2:36" ht="16.5">
      <c r="B314" s="82" t="s">
        <v>1873</v>
      </c>
      <c r="C314" s="113">
        <v>299</v>
      </c>
      <c r="D314" s="84" t="s">
        <v>1874</v>
      </c>
      <c r="E314" s="82"/>
      <c r="F314" s="85">
        <v>528339936618</v>
      </c>
      <c r="G314" s="86">
        <v>36453</v>
      </c>
      <c r="H314" s="84" t="s">
        <v>1836</v>
      </c>
      <c r="I314" s="87" t="s">
        <v>111</v>
      </c>
      <c r="J314" s="84" t="s">
        <v>200</v>
      </c>
      <c r="K314" s="84" t="s">
        <v>1108</v>
      </c>
      <c r="L314" s="86">
        <v>44866</v>
      </c>
      <c r="M314" s="87" t="s">
        <v>96</v>
      </c>
      <c r="N314" s="87">
        <v>0</v>
      </c>
      <c r="O314" s="88">
        <v>41147</v>
      </c>
      <c r="P314" s="88">
        <v>0</v>
      </c>
      <c r="Q314" s="88">
        <v>0</v>
      </c>
      <c r="R314" s="88">
        <v>0</v>
      </c>
      <c r="S314" s="88">
        <v>44222</v>
      </c>
      <c r="T314" s="88">
        <f t="shared" si="17"/>
        <v>85369</v>
      </c>
      <c r="U314" s="87">
        <v>0</v>
      </c>
      <c r="V314" s="89">
        <f t="shared" si="18"/>
        <v>85369</v>
      </c>
      <c r="W314" s="87">
        <v>0</v>
      </c>
      <c r="X314" s="88">
        <v>9876</v>
      </c>
      <c r="Y314" s="88">
        <v>0</v>
      </c>
      <c r="Z314" s="88">
        <v>774</v>
      </c>
      <c r="AA314" s="88">
        <v>0</v>
      </c>
      <c r="AB314" s="88">
        <v>0</v>
      </c>
      <c r="AC314" s="88">
        <v>0</v>
      </c>
      <c r="AD314" s="88">
        <v>0</v>
      </c>
      <c r="AE314" s="88">
        <f t="shared" si="16"/>
        <v>10650</v>
      </c>
      <c r="AF314" s="89">
        <f t="shared" si="19"/>
        <v>74719</v>
      </c>
      <c r="AG314" s="87">
        <v>0</v>
      </c>
      <c r="AH314" s="90" t="s">
        <v>121</v>
      </c>
      <c r="AI314" s="91">
        <v>214812010000055</v>
      </c>
      <c r="AJ314" s="90" t="s">
        <v>122</v>
      </c>
    </row>
    <row r="315" spans="2:36" ht="16.5">
      <c r="B315" s="82" t="s">
        <v>1875</v>
      </c>
      <c r="C315" s="113">
        <v>300</v>
      </c>
      <c r="D315" s="84" t="s">
        <v>1876</v>
      </c>
      <c r="E315" s="82" t="s">
        <v>1877</v>
      </c>
      <c r="F315" s="85">
        <v>563415984640</v>
      </c>
      <c r="G315" s="86">
        <v>34982</v>
      </c>
      <c r="H315" s="84" t="s">
        <v>1266</v>
      </c>
      <c r="I315" s="87" t="s">
        <v>111</v>
      </c>
      <c r="J315" s="84" t="s">
        <v>1005</v>
      </c>
      <c r="K315" s="84" t="s">
        <v>1878</v>
      </c>
      <c r="L315" s="86">
        <v>44921</v>
      </c>
      <c r="M315" s="87" t="s">
        <v>96</v>
      </c>
      <c r="N315" s="87">
        <v>0</v>
      </c>
      <c r="O315" s="88">
        <v>359000</v>
      </c>
      <c r="P315" s="88">
        <v>0</v>
      </c>
      <c r="Q315" s="88">
        <v>0</v>
      </c>
      <c r="R315" s="88">
        <v>0</v>
      </c>
      <c r="S315" s="88">
        <v>339052</v>
      </c>
      <c r="T315" s="88">
        <f t="shared" si="17"/>
        <v>698052</v>
      </c>
      <c r="U315" s="87">
        <v>0</v>
      </c>
      <c r="V315" s="89">
        <f t="shared" si="18"/>
        <v>698052</v>
      </c>
      <c r="W315" s="87">
        <v>0</v>
      </c>
      <c r="X315" s="88">
        <v>0</v>
      </c>
      <c r="Y315" s="88">
        <v>0</v>
      </c>
      <c r="Z315" s="88">
        <v>0</v>
      </c>
      <c r="AA315" s="88">
        <v>0</v>
      </c>
      <c r="AB315" s="88">
        <v>2400</v>
      </c>
      <c r="AC315" s="88">
        <v>0</v>
      </c>
      <c r="AD315" s="88">
        <v>0</v>
      </c>
      <c r="AE315" s="88">
        <f t="shared" si="16"/>
        <v>2400</v>
      </c>
      <c r="AF315" s="89">
        <f t="shared" si="19"/>
        <v>695652</v>
      </c>
      <c r="AG315" s="87">
        <v>0</v>
      </c>
      <c r="AH315" s="90" t="s">
        <v>121</v>
      </c>
      <c r="AI315" s="91">
        <v>508202010048738</v>
      </c>
      <c r="AJ315" s="90" t="s">
        <v>1007</v>
      </c>
    </row>
    <row r="316" spans="2:36" ht="16.5">
      <c r="B316" s="82" t="s">
        <v>1879</v>
      </c>
      <c r="C316" s="113">
        <v>301</v>
      </c>
      <c r="D316" s="84" t="s">
        <v>1880</v>
      </c>
      <c r="E316" s="82" t="s">
        <v>1881</v>
      </c>
      <c r="F316" s="85">
        <v>432029349698</v>
      </c>
      <c r="G316" s="86">
        <v>36398</v>
      </c>
      <c r="H316" s="84" t="s">
        <v>1882</v>
      </c>
      <c r="I316" s="87" t="s">
        <v>111</v>
      </c>
      <c r="J316" s="84" t="s">
        <v>1005</v>
      </c>
      <c r="K316" s="84" t="s">
        <v>1025</v>
      </c>
      <c r="L316" s="86">
        <v>44914</v>
      </c>
      <c r="M316" s="87" t="s">
        <v>96</v>
      </c>
      <c r="N316" s="87">
        <v>0</v>
      </c>
      <c r="O316" s="88">
        <v>357065</v>
      </c>
      <c r="P316" s="88">
        <v>0</v>
      </c>
      <c r="Q316" s="88">
        <v>0</v>
      </c>
      <c r="R316" s="88">
        <v>0</v>
      </c>
      <c r="S316" s="88">
        <v>332042</v>
      </c>
      <c r="T316" s="88">
        <f t="shared" si="17"/>
        <v>689107</v>
      </c>
      <c r="U316" s="87">
        <v>0</v>
      </c>
      <c r="V316" s="89">
        <f t="shared" si="18"/>
        <v>689107</v>
      </c>
      <c r="W316" s="87">
        <v>0</v>
      </c>
      <c r="X316" s="88">
        <v>0</v>
      </c>
      <c r="Y316" s="88">
        <v>0</v>
      </c>
      <c r="Z316" s="88">
        <v>0</v>
      </c>
      <c r="AA316" s="88">
        <v>0</v>
      </c>
      <c r="AB316" s="88">
        <v>2400</v>
      </c>
      <c r="AC316" s="88">
        <v>0</v>
      </c>
      <c r="AD316" s="88">
        <v>0</v>
      </c>
      <c r="AE316" s="88">
        <f t="shared" si="16"/>
        <v>2400</v>
      </c>
      <c r="AF316" s="89">
        <f t="shared" si="19"/>
        <v>686707</v>
      </c>
      <c r="AG316" s="87">
        <v>0</v>
      </c>
      <c r="AH316" s="90" t="s">
        <v>121</v>
      </c>
      <c r="AI316" s="91">
        <v>508202010048746</v>
      </c>
      <c r="AJ316" s="90" t="s">
        <v>1007</v>
      </c>
    </row>
    <row r="317" spans="2:36" ht="16.5">
      <c r="B317" s="82" t="s">
        <v>1883</v>
      </c>
      <c r="C317" s="113">
        <v>302</v>
      </c>
      <c r="D317" s="84" t="s">
        <v>1884</v>
      </c>
      <c r="E317" s="82"/>
      <c r="F317" s="85">
        <v>972203702418</v>
      </c>
      <c r="G317" s="86">
        <v>31627</v>
      </c>
      <c r="H317" s="84" t="s">
        <v>1032</v>
      </c>
      <c r="I317" s="87" t="s">
        <v>111</v>
      </c>
      <c r="J317" s="84" t="s">
        <v>1255</v>
      </c>
      <c r="K317" s="84" t="s">
        <v>1001</v>
      </c>
      <c r="L317" s="86">
        <v>44896</v>
      </c>
      <c r="M317" s="87" t="s">
        <v>96</v>
      </c>
      <c r="N317" s="87">
        <v>0</v>
      </c>
      <c r="O317" s="88">
        <v>52121</v>
      </c>
      <c r="P317" s="88">
        <v>0</v>
      </c>
      <c r="Q317" s="88">
        <v>0</v>
      </c>
      <c r="R317" s="88">
        <v>0</v>
      </c>
      <c r="S317" s="88">
        <v>60682</v>
      </c>
      <c r="T317" s="88">
        <f t="shared" si="17"/>
        <v>112803</v>
      </c>
      <c r="U317" s="87">
        <v>0</v>
      </c>
      <c r="V317" s="89">
        <f t="shared" si="18"/>
        <v>112803</v>
      </c>
      <c r="W317" s="87">
        <v>0</v>
      </c>
      <c r="X317" s="88">
        <v>12510</v>
      </c>
      <c r="Y317" s="88">
        <v>0</v>
      </c>
      <c r="Z317" s="88">
        <v>977</v>
      </c>
      <c r="AA317" s="88">
        <v>0</v>
      </c>
      <c r="AB317" s="88">
        <v>0</v>
      </c>
      <c r="AC317" s="88">
        <v>0</v>
      </c>
      <c r="AD317" s="88">
        <v>0</v>
      </c>
      <c r="AE317" s="88">
        <f t="shared" si="16"/>
        <v>13487</v>
      </c>
      <c r="AF317" s="89">
        <f t="shared" si="19"/>
        <v>99316</v>
      </c>
      <c r="AG317" s="87">
        <v>0</v>
      </c>
      <c r="AH317" s="90" t="s">
        <v>121</v>
      </c>
      <c r="AI317" s="91">
        <v>122712010001724</v>
      </c>
      <c r="AJ317" s="90" t="s">
        <v>923</v>
      </c>
    </row>
    <row r="318" spans="2:36" ht="16.5">
      <c r="B318" s="82" t="s">
        <v>1885</v>
      </c>
      <c r="C318" s="113">
        <v>303</v>
      </c>
      <c r="D318" s="84" t="s">
        <v>1886</v>
      </c>
      <c r="E318" s="82"/>
      <c r="F318" s="85">
        <v>247616775026</v>
      </c>
      <c r="G318" s="86">
        <v>36021</v>
      </c>
      <c r="H318" s="84" t="s">
        <v>1032</v>
      </c>
      <c r="I318" s="87" t="s">
        <v>111</v>
      </c>
      <c r="J318" s="84" t="s">
        <v>1410</v>
      </c>
      <c r="K318" s="84" t="s">
        <v>1112</v>
      </c>
      <c r="L318" s="86">
        <v>44901</v>
      </c>
      <c r="M318" s="87" t="s">
        <v>96</v>
      </c>
      <c r="N318" s="87">
        <v>0</v>
      </c>
      <c r="O318" s="88">
        <v>55634</v>
      </c>
      <c r="P318" s="88">
        <v>0</v>
      </c>
      <c r="Q318" s="88">
        <v>0</v>
      </c>
      <c r="R318" s="88">
        <v>0</v>
      </c>
      <c r="S318" s="88">
        <v>65950</v>
      </c>
      <c r="T318" s="88">
        <f t="shared" si="17"/>
        <v>121584</v>
      </c>
      <c r="U318" s="87">
        <v>0</v>
      </c>
      <c r="V318" s="89">
        <f t="shared" si="18"/>
        <v>121584</v>
      </c>
      <c r="W318" s="87">
        <v>0</v>
      </c>
      <c r="X318" s="88">
        <v>13354</v>
      </c>
      <c r="Y318" s="88">
        <v>0</v>
      </c>
      <c r="Z318" s="88">
        <v>1043</v>
      </c>
      <c r="AA318" s="88">
        <v>0</v>
      </c>
      <c r="AB318" s="88">
        <v>0</v>
      </c>
      <c r="AC318" s="88">
        <v>0</v>
      </c>
      <c r="AD318" s="88">
        <v>0</v>
      </c>
      <c r="AE318" s="88">
        <f t="shared" si="16"/>
        <v>14397</v>
      </c>
      <c r="AF318" s="89">
        <f t="shared" si="19"/>
        <v>107187</v>
      </c>
      <c r="AG318" s="87">
        <v>0</v>
      </c>
      <c r="AH318" s="90" t="s">
        <v>121</v>
      </c>
      <c r="AI318" s="91">
        <v>328202010083726</v>
      </c>
      <c r="AJ318" s="90" t="s">
        <v>1318</v>
      </c>
    </row>
    <row r="319" spans="2:36" ht="16.5">
      <c r="B319" s="82" t="s">
        <v>1887</v>
      </c>
      <c r="C319" s="113">
        <v>304</v>
      </c>
      <c r="D319" s="84" t="s">
        <v>1888</v>
      </c>
      <c r="E319" s="82"/>
      <c r="F319" s="85">
        <v>647173693020</v>
      </c>
      <c r="G319" s="86">
        <v>37115</v>
      </c>
      <c r="H319" s="84" t="s">
        <v>1676</v>
      </c>
      <c r="I319" s="87" t="s">
        <v>111</v>
      </c>
      <c r="J319" s="84" t="s">
        <v>1392</v>
      </c>
      <c r="K319" s="84" t="s">
        <v>1001</v>
      </c>
      <c r="L319" s="86">
        <v>44896</v>
      </c>
      <c r="M319" s="87" t="s">
        <v>96</v>
      </c>
      <c r="N319" s="87">
        <v>0</v>
      </c>
      <c r="O319" s="88">
        <v>57946</v>
      </c>
      <c r="P319" s="88">
        <v>0</v>
      </c>
      <c r="Q319" s="88">
        <v>0</v>
      </c>
      <c r="R319" s="88">
        <v>0</v>
      </c>
      <c r="S319" s="88">
        <v>69419</v>
      </c>
      <c r="T319" s="88">
        <f t="shared" si="17"/>
        <v>127365</v>
      </c>
      <c r="U319" s="87">
        <v>0</v>
      </c>
      <c r="V319" s="89">
        <f t="shared" si="18"/>
        <v>127365</v>
      </c>
      <c r="W319" s="87">
        <v>0</v>
      </c>
      <c r="X319" s="88">
        <v>13910</v>
      </c>
      <c r="Y319" s="88">
        <v>0</v>
      </c>
      <c r="Z319" s="88">
        <v>1086</v>
      </c>
      <c r="AA319" s="88">
        <v>0</v>
      </c>
      <c r="AB319" s="88">
        <v>0</v>
      </c>
      <c r="AC319" s="88">
        <v>0</v>
      </c>
      <c r="AD319" s="88">
        <v>0</v>
      </c>
      <c r="AE319" s="88">
        <f t="shared" si="16"/>
        <v>14996</v>
      </c>
      <c r="AF319" s="89">
        <f t="shared" si="19"/>
        <v>112369</v>
      </c>
      <c r="AG319" s="87">
        <v>0</v>
      </c>
      <c r="AH319" s="90" t="s">
        <v>121</v>
      </c>
      <c r="AI319" s="91">
        <v>214812010001085</v>
      </c>
      <c r="AJ319" s="90" t="s">
        <v>122</v>
      </c>
    </row>
    <row r="320" spans="2:36" ht="16.5">
      <c r="B320" s="82" t="s">
        <v>1889</v>
      </c>
      <c r="C320" s="113">
        <v>305</v>
      </c>
      <c r="D320" s="84" t="s">
        <v>1890</v>
      </c>
      <c r="E320" s="82"/>
      <c r="F320" s="85">
        <v>940408918140</v>
      </c>
      <c r="G320" s="86">
        <v>36154</v>
      </c>
      <c r="H320" s="84" t="s">
        <v>1494</v>
      </c>
      <c r="I320" s="87" t="s">
        <v>111</v>
      </c>
      <c r="J320" s="84" t="s">
        <v>748</v>
      </c>
      <c r="K320" s="84" t="s">
        <v>1044</v>
      </c>
      <c r="L320" s="86">
        <v>44896</v>
      </c>
      <c r="M320" s="87" t="s">
        <v>96</v>
      </c>
      <c r="N320" s="87">
        <v>0</v>
      </c>
      <c r="O320" s="88">
        <v>14330</v>
      </c>
      <c r="P320" s="88">
        <v>0</v>
      </c>
      <c r="Q320" s="88">
        <v>0</v>
      </c>
      <c r="R320" s="88">
        <v>0</v>
      </c>
      <c r="S320" s="88">
        <v>22718</v>
      </c>
      <c r="T320" s="88">
        <f t="shared" si="17"/>
        <v>37048</v>
      </c>
      <c r="U320" s="87">
        <v>0</v>
      </c>
      <c r="V320" s="89">
        <f t="shared" si="18"/>
        <v>37048</v>
      </c>
      <c r="W320" s="87">
        <v>0</v>
      </c>
      <c r="X320" s="88">
        <v>3442</v>
      </c>
      <c r="Y320" s="88">
        <v>0</v>
      </c>
      <c r="Z320" s="88">
        <v>267</v>
      </c>
      <c r="AA320" s="88">
        <v>0</v>
      </c>
      <c r="AB320" s="88">
        <v>0</v>
      </c>
      <c r="AC320" s="88">
        <v>0</v>
      </c>
      <c r="AD320" s="88">
        <v>0</v>
      </c>
      <c r="AE320" s="88">
        <f t="shared" si="16"/>
        <v>3709</v>
      </c>
      <c r="AF320" s="89">
        <f t="shared" si="19"/>
        <v>33339</v>
      </c>
      <c r="AG320" s="87">
        <v>0</v>
      </c>
      <c r="AH320" s="90" t="s">
        <v>121</v>
      </c>
      <c r="AI320" s="91">
        <v>214812010001062</v>
      </c>
      <c r="AJ320" s="90" t="s">
        <v>122</v>
      </c>
    </row>
    <row r="321" spans="2:36" ht="16.5">
      <c r="B321" s="82" t="s">
        <v>1891</v>
      </c>
      <c r="C321" s="113">
        <v>306</v>
      </c>
      <c r="D321" s="84" t="s">
        <v>1892</v>
      </c>
      <c r="E321" s="82"/>
      <c r="F321" s="85">
        <v>48888698648</v>
      </c>
      <c r="G321" s="86">
        <v>30477</v>
      </c>
      <c r="H321" s="84" t="s">
        <v>1893</v>
      </c>
      <c r="I321" s="87" t="s">
        <v>111</v>
      </c>
      <c r="J321" s="84" t="s">
        <v>1033</v>
      </c>
      <c r="K321" s="84" t="s">
        <v>1034</v>
      </c>
      <c r="L321" s="86">
        <v>44896</v>
      </c>
      <c r="M321" s="87" t="s">
        <v>96</v>
      </c>
      <c r="N321" s="87">
        <v>0</v>
      </c>
      <c r="O321" s="88">
        <v>40068</v>
      </c>
      <c r="P321" s="88">
        <v>0</v>
      </c>
      <c r="Q321" s="88">
        <v>0</v>
      </c>
      <c r="R321" s="88">
        <v>0</v>
      </c>
      <c r="S321" s="88">
        <v>57151</v>
      </c>
      <c r="T321" s="88">
        <f t="shared" si="17"/>
        <v>97219</v>
      </c>
      <c r="U321" s="87">
        <v>0</v>
      </c>
      <c r="V321" s="89">
        <f t="shared" si="18"/>
        <v>97219</v>
      </c>
      <c r="W321" s="87">
        <v>0</v>
      </c>
      <c r="X321" s="88">
        <v>9618</v>
      </c>
      <c r="Y321" s="88">
        <v>0</v>
      </c>
      <c r="Z321" s="88">
        <v>749</v>
      </c>
      <c r="AA321" s="88">
        <v>0</v>
      </c>
      <c r="AB321" s="88">
        <v>200</v>
      </c>
      <c r="AC321" s="88">
        <v>0</v>
      </c>
      <c r="AD321" s="88">
        <v>0</v>
      </c>
      <c r="AE321" s="88">
        <f t="shared" si="16"/>
        <v>10567</v>
      </c>
      <c r="AF321" s="89">
        <f t="shared" si="19"/>
        <v>86652</v>
      </c>
      <c r="AG321" s="87">
        <v>0</v>
      </c>
      <c r="AH321" s="90" t="s">
        <v>121</v>
      </c>
      <c r="AI321" s="91">
        <v>73610100208070</v>
      </c>
      <c r="AJ321" s="90" t="s">
        <v>261</v>
      </c>
    </row>
    <row r="322" spans="2:36" ht="16.5">
      <c r="B322" s="82" t="s">
        <v>1894</v>
      </c>
      <c r="C322" s="113">
        <v>307</v>
      </c>
      <c r="D322" s="84" t="s">
        <v>1895</v>
      </c>
      <c r="E322" s="82"/>
      <c r="F322" s="85">
        <v>656172921985</v>
      </c>
      <c r="G322" s="86">
        <v>35972</v>
      </c>
      <c r="H322" s="84" t="s">
        <v>1893</v>
      </c>
      <c r="I322" s="87" t="s">
        <v>111</v>
      </c>
      <c r="J322" s="84" t="s">
        <v>1033</v>
      </c>
      <c r="K322" s="84" t="s">
        <v>1532</v>
      </c>
      <c r="L322" s="86">
        <v>44875</v>
      </c>
      <c r="M322" s="87" t="s">
        <v>96</v>
      </c>
      <c r="N322" s="87">
        <v>0</v>
      </c>
      <c r="O322" s="88">
        <v>43815</v>
      </c>
      <c r="P322" s="88">
        <v>0</v>
      </c>
      <c r="Q322" s="88">
        <v>0</v>
      </c>
      <c r="R322" s="88">
        <v>0</v>
      </c>
      <c r="S322" s="88">
        <v>57760</v>
      </c>
      <c r="T322" s="88">
        <f t="shared" si="17"/>
        <v>101575</v>
      </c>
      <c r="U322" s="87">
        <v>0</v>
      </c>
      <c r="V322" s="89">
        <f t="shared" si="18"/>
        <v>101575</v>
      </c>
      <c r="W322" s="87">
        <v>0</v>
      </c>
      <c r="X322" s="88">
        <v>10514</v>
      </c>
      <c r="Y322" s="88">
        <v>0</v>
      </c>
      <c r="Z322" s="88">
        <v>825</v>
      </c>
      <c r="AA322" s="88">
        <v>0</v>
      </c>
      <c r="AB322" s="88">
        <v>0</v>
      </c>
      <c r="AC322" s="88">
        <v>0</v>
      </c>
      <c r="AD322" s="88">
        <v>0</v>
      </c>
      <c r="AE322" s="88">
        <f t="shared" si="16"/>
        <v>11339</v>
      </c>
      <c r="AF322" s="89">
        <f t="shared" si="19"/>
        <v>90236</v>
      </c>
      <c r="AG322" s="87">
        <v>0</v>
      </c>
      <c r="AH322" s="90" t="s">
        <v>121</v>
      </c>
      <c r="AI322" s="91">
        <v>45710100134678</v>
      </c>
      <c r="AJ322" s="90">
        <v>0</v>
      </c>
    </row>
    <row r="323" spans="2:36" ht="16.5">
      <c r="B323" s="82" t="s">
        <v>1896</v>
      </c>
      <c r="C323" s="113">
        <v>308</v>
      </c>
      <c r="D323" s="84" t="s">
        <v>1897</v>
      </c>
      <c r="E323" s="82"/>
      <c r="F323" s="85">
        <v>935716850602</v>
      </c>
      <c r="G323" s="86">
        <v>36892</v>
      </c>
      <c r="H323" s="84" t="s">
        <v>1893</v>
      </c>
      <c r="I323" s="87" t="s">
        <v>111</v>
      </c>
      <c r="J323" s="84" t="s">
        <v>1470</v>
      </c>
      <c r="K323" s="84" t="s">
        <v>1001</v>
      </c>
      <c r="L323" s="86">
        <v>44886</v>
      </c>
      <c r="M323" s="87" t="s">
        <v>96</v>
      </c>
      <c r="N323" s="87">
        <v>0</v>
      </c>
      <c r="O323" s="88">
        <v>41562</v>
      </c>
      <c r="P323" s="88">
        <v>0</v>
      </c>
      <c r="Q323" s="88">
        <v>0</v>
      </c>
      <c r="R323" s="88">
        <v>0</v>
      </c>
      <c r="S323" s="88">
        <v>44843</v>
      </c>
      <c r="T323" s="88">
        <f t="shared" si="17"/>
        <v>86405</v>
      </c>
      <c r="U323" s="87">
        <v>0</v>
      </c>
      <c r="V323" s="89">
        <f t="shared" si="18"/>
        <v>86405</v>
      </c>
      <c r="W323" s="87">
        <v>0</v>
      </c>
      <c r="X323" s="88">
        <v>9976</v>
      </c>
      <c r="Y323" s="88">
        <v>0</v>
      </c>
      <c r="Z323" s="88">
        <v>781</v>
      </c>
      <c r="AA323" s="88">
        <v>0</v>
      </c>
      <c r="AB323" s="88">
        <v>0</v>
      </c>
      <c r="AC323" s="88">
        <v>0</v>
      </c>
      <c r="AD323" s="88">
        <v>0</v>
      </c>
      <c r="AE323" s="88">
        <f t="shared" si="16"/>
        <v>10757</v>
      </c>
      <c r="AF323" s="89">
        <f t="shared" si="19"/>
        <v>75648</v>
      </c>
      <c r="AG323" s="87">
        <v>0</v>
      </c>
      <c r="AH323" s="90"/>
      <c r="AI323" s="91"/>
      <c r="AJ323" s="90"/>
    </row>
    <row r="324" spans="2:36" ht="16.5">
      <c r="B324" s="82" t="s">
        <v>1898</v>
      </c>
      <c r="C324" s="113">
        <v>309</v>
      </c>
      <c r="D324" s="84" t="s">
        <v>1899</v>
      </c>
      <c r="E324" s="82" t="s">
        <v>1900</v>
      </c>
      <c r="F324" s="85">
        <v>484533687235</v>
      </c>
      <c r="G324" s="86">
        <v>28284</v>
      </c>
      <c r="H324" s="84" t="s">
        <v>1901</v>
      </c>
      <c r="I324" s="87" t="s">
        <v>111</v>
      </c>
      <c r="J324" s="84" t="s">
        <v>1005</v>
      </c>
      <c r="K324" s="84" t="s">
        <v>1001</v>
      </c>
      <c r="L324" s="86">
        <v>44927</v>
      </c>
      <c r="M324" s="87" t="s">
        <v>96</v>
      </c>
      <c r="N324" s="87">
        <v>0</v>
      </c>
      <c r="O324" s="88">
        <v>187500</v>
      </c>
      <c r="P324" s="88">
        <v>0</v>
      </c>
      <c r="Q324" s="88">
        <v>0</v>
      </c>
      <c r="R324" s="88">
        <v>0</v>
      </c>
      <c r="S324" s="88">
        <v>189150</v>
      </c>
      <c r="T324" s="88">
        <f t="shared" si="17"/>
        <v>376650</v>
      </c>
      <c r="U324" s="87">
        <v>0</v>
      </c>
      <c r="V324" s="89">
        <f t="shared" si="18"/>
        <v>376650</v>
      </c>
      <c r="W324" s="87">
        <v>0</v>
      </c>
      <c r="X324" s="88">
        <v>0</v>
      </c>
      <c r="Y324" s="88">
        <v>0</v>
      </c>
      <c r="Z324" s="88">
        <v>0</v>
      </c>
      <c r="AA324" s="88">
        <v>0</v>
      </c>
      <c r="AB324" s="88">
        <v>2400</v>
      </c>
      <c r="AC324" s="88">
        <v>0</v>
      </c>
      <c r="AD324" s="88">
        <v>0</v>
      </c>
      <c r="AE324" s="88">
        <f t="shared" si="16"/>
        <v>2400</v>
      </c>
      <c r="AF324" s="89">
        <f t="shared" si="19"/>
        <v>374250</v>
      </c>
      <c r="AG324" s="87">
        <v>0</v>
      </c>
      <c r="AH324" s="90" t="s">
        <v>121</v>
      </c>
      <c r="AI324" s="91">
        <v>520101080173124</v>
      </c>
      <c r="AJ324" s="90">
        <v>0</v>
      </c>
    </row>
    <row r="325" spans="2:36" ht="16.5">
      <c r="B325" s="82" t="s">
        <v>1902</v>
      </c>
      <c r="C325" s="113">
        <v>310</v>
      </c>
      <c r="D325" s="84" t="s">
        <v>1903</v>
      </c>
      <c r="E325" s="82"/>
      <c r="F325" s="85">
        <v>584942841961</v>
      </c>
      <c r="G325" s="86">
        <v>36166</v>
      </c>
      <c r="H325" s="84" t="s">
        <v>1266</v>
      </c>
      <c r="I325" s="87" t="s">
        <v>111</v>
      </c>
      <c r="J325" s="84" t="s">
        <v>1005</v>
      </c>
      <c r="K325" s="84" t="s">
        <v>1001</v>
      </c>
      <c r="L325" s="86">
        <v>44927</v>
      </c>
      <c r="M325" s="87" t="s">
        <v>96</v>
      </c>
      <c r="N325" s="87">
        <v>0</v>
      </c>
      <c r="O325" s="88">
        <v>176300</v>
      </c>
      <c r="P325" s="88">
        <v>0</v>
      </c>
      <c r="Q325" s="88">
        <v>0</v>
      </c>
      <c r="R325" s="88">
        <v>0</v>
      </c>
      <c r="S325" s="88">
        <v>60982</v>
      </c>
      <c r="T325" s="88">
        <f t="shared" si="17"/>
        <v>237282</v>
      </c>
      <c r="U325" s="87">
        <v>0</v>
      </c>
      <c r="V325" s="89">
        <f t="shared" si="18"/>
        <v>237282</v>
      </c>
      <c r="W325" s="87">
        <v>0</v>
      </c>
      <c r="X325" s="88">
        <v>0</v>
      </c>
      <c r="Y325" s="88">
        <v>0</v>
      </c>
      <c r="Z325" s="88">
        <v>0</v>
      </c>
      <c r="AA325" s="88">
        <v>0</v>
      </c>
      <c r="AB325" s="88">
        <v>2200</v>
      </c>
      <c r="AC325" s="88">
        <v>0</v>
      </c>
      <c r="AD325" s="88">
        <v>0</v>
      </c>
      <c r="AE325" s="88">
        <f t="shared" si="16"/>
        <v>2200</v>
      </c>
      <c r="AF325" s="89">
        <f t="shared" si="19"/>
        <v>235082</v>
      </c>
      <c r="AG325" s="87">
        <v>0</v>
      </c>
      <c r="AH325" s="90" t="s">
        <v>121</v>
      </c>
      <c r="AI325" s="91">
        <v>105222010001034</v>
      </c>
      <c r="AJ325" s="90">
        <v>0</v>
      </c>
    </row>
    <row r="326" spans="2:36" ht="16.5">
      <c r="B326" s="82" t="s">
        <v>1904</v>
      </c>
      <c r="C326" s="113">
        <v>311</v>
      </c>
      <c r="D326" s="84" t="s">
        <v>1905</v>
      </c>
      <c r="E326" s="82" t="s">
        <v>1906</v>
      </c>
      <c r="F326" s="85">
        <v>247173826316</v>
      </c>
      <c r="G326" s="86">
        <v>34885</v>
      </c>
      <c r="H326" s="84"/>
      <c r="I326" s="87" t="s">
        <v>111</v>
      </c>
      <c r="J326" s="84" t="s">
        <v>1005</v>
      </c>
      <c r="K326" s="84" t="s">
        <v>1907</v>
      </c>
      <c r="L326" s="86">
        <v>44949</v>
      </c>
      <c r="M326" s="87" t="s">
        <v>96</v>
      </c>
      <c r="N326" s="87">
        <v>0</v>
      </c>
      <c r="O326" s="88">
        <v>181667</v>
      </c>
      <c r="P326" s="88">
        <v>0</v>
      </c>
      <c r="Q326" s="88">
        <v>0</v>
      </c>
      <c r="R326" s="88">
        <v>0</v>
      </c>
      <c r="S326" s="88">
        <v>181666</v>
      </c>
      <c r="T326" s="88">
        <f t="shared" si="17"/>
        <v>363333</v>
      </c>
      <c r="U326" s="87">
        <v>0</v>
      </c>
      <c r="V326" s="89">
        <f t="shared" si="18"/>
        <v>363333</v>
      </c>
      <c r="W326" s="87">
        <v>0</v>
      </c>
      <c r="X326" s="88">
        <v>0</v>
      </c>
      <c r="Y326" s="88">
        <v>0</v>
      </c>
      <c r="Z326" s="88">
        <v>0</v>
      </c>
      <c r="AA326" s="88">
        <v>0</v>
      </c>
      <c r="AB326" s="88">
        <v>1400</v>
      </c>
      <c r="AC326" s="88">
        <v>0</v>
      </c>
      <c r="AD326" s="88">
        <v>0</v>
      </c>
      <c r="AE326" s="88">
        <f t="shared" si="16"/>
        <v>1400</v>
      </c>
      <c r="AF326" s="89">
        <f t="shared" si="19"/>
        <v>361933</v>
      </c>
      <c r="AG326" s="87">
        <v>0</v>
      </c>
      <c r="AH326" s="90" t="s">
        <v>121</v>
      </c>
      <c r="AI326" s="91">
        <v>508202010048772</v>
      </c>
      <c r="AJ326" s="90" t="s">
        <v>1007</v>
      </c>
    </row>
    <row r="327" spans="2:36" ht="16.5">
      <c r="B327" s="82" t="s">
        <v>1908</v>
      </c>
      <c r="C327" s="113">
        <v>312</v>
      </c>
      <c r="D327" s="84" t="s">
        <v>1909</v>
      </c>
      <c r="E327" s="82" t="s">
        <v>1910</v>
      </c>
      <c r="F327" s="85">
        <v>416511049244</v>
      </c>
      <c r="G327" s="86">
        <v>37093</v>
      </c>
      <c r="H327" s="84" t="s">
        <v>1266</v>
      </c>
      <c r="I327" s="87" t="s">
        <v>111</v>
      </c>
      <c r="J327" s="84" t="s">
        <v>1005</v>
      </c>
      <c r="K327" s="84" t="s">
        <v>1786</v>
      </c>
      <c r="L327" s="86">
        <v>44953</v>
      </c>
      <c r="M327" s="87" t="s">
        <v>96</v>
      </c>
      <c r="N327" s="87">
        <v>0</v>
      </c>
      <c r="O327" s="88">
        <v>186000</v>
      </c>
      <c r="P327" s="88">
        <v>0</v>
      </c>
      <c r="Q327" s="88">
        <v>0</v>
      </c>
      <c r="R327" s="88">
        <v>0</v>
      </c>
      <c r="S327" s="88">
        <v>84000</v>
      </c>
      <c r="T327" s="88">
        <f t="shared" si="17"/>
        <v>270000</v>
      </c>
      <c r="U327" s="87">
        <v>0</v>
      </c>
      <c r="V327" s="89">
        <f t="shared" si="18"/>
        <v>270000</v>
      </c>
      <c r="W327" s="87">
        <v>0</v>
      </c>
      <c r="X327" s="88">
        <v>0</v>
      </c>
      <c r="Y327" s="88">
        <v>0</v>
      </c>
      <c r="Z327" s="88">
        <v>0</v>
      </c>
      <c r="AA327" s="88">
        <v>0</v>
      </c>
      <c r="AB327" s="88">
        <v>2400</v>
      </c>
      <c r="AC327" s="88">
        <v>0</v>
      </c>
      <c r="AD327" s="88">
        <v>0</v>
      </c>
      <c r="AE327" s="88">
        <f t="shared" si="16"/>
        <v>2400</v>
      </c>
      <c r="AF327" s="89">
        <f t="shared" si="19"/>
        <v>267600</v>
      </c>
      <c r="AG327" s="87">
        <v>0</v>
      </c>
      <c r="AH327" s="90" t="s">
        <v>121</v>
      </c>
      <c r="AI327" s="91">
        <v>508202010048778</v>
      </c>
      <c r="AJ327" s="90" t="s">
        <v>1007</v>
      </c>
    </row>
    <row r="328" spans="2:36" ht="16.5">
      <c r="B328" s="82" t="s">
        <v>1911</v>
      </c>
      <c r="C328" s="113">
        <v>313</v>
      </c>
      <c r="D328" s="84" t="s">
        <v>1912</v>
      </c>
      <c r="E328" s="82"/>
      <c r="F328" s="85">
        <v>667379100175</v>
      </c>
      <c r="G328" s="86">
        <v>35322</v>
      </c>
      <c r="H328" s="84" t="s">
        <v>1913</v>
      </c>
      <c r="I328" s="87" t="s">
        <v>111</v>
      </c>
      <c r="J328" s="84" t="s">
        <v>1020</v>
      </c>
      <c r="K328" s="84" t="s">
        <v>1037</v>
      </c>
      <c r="L328" s="86">
        <v>44910</v>
      </c>
      <c r="M328" s="87" t="s">
        <v>96</v>
      </c>
      <c r="N328" s="87">
        <v>0</v>
      </c>
      <c r="O328" s="88">
        <v>53973</v>
      </c>
      <c r="P328" s="88">
        <v>0</v>
      </c>
      <c r="Q328" s="88">
        <v>0</v>
      </c>
      <c r="R328" s="88">
        <v>0</v>
      </c>
      <c r="S328" s="88">
        <v>63460</v>
      </c>
      <c r="T328" s="88">
        <f t="shared" si="17"/>
        <v>117433</v>
      </c>
      <c r="U328" s="87">
        <v>0</v>
      </c>
      <c r="V328" s="89">
        <f t="shared" si="18"/>
        <v>117433</v>
      </c>
      <c r="W328" s="87">
        <v>0</v>
      </c>
      <c r="X328" s="88">
        <v>12954</v>
      </c>
      <c r="Y328" s="88">
        <v>0</v>
      </c>
      <c r="Z328" s="88">
        <v>1008</v>
      </c>
      <c r="AA328" s="88">
        <v>0</v>
      </c>
      <c r="AB328" s="88">
        <v>0</v>
      </c>
      <c r="AC328" s="88">
        <v>0</v>
      </c>
      <c r="AD328" s="88">
        <v>0</v>
      </c>
      <c r="AE328" s="88">
        <f t="shared" si="16"/>
        <v>13962</v>
      </c>
      <c r="AF328" s="89">
        <f t="shared" si="19"/>
        <v>103471</v>
      </c>
      <c r="AG328" s="87">
        <v>0</v>
      </c>
      <c r="AH328" s="90" t="s">
        <v>121</v>
      </c>
      <c r="AI328" s="91">
        <v>214812010001131</v>
      </c>
      <c r="AJ328" s="90" t="s">
        <v>122</v>
      </c>
    </row>
    <row r="329" spans="2:36" ht="16.5">
      <c r="B329" s="82" t="s">
        <v>1914</v>
      </c>
      <c r="C329" s="113">
        <v>314</v>
      </c>
      <c r="D329" s="84" t="s">
        <v>1915</v>
      </c>
      <c r="E329" s="82" t="s">
        <v>1916</v>
      </c>
      <c r="F329" s="85">
        <v>415995530032</v>
      </c>
      <c r="G329" s="86">
        <v>33613</v>
      </c>
      <c r="H329" s="84" t="s">
        <v>1676</v>
      </c>
      <c r="I329" s="87" t="s">
        <v>111</v>
      </c>
      <c r="J329" s="84" t="s">
        <v>1005</v>
      </c>
      <c r="K329" s="84" t="s">
        <v>729</v>
      </c>
      <c r="L329" s="86">
        <v>44935</v>
      </c>
      <c r="M329" s="87" t="s">
        <v>96</v>
      </c>
      <c r="N329" s="87">
        <v>0</v>
      </c>
      <c r="O329" s="88">
        <v>270519</v>
      </c>
      <c r="P329" s="88">
        <v>0</v>
      </c>
      <c r="Q329" s="88">
        <v>0</v>
      </c>
      <c r="R329" s="88">
        <v>0</v>
      </c>
      <c r="S329" s="88">
        <v>144711</v>
      </c>
      <c r="T329" s="88">
        <f t="shared" si="17"/>
        <v>415230</v>
      </c>
      <c r="U329" s="87">
        <v>0</v>
      </c>
      <c r="V329" s="89">
        <f t="shared" si="18"/>
        <v>415230</v>
      </c>
      <c r="W329" s="87">
        <v>0</v>
      </c>
      <c r="X329" s="88">
        <v>0</v>
      </c>
      <c r="Y329" s="88">
        <v>0</v>
      </c>
      <c r="Z329" s="88">
        <v>0</v>
      </c>
      <c r="AA329" s="88">
        <v>0</v>
      </c>
      <c r="AB329" s="88">
        <v>2400</v>
      </c>
      <c r="AC329" s="88">
        <v>0</v>
      </c>
      <c r="AD329" s="88">
        <v>0</v>
      </c>
      <c r="AE329" s="88">
        <f t="shared" si="16"/>
        <v>2400</v>
      </c>
      <c r="AF329" s="89">
        <f t="shared" si="19"/>
        <v>412830</v>
      </c>
      <c r="AG329" s="87">
        <v>0</v>
      </c>
      <c r="AH329" s="90" t="s">
        <v>121</v>
      </c>
      <c r="AI329" s="91">
        <v>508202010048801</v>
      </c>
      <c r="AJ329" s="90" t="s">
        <v>1007</v>
      </c>
    </row>
    <row r="330" spans="2:36" ht="16.5">
      <c r="B330" s="82" t="s">
        <v>1917</v>
      </c>
      <c r="C330" s="113">
        <v>315</v>
      </c>
      <c r="D330" s="84" t="s">
        <v>1918</v>
      </c>
      <c r="E330" s="82"/>
      <c r="F330" s="85">
        <v>394746963289</v>
      </c>
      <c r="G330" s="86">
        <v>33029</v>
      </c>
      <c r="H330" s="84" t="s">
        <v>1836</v>
      </c>
      <c r="I330" s="87" t="s">
        <v>111</v>
      </c>
      <c r="J330" s="84" t="s">
        <v>1079</v>
      </c>
      <c r="K330" s="84" t="s">
        <v>1001</v>
      </c>
      <c r="L330" s="86">
        <v>44900</v>
      </c>
      <c r="M330" s="87" t="s">
        <v>96</v>
      </c>
      <c r="N330" s="87">
        <v>0</v>
      </c>
      <c r="O330" s="88">
        <v>49200</v>
      </c>
      <c r="P330" s="88">
        <v>0</v>
      </c>
      <c r="Q330" s="88">
        <v>0</v>
      </c>
      <c r="R330" s="88">
        <v>0</v>
      </c>
      <c r="S330" s="88">
        <v>56300</v>
      </c>
      <c r="T330" s="88">
        <f t="shared" si="17"/>
        <v>105500</v>
      </c>
      <c r="U330" s="87">
        <v>0</v>
      </c>
      <c r="V330" s="89">
        <f t="shared" si="18"/>
        <v>105500</v>
      </c>
      <c r="W330" s="87">
        <v>0</v>
      </c>
      <c r="X330" s="88">
        <v>11808</v>
      </c>
      <c r="Y330" s="88">
        <v>0</v>
      </c>
      <c r="Z330" s="88">
        <v>921</v>
      </c>
      <c r="AA330" s="88">
        <v>0</v>
      </c>
      <c r="AB330" s="88">
        <v>0</v>
      </c>
      <c r="AC330" s="88">
        <v>0</v>
      </c>
      <c r="AD330" s="88">
        <v>0</v>
      </c>
      <c r="AE330" s="88">
        <f t="shared" si="16"/>
        <v>12729</v>
      </c>
      <c r="AF330" s="89">
        <f t="shared" si="19"/>
        <v>92771</v>
      </c>
      <c r="AG330" s="87">
        <v>0</v>
      </c>
      <c r="AH330" s="90" t="s">
        <v>121</v>
      </c>
      <c r="AI330" s="91">
        <v>328202010085003</v>
      </c>
      <c r="AJ330" s="90" t="s">
        <v>1318</v>
      </c>
    </row>
    <row r="331" spans="2:36" ht="16.5">
      <c r="B331" s="82" t="s">
        <v>1919</v>
      </c>
      <c r="C331" s="113">
        <v>316</v>
      </c>
      <c r="D331" s="84" t="s">
        <v>1920</v>
      </c>
      <c r="E331" s="82"/>
      <c r="F331" s="85">
        <v>350164807314</v>
      </c>
      <c r="G331" s="86">
        <v>34977</v>
      </c>
      <c r="H331" s="84" t="s">
        <v>1836</v>
      </c>
      <c r="I331" s="87" t="s">
        <v>111</v>
      </c>
      <c r="J331" s="84" t="s">
        <v>771</v>
      </c>
      <c r="K331" s="84" t="s">
        <v>1108</v>
      </c>
      <c r="L331" s="86">
        <v>44927</v>
      </c>
      <c r="M331" s="87" t="s">
        <v>96</v>
      </c>
      <c r="N331" s="87">
        <v>0</v>
      </c>
      <c r="O331" s="88">
        <v>46170</v>
      </c>
      <c r="P331" s="88">
        <v>0</v>
      </c>
      <c r="Q331" s="88">
        <v>0</v>
      </c>
      <c r="R331" s="88">
        <v>0</v>
      </c>
      <c r="S331" s="88">
        <v>51755</v>
      </c>
      <c r="T331" s="88">
        <f t="shared" si="17"/>
        <v>97925</v>
      </c>
      <c r="U331" s="87">
        <v>0</v>
      </c>
      <c r="V331" s="89">
        <f t="shared" si="18"/>
        <v>97925</v>
      </c>
      <c r="W331" s="87">
        <v>0</v>
      </c>
      <c r="X331" s="88">
        <v>11082</v>
      </c>
      <c r="Y331" s="88">
        <v>0</v>
      </c>
      <c r="Z331" s="88">
        <v>864</v>
      </c>
      <c r="AA331" s="88">
        <v>0</v>
      </c>
      <c r="AB331" s="88">
        <v>0</v>
      </c>
      <c r="AC331" s="88">
        <v>0</v>
      </c>
      <c r="AD331" s="88">
        <v>0</v>
      </c>
      <c r="AE331" s="88">
        <f t="shared" si="16"/>
        <v>11946</v>
      </c>
      <c r="AF331" s="89">
        <f t="shared" si="19"/>
        <v>85979</v>
      </c>
      <c r="AG331" s="87">
        <v>0</v>
      </c>
      <c r="AH331" s="90" t="s">
        <v>121</v>
      </c>
      <c r="AI331" s="91">
        <v>265810100000964</v>
      </c>
      <c r="AJ331" s="90">
        <v>0</v>
      </c>
    </row>
    <row r="332" spans="2:36" ht="16.5">
      <c r="B332" s="82" t="s">
        <v>1921</v>
      </c>
      <c r="C332" s="113">
        <v>317</v>
      </c>
      <c r="D332" s="84" t="s">
        <v>1922</v>
      </c>
      <c r="E332" s="82"/>
      <c r="F332" s="85">
        <v>635824945878</v>
      </c>
      <c r="G332" s="86">
        <v>32984</v>
      </c>
      <c r="H332" s="84" t="s">
        <v>1266</v>
      </c>
      <c r="I332" s="87" t="s">
        <v>111</v>
      </c>
      <c r="J332" s="84" t="s">
        <v>1392</v>
      </c>
      <c r="K332" s="84" t="s">
        <v>729</v>
      </c>
      <c r="L332" s="86">
        <v>44927</v>
      </c>
      <c r="M332" s="87" t="s">
        <v>96</v>
      </c>
      <c r="N332" s="87">
        <v>0</v>
      </c>
      <c r="O332" s="88">
        <v>38400</v>
      </c>
      <c r="P332" s="88">
        <v>0</v>
      </c>
      <c r="Q332" s="88">
        <v>0</v>
      </c>
      <c r="R332" s="88">
        <v>0</v>
      </c>
      <c r="S332" s="88">
        <v>40100</v>
      </c>
      <c r="T332" s="88">
        <f t="shared" si="17"/>
        <v>78500</v>
      </c>
      <c r="U332" s="87">
        <v>0</v>
      </c>
      <c r="V332" s="89">
        <f t="shared" si="18"/>
        <v>78500</v>
      </c>
      <c r="W332" s="87">
        <v>0</v>
      </c>
      <c r="X332" s="88">
        <v>9216</v>
      </c>
      <c r="Y332" s="88">
        <v>0</v>
      </c>
      <c r="Z332" s="88">
        <v>720</v>
      </c>
      <c r="AA332" s="88">
        <v>0</v>
      </c>
      <c r="AB332" s="88">
        <v>900</v>
      </c>
      <c r="AC332" s="88">
        <v>0</v>
      </c>
      <c r="AD332" s="88">
        <v>0</v>
      </c>
      <c r="AE332" s="88">
        <f t="shared" si="16"/>
        <v>10836</v>
      </c>
      <c r="AF332" s="89">
        <f t="shared" si="19"/>
        <v>67664</v>
      </c>
      <c r="AG332" s="87">
        <v>0</v>
      </c>
      <c r="AH332" s="90" t="s">
        <v>121</v>
      </c>
      <c r="AI332" s="91">
        <v>214812010001246</v>
      </c>
      <c r="AJ332" s="90" t="s">
        <v>122</v>
      </c>
    </row>
    <row r="333" spans="2:36" ht="16.5">
      <c r="B333" s="82" t="s">
        <v>1923</v>
      </c>
      <c r="C333" s="113">
        <v>318</v>
      </c>
      <c r="D333" s="84" t="s">
        <v>1924</v>
      </c>
      <c r="E333" s="82" t="s">
        <v>1408</v>
      </c>
      <c r="F333" s="85">
        <v>866797762500</v>
      </c>
      <c r="G333" s="86">
        <v>22679</v>
      </c>
      <c r="H333" s="84"/>
      <c r="I333" s="87" t="s">
        <v>111</v>
      </c>
      <c r="J333" s="84" t="s">
        <v>1024</v>
      </c>
      <c r="K333" s="84" t="s">
        <v>1925</v>
      </c>
      <c r="L333" s="86">
        <v>44972</v>
      </c>
      <c r="M333" s="87" t="s">
        <v>96</v>
      </c>
      <c r="N333" s="87">
        <v>0</v>
      </c>
      <c r="O333" s="88">
        <v>275000</v>
      </c>
      <c r="P333" s="88">
        <v>0</v>
      </c>
      <c r="Q333" s="88">
        <v>0</v>
      </c>
      <c r="R333" s="88">
        <v>0</v>
      </c>
      <c r="S333" s="88">
        <v>275000</v>
      </c>
      <c r="T333" s="88">
        <f t="shared" si="17"/>
        <v>550000</v>
      </c>
      <c r="U333" s="87">
        <v>0</v>
      </c>
      <c r="V333" s="89">
        <f t="shared" si="18"/>
        <v>550000</v>
      </c>
      <c r="W333" s="87">
        <v>0</v>
      </c>
      <c r="X333" s="88">
        <v>0</v>
      </c>
      <c r="Y333" s="88">
        <v>0</v>
      </c>
      <c r="Z333" s="88">
        <v>0</v>
      </c>
      <c r="AA333" s="88">
        <v>0</v>
      </c>
      <c r="AB333" s="88">
        <v>2200</v>
      </c>
      <c r="AC333" s="88">
        <v>0</v>
      </c>
      <c r="AD333" s="88">
        <v>0</v>
      </c>
      <c r="AE333" s="88">
        <f t="shared" si="16"/>
        <v>2200</v>
      </c>
      <c r="AF333" s="89">
        <f t="shared" si="19"/>
        <v>547800</v>
      </c>
      <c r="AG333" s="87">
        <v>0</v>
      </c>
      <c r="AH333" s="90" t="s">
        <v>121</v>
      </c>
      <c r="AI333" s="91">
        <v>214812010001146</v>
      </c>
      <c r="AJ333" s="90" t="s">
        <v>122</v>
      </c>
    </row>
    <row r="334" spans="2:36" ht="16.5">
      <c r="B334" s="82" t="s">
        <v>1926</v>
      </c>
      <c r="C334" s="113">
        <v>319</v>
      </c>
      <c r="D334" s="84" t="s">
        <v>1927</v>
      </c>
      <c r="E334" s="82"/>
      <c r="F334" s="85">
        <v>485688869439</v>
      </c>
      <c r="G334" s="86">
        <v>36138</v>
      </c>
      <c r="H334" s="84" t="s">
        <v>1266</v>
      </c>
      <c r="I334" s="87" t="s">
        <v>111</v>
      </c>
      <c r="J334" s="84" t="s">
        <v>1005</v>
      </c>
      <c r="K334" s="84" t="s">
        <v>1928</v>
      </c>
      <c r="L334" s="86">
        <v>44928</v>
      </c>
      <c r="M334" s="87" t="s">
        <v>96</v>
      </c>
      <c r="N334" s="87">
        <v>0</v>
      </c>
      <c r="O334" s="88">
        <v>83650</v>
      </c>
      <c r="P334" s="88">
        <v>0</v>
      </c>
      <c r="Q334" s="88">
        <v>0</v>
      </c>
      <c r="R334" s="88">
        <v>0</v>
      </c>
      <c r="S334" s="88">
        <v>6785</v>
      </c>
      <c r="T334" s="88">
        <f t="shared" si="17"/>
        <v>90435</v>
      </c>
      <c r="U334" s="87">
        <v>0</v>
      </c>
      <c r="V334" s="89">
        <f t="shared" si="18"/>
        <v>90435</v>
      </c>
      <c r="W334" s="87">
        <v>0</v>
      </c>
      <c r="X334" s="88">
        <v>0</v>
      </c>
      <c r="Y334" s="88">
        <v>0</v>
      </c>
      <c r="Z334" s="88">
        <v>0</v>
      </c>
      <c r="AA334" s="88">
        <v>0</v>
      </c>
      <c r="AB334" s="88">
        <v>750</v>
      </c>
      <c r="AC334" s="88">
        <v>0</v>
      </c>
      <c r="AD334" s="88">
        <v>0</v>
      </c>
      <c r="AE334" s="88">
        <f t="shared" si="16"/>
        <v>750</v>
      </c>
      <c r="AF334" s="89">
        <f t="shared" si="19"/>
        <v>89685</v>
      </c>
      <c r="AG334" s="87">
        <v>0</v>
      </c>
      <c r="AH334" s="90" t="s">
        <v>121</v>
      </c>
      <c r="AI334" s="91">
        <v>105222010001196</v>
      </c>
      <c r="AJ334" s="90">
        <v>0</v>
      </c>
    </row>
    <row r="335" spans="2:36" ht="16.5">
      <c r="B335" s="82" t="s">
        <v>1929</v>
      </c>
      <c r="C335" s="113">
        <v>320</v>
      </c>
      <c r="D335" s="84" t="s">
        <v>1930</v>
      </c>
      <c r="E335" s="82"/>
      <c r="F335" s="85">
        <v>949669927804</v>
      </c>
      <c r="G335" s="86">
        <v>34456</v>
      </c>
      <c r="H335" s="84" t="s">
        <v>1266</v>
      </c>
      <c r="I335" s="87" t="s">
        <v>111</v>
      </c>
      <c r="J335" s="84" t="s">
        <v>1255</v>
      </c>
      <c r="K335" s="84" t="s">
        <v>1001</v>
      </c>
      <c r="L335" s="86">
        <v>44973</v>
      </c>
      <c r="M335" s="87" t="s">
        <v>96</v>
      </c>
      <c r="N335" s="87">
        <v>0</v>
      </c>
      <c r="O335" s="88">
        <v>24000</v>
      </c>
      <c r="P335" s="88">
        <v>0</v>
      </c>
      <c r="Q335" s="88">
        <v>0</v>
      </c>
      <c r="R335" s="88">
        <v>0</v>
      </c>
      <c r="S335" s="88">
        <v>36000</v>
      </c>
      <c r="T335" s="88">
        <f t="shared" si="17"/>
        <v>60000</v>
      </c>
      <c r="U335" s="87">
        <v>0</v>
      </c>
      <c r="V335" s="89">
        <f t="shared" si="18"/>
        <v>60000</v>
      </c>
      <c r="W335" s="87">
        <v>0</v>
      </c>
      <c r="X335" s="88">
        <v>5760</v>
      </c>
      <c r="Y335" s="88">
        <v>0</v>
      </c>
      <c r="Z335" s="88">
        <v>450</v>
      </c>
      <c r="AA335" s="88">
        <v>0</v>
      </c>
      <c r="AB335" s="88">
        <v>0</v>
      </c>
      <c r="AC335" s="88">
        <v>0</v>
      </c>
      <c r="AD335" s="88">
        <v>0</v>
      </c>
      <c r="AE335" s="88">
        <f t="shared" si="16"/>
        <v>6210</v>
      </c>
      <c r="AF335" s="89">
        <f t="shared" si="19"/>
        <v>53790</v>
      </c>
      <c r="AG335" s="87">
        <v>0</v>
      </c>
      <c r="AH335" s="90" t="s">
        <v>121</v>
      </c>
      <c r="AI335" s="91">
        <v>94410100040263</v>
      </c>
      <c r="AJ335" s="90">
        <v>0</v>
      </c>
    </row>
    <row r="336" spans="2:36" ht="16.5">
      <c r="B336" s="82" t="s">
        <v>1931</v>
      </c>
      <c r="C336" s="113">
        <v>321</v>
      </c>
      <c r="D336" s="84" t="s">
        <v>1932</v>
      </c>
      <c r="E336" s="82"/>
      <c r="F336" s="85">
        <v>907652086555</v>
      </c>
      <c r="G336" s="86">
        <v>37425</v>
      </c>
      <c r="H336" s="84" t="s">
        <v>1032</v>
      </c>
      <c r="I336" s="87" t="s">
        <v>111</v>
      </c>
      <c r="J336" s="84" t="s">
        <v>1111</v>
      </c>
      <c r="K336" s="84" t="s">
        <v>1933</v>
      </c>
      <c r="L336" s="86">
        <v>44927</v>
      </c>
      <c r="M336" s="87" t="s">
        <v>96</v>
      </c>
      <c r="N336" s="87">
        <v>0</v>
      </c>
      <c r="O336" s="88">
        <v>38453</v>
      </c>
      <c r="P336" s="88">
        <v>0</v>
      </c>
      <c r="Q336" s="88">
        <v>0</v>
      </c>
      <c r="R336" s="88">
        <v>0</v>
      </c>
      <c r="S336" s="88">
        <v>52911</v>
      </c>
      <c r="T336" s="88">
        <f t="shared" si="17"/>
        <v>91364</v>
      </c>
      <c r="U336" s="87">
        <v>0</v>
      </c>
      <c r="V336" s="89">
        <f t="shared" si="18"/>
        <v>91364</v>
      </c>
      <c r="W336" s="87">
        <v>0</v>
      </c>
      <c r="X336" s="88">
        <v>9228</v>
      </c>
      <c r="Y336" s="88">
        <v>0</v>
      </c>
      <c r="Z336" s="88">
        <v>721</v>
      </c>
      <c r="AA336" s="88">
        <v>0</v>
      </c>
      <c r="AB336" s="88">
        <v>0</v>
      </c>
      <c r="AC336" s="88">
        <v>0</v>
      </c>
      <c r="AD336" s="88">
        <v>0</v>
      </c>
      <c r="AE336" s="88">
        <f t="shared" ref="AE336:AE399" si="20">SUM(X336:AD336)</f>
        <v>9949</v>
      </c>
      <c r="AF336" s="89">
        <f t="shared" si="19"/>
        <v>81415</v>
      </c>
      <c r="AG336" s="87">
        <v>0</v>
      </c>
      <c r="AH336" s="90" t="s">
        <v>121</v>
      </c>
      <c r="AI336" s="91">
        <v>214810100057412</v>
      </c>
      <c r="AJ336" s="90" t="s">
        <v>122</v>
      </c>
    </row>
    <row r="337" spans="2:36" ht="16.5">
      <c r="B337" s="82" t="s">
        <v>1934</v>
      </c>
      <c r="C337" s="113">
        <v>322</v>
      </c>
      <c r="D337" s="84" t="s">
        <v>1935</v>
      </c>
      <c r="E337" s="82" t="s">
        <v>1936</v>
      </c>
      <c r="F337" s="85">
        <v>616242164599</v>
      </c>
      <c r="G337" s="86">
        <v>33049</v>
      </c>
      <c r="H337" s="84" t="s">
        <v>1937</v>
      </c>
      <c r="I337" s="87" t="s">
        <v>111</v>
      </c>
      <c r="J337" s="84" t="s">
        <v>1024</v>
      </c>
      <c r="K337" s="84" t="s">
        <v>1025</v>
      </c>
      <c r="L337" s="86">
        <v>44959</v>
      </c>
      <c r="M337" s="87" t="s">
        <v>96</v>
      </c>
      <c r="N337" s="87">
        <v>0</v>
      </c>
      <c r="O337" s="88">
        <v>25000</v>
      </c>
      <c r="P337" s="88">
        <v>0</v>
      </c>
      <c r="Q337" s="88">
        <v>0</v>
      </c>
      <c r="R337" s="88">
        <v>0</v>
      </c>
      <c r="S337" s="88">
        <v>25200</v>
      </c>
      <c r="T337" s="88">
        <f t="shared" ref="T337:T400" si="21">SUM(O337:S337)</f>
        <v>50200</v>
      </c>
      <c r="U337" s="87">
        <v>0</v>
      </c>
      <c r="V337" s="89">
        <f t="shared" ref="V337:V400" si="22">T337+U337</f>
        <v>50200</v>
      </c>
      <c r="W337" s="87">
        <v>0</v>
      </c>
      <c r="X337" s="88">
        <v>0</v>
      </c>
      <c r="Y337" s="88">
        <v>0</v>
      </c>
      <c r="Z337" s="88">
        <v>0</v>
      </c>
      <c r="AA337" s="88">
        <v>0</v>
      </c>
      <c r="AB337" s="88">
        <v>200</v>
      </c>
      <c r="AC337" s="88">
        <v>0</v>
      </c>
      <c r="AD337" s="88">
        <v>0</v>
      </c>
      <c r="AE337" s="88">
        <f t="shared" si="20"/>
        <v>200</v>
      </c>
      <c r="AF337" s="89">
        <f t="shared" ref="AF337:AF400" si="23">V337-AE337</f>
        <v>50000</v>
      </c>
      <c r="AG337" s="87">
        <v>0</v>
      </c>
      <c r="AH337" s="90" t="s">
        <v>121</v>
      </c>
      <c r="AI337" s="91">
        <v>214812010001245</v>
      </c>
      <c r="AJ337" s="90" t="s">
        <v>122</v>
      </c>
    </row>
    <row r="338" spans="2:36" ht="16.5">
      <c r="B338" s="82" t="s">
        <v>1938</v>
      </c>
      <c r="C338" s="113">
        <v>323</v>
      </c>
      <c r="D338" s="84" t="s">
        <v>1939</v>
      </c>
      <c r="E338" s="82"/>
      <c r="F338" s="85">
        <v>892152589311</v>
      </c>
      <c r="G338" s="86">
        <v>33778</v>
      </c>
      <c r="H338" s="84" t="s">
        <v>1940</v>
      </c>
      <c r="I338" s="87" t="s">
        <v>111</v>
      </c>
      <c r="J338" s="84" t="s">
        <v>1270</v>
      </c>
      <c r="K338" s="84" t="s">
        <v>1941</v>
      </c>
      <c r="L338" s="86">
        <v>44970</v>
      </c>
      <c r="M338" s="87" t="s">
        <v>96</v>
      </c>
      <c r="N338" s="87">
        <v>0</v>
      </c>
      <c r="O338" s="88">
        <v>72000</v>
      </c>
      <c r="P338" s="88">
        <v>0</v>
      </c>
      <c r="Q338" s="88">
        <v>0</v>
      </c>
      <c r="R338" s="88">
        <v>0</v>
      </c>
      <c r="S338" s="88">
        <v>88000</v>
      </c>
      <c r="T338" s="88">
        <f t="shared" si="21"/>
        <v>160000</v>
      </c>
      <c r="U338" s="87">
        <v>0</v>
      </c>
      <c r="V338" s="89">
        <f t="shared" si="22"/>
        <v>160000</v>
      </c>
      <c r="W338" s="87">
        <v>0</v>
      </c>
      <c r="X338" s="88">
        <v>17280</v>
      </c>
      <c r="Y338" s="88">
        <v>0</v>
      </c>
      <c r="Z338" s="88">
        <v>1344</v>
      </c>
      <c r="AA338" s="88">
        <v>0</v>
      </c>
      <c r="AB338" s="88">
        <v>0</v>
      </c>
      <c r="AC338" s="88">
        <v>0</v>
      </c>
      <c r="AD338" s="88">
        <v>0</v>
      </c>
      <c r="AE338" s="88">
        <f t="shared" si="20"/>
        <v>18624</v>
      </c>
      <c r="AF338" s="89">
        <f t="shared" si="23"/>
        <v>141376</v>
      </c>
      <c r="AG338" s="87">
        <v>0</v>
      </c>
      <c r="AH338" s="90" t="s">
        <v>121</v>
      </c>
      <c r="AI338" s="91">
        <v>214812010000532</v>
      </c>
      <c r="AJ338" s="90" t="s">
        <v>122</v>
      </c>
    </row>
    <row r="339" spans="2:36" ht="16.5">
      <c r="B339" s="82" t="s">
        <v>1942</v>
      </c>
      <c r="C339" s="113">
        <v>324</v>
      </c>
      <c r="D339" s="84" t="s">
        <v>1943</v>
      </c>
      <c r="E339" s="82"/>
      <c r="F339" s="85">
        <v>387964025179</v>
      </c>
      <c r="G339" s="86">
        <v>33630</v>
      </c>
      <c r="H339" s="84" t="s">
        <v>1944</v>
      </c>
      <c r="I339" s="87" t="s">
        <v>111</v>
      </c>
      <c r="J339" s="84" t="s">
        <v>1325</v>
      </c>
      <c r="K339" s="84" t="s">
        <v>1945</v>
      </c>
      <c r="L339" s="86">
        <v>44971</v>
      </c>
      <c r="M339" s="87" t="s">
        <v>96</v>
      </c>
      <c r="N339" s="87">
        <v>0</v>
      </c>
      <c r="O339" s="88">
        <v>58839</v>
      </c>
      <c r="P339" s="88">
        <v>0</v>
      </c>
      <c r="Q339" s="88">
        <v>0</v>
      </c>
      <c r="R339" s="88">
        <v>0</v>
      </c>
      <c r="S339" s="88">
        <v>70758</v>
      </c>
      <c r="T339" s="88">
        <f t="shared" si="21"/>
        <v>129597</v>
      </c>
      <c r="U339" s="87">
        <v>0</v>
      </c>
      <c r="V339" s="89">
        <f t="shared" si="22"/>
        <v>129597</v>
      </c>
      <c r="W339" s="87">
        <v>0</v>
      </c>
      <c r="X339" s="88">
        <v>14122</v>
      </c>
      <c r="Y339" s="88">
        <v>0</v>
      </c>
      <c r="Z339" s="88">
        <v>1098</v>
      </c>
      <c r="AA339" s="88">
        <v>0</v>
      </c>
      <c r="AB339" s="88">
        <v>0</v>
      </c>
      <c r="AC339" s="88">
        <v>0</v>
      </c>
      <c r="AD339" s="88">
        <v>0</v>
      </c>
      <c r="AE339" s="88">
        <f t="shared" si="20"/>
        <v>15220</v>
      </c>
      <c r="AF339" s="89">
        <f t="shared" si="23"/>
        <v>114377</v>
      </c>
      <c r="AG339" s="87">
        <v>0</v>
      </c>
      <c r="AH339" s="90" t="s">
        <v>121</v>
      </c>
      <c r="AI339" s="91">
        <v>214812010001250</v>
      </c>
      <c r="AJ339" s="90" t="s">
        <v>122</v>
      </c>
    </row>
    <row r="340" spans="2:36" ht="16.5">
      <c r="B340" s="82" t="s">
        <v>1946</v>
      </c>
      <c r="C340" s="113">
        <v>325</v>
      </c>
      <c r="D340" s="84" t="s">
        <v>1947</v>
      </c>
      <c r="E340" s="82" t="s">
        <v>1948</v>
      </c>
      <c r="F340" s="85"/>
      <c r="G340" s="86">
        <v>36095</v>
      </c>
      <c r="H340" s="84" t="s">
        <v>1258</v>
      </c>
      <c r="I340" s="87" t="s">
        <v>111</v>
      </c>
      <c r="J340" s="84" t="s">
        <v>1005</v>
      </c>
      <c r="K340" s="84" t="s">
        <v>1037</v>
      </c>
      <c r="L340" s="86">
        <v>45041</v>
      </c>
      <c r="M340" s="87" t="s">
        <v>96</v>
      </c>
      <c r="N340" s="87">
        <v>0</v>
      </c>
      <c r="O340" s="88">
        <v>17341</v>
      </c>
      <c r="P340" s="88">
        <v>0</v>
      </c>
      <c r="Q340" s="88">
        <v>0</v>
      </c>
      <c r="R340" s="88">
        <v>0</v>
      </c>
      <c r="S340" s="88">
        <v>26014</v>
      </c>
      <c r="T340" s="88">
        <f t="shared" si="21"/>
        <v>43355</v>
      </c>
      <c r="U340" s="87">
        <v>0</v>
      </c>
      <c r="V340" s="89">
        <f t="shared" si="22"/>
        <v>43355</v>
      </c>
      <c r="W340" s="87">
        <v>0</v>
      </c>
      <c r="X340" s="88">
        <v>0</v>
      </c>
      <c r="Y340" s="88">
        <v>0</v>
      </c>
      <c r="Z340" s="88">
        <v>0</v>
      </c>
      <c r="AA340" s="88">
        <v>0</v>
      </c>
      <c r="AB340" s="88">
        <v>0</v>
      </c>
      <c r="AC340" s="88">
        <v>0</v>
      </c>
      <c r="AD340" s="88">
        <v>0</v>
      </c>
      <c r="AE340" s="88">
        <f t="shared" si="20"/>
        <v>0</v>
      </c>
      <c r="AF340" s="89">
        <f t="shared" si="23"/>
        <v>43355</v>
      </c>
      <c r="AG340" s="87">
        <v>0</v>
      </c>
      <c r="AH340" s="90" t="s">
        <v>121</v>
      </c>
      <c r="AI340" s="91">
        <v>508202010048850</v>
      </c>
      <c r="AJ340" s="90" t="s">
        <v>1007</v>
      </c>
    </row>
    <row r="341" spans="2:36" ht="16.5">
      <c r="B341" s="82" t="s">
        <v>1949</v>
      </c>
      <c r="C341" s="113">
        <v>326</v>
      </c>
      <c r="D341" s="84" t="s">
        <v>1950</v>
      </c>
      <c r="E341" s="82"/>
      <c r="F341" s="85">
        <v>502403343710</v>
      </c>
      <c r="G341" s="86">
        <v>32918</v>
      </c>
      <c r="H341" s="84" t="s">
        <v>1951</v>
      </c>
      <c r="I341" s="87" t="s">
        <v>111</v>
      </c>
      <c r="J341" s="84" t="s">
        <v>1111</v>
      </c>
      <c r="K341" s="84" t="s">
        <v>1112</v>
      </c>
      <c r="L341" s="86">
        <v>45017</v>
      </c>
      <c r="M341" s="87" t="s">
        <v>96</v>
      </c>
      <c r="N341" s="87">
        <v>0</v>
      </c>
      <c r="O341" s="88">
        <v>57600</v>
      </c>
      <c r="P341" s="88">
        <v>0</v>
      </c>
      <c r="Q341" s="88">
        <v>0</v>
      </c>
      <c r="R341" s="88">
        <v>0</v>
      </c>
      <c r="S341" s="88">
        <v>72047</v>
      </c>
      <c r="T341" s="88">
        <f t="shared" si="21"/>
        <v>129647</v>
      </c>
      <c r="U341" s="87">
        <v>0</v>
      </c>
      <c r="V341" s="89">
        <f t="shared" si="22"/>
        <v>129647</v>
      </c>
      <c r="W341" s="87">
        <v>0</v>
      </c>
      <c r="X341" s="88">
        <v>13824</v>
      </c>
      <c r="Y341" s="88">
        <v>0</v>
      </c>
      <c r="Z341" s="88">
        <v>1080</v>
      </c>
      <c r="AA341" s="88">
        <v>0</v>
      </c>
      <c r="AB341" s="88">
        <v>0</v>
      </c>
      <c r="AC341" s="88">
        <v>0</v>
      </c>
      <c r="AD341" s="88">
        <v>0</v>
      </c>
      <c r="AE341" s="88">
        <f t="shared" si="20"/>
        <v>14904</v>
      </c>
      <c r="AF341" s="89">
        <f t="shared" si="23"/>
        <v>114743</v>
      </c>
      <c r="AG341" s="87">
        <v>0</v>
      </c>
      <c r="AH341" s="90" t="s">
        <v>121</v>
      </c>
      <c r="AI341" s="91">
        <v>214812010001446</v>
      </c>
      <c r="AJ341" s="90" t="s">
        <v>122</v>
      </c>
    </row>
    <row r="342" spans="2:36" ht="16.5">
      <c r="B342" s="82" t="s">
        <v>1952</v>
      </c>
      <c r="C342" s="113">
        <v>327</v>
      </c>
      <c r="D342" s="84" t="s">
        <v>1953</v>
      </c>
      <c r="E342" s="82"/>
      <c r="F342" s="85">
        <v>531848980334</v>
      </c>
      <c r="G342" s="86">
        <v>35810</v>
      </c>
      <c r="H342" s="84" t="s">
        <v>1893</v>
      </c>
      <c r="I342" s="87" t="s">
        <v>111</v>
      </c>
      <c r="J342" s="84" t="s">
        <v>1111</v>
      </c>
      <c r="K342" s="84" t="s">
        <v>1112</v>
      </c>
      <c r="L342" s="86">
        <v>44958</v>
      </c>
      <c r="M342" s="87" t="s">
        <v>96</v>
      </c>
      <c r="N342" s="87">
        <v>0</v>
      </c>
      <c r="O342" s="88">
        <v>47342</v>
      </c>
      <c r="P342" s="88">
        <v>0</v>
      </c>
      <c r="Q342" s="88">
        <v>0</v>
      </c>
      <c r="R342" s="88">
        <v>0</v>
      </c>
      <c r="S342" s="88">
        <v>75787</v>
      </c>
      <c r="T342" s="88">
        <f t="shared" si="21"/>
        <v>123129</v>
      </c>
      <c r="U342" s="87">
        <v>0</v>
      </c>
      <c r="V342" s="89">
        <f t="shared" si="22"/>
        <v>123129</v>
      </c>
      <c r="W342" s="87">
        <v>0</v>
      </c>
      <c r="X342" s="88">
        <v>11362</v>
      </c>
      <c r="Y342" s="88">
        <v>0</v>
      </c>
      <c r="Z342" s="88">
        <v>888</v>
      </c>
      <c r="AA342" s="88">
        <v>0</v>
      </c>
      <c r="AB342" s="88">
        <v>200</v>
      </c>
      <c r="AC342" s="88">
        <v>0</v>
      </c>
      <c r="AD342" s="88">
        <v>0</v>
      </c>
      <c r="AE342" s="88">
        <f t="shared" si="20"/>
        <v>12450</v>
      </c>
      <c r="AF342" s="89">
        <f t="shared" si="23"/>
        <v>110679</v>
      </c>
      <c r="AG342" s="87">
        <v>0</v>
      </c>
      <c r="AH342" s="90" t="s">
        <v>121</v>
      </c>
      <c r="AI342" s="91">
        <v>328202120000542</v>
      </c>
      <c r="AJ342" s="90" t="s">
        <v>1318</v>
      </c>
    </row>
    <row r="343" spans="2:36" ht="16.5">
      <c r="B343" s="82" t="s">
        <v>1954</v>
      </c>
      <c r="C343" s="113">
        <v>328</v>
      </c>
      <c r="D343" s="84" t="s">
        <v>1955</v>
      </c>
      <c r="E343" s="82" t="s">
        <v>1956</v>
      </c>
      <c r="F343" s="85">
        <v>349483344839</v>
      </c>
      <c r="G343" s="86">
        <v>31697</v>
      </c>
      <c r="H343" s="84" t="s">
        <v>1957</v>
      </c>
      <c r="I343" s="87" t="s">
        <v>111</v>
      </c>
      <c r="J343" s="84" t="s">
        <v>342</v>
      </c>
      <c r="K343" s="84" t="s">
        <v>343</v>
      </c>
      <c r="L343" s="86">
        <v>45040</v>
      </c>
      <c r="M343" s="87" t="s">
        <v>96</v>
      </c>
      <c r="N343" s="87">
        <v>0</v>
      </c>
      <c r="O343" s="88">
        <v>169100</v>
      </c>
      <c r="P343" s="88">
        <v>0</v>
      </c>
      <c r="Q343" s="88">
        <v>0</v>
      </c>
      <c r="R343" s="88">
        <v>0</v>
      </c>
      <c r="S343" s="88">
        <v>73642</v>
      </c>
      <c r="T343" s="88">
        <f t="shared" si="21"/>
        <v>242742</v>
      </c>
      <c r="U343" s="87">
        <v>0</v>
      </c>
      <c r="V343" s="89">
        <f t="shared" si="22"/>
        <v>242742</v>
      </c>
      <c r="W343" s="87">
        <v>0</v>
      </c>
      <c r="X343" s="88">
        <v>0</v>
      </c>
      <c r="Y343" s="88">
        <v>0</v>
      </c>
      <c r="Z343" s="88">
        <v>0</v>
      </c>
      <c r="AA343" s="88">
        <v>0</v>
      </c>
      <c r="AB343" s="88">
        <v>2200</v>
      </c>
      <c r="AC343" s="88">
        <v>0</v>
      </c>
      <c r="AD343" s="88">
        <v>0</v>
      </c>
      <c r="AE343" s="88">
        <f t="shared" si="20"/>
        <v>2200</v>
      </c>
      <c r="AF343" s="89">
        <f t="shared" si="23"/>
        <v>240542</v>
      </c>
      <c r="AG343" s="87">
        <v>0</v>
      </c>
      <c r="AH343" s="90" t="s">
        <v>121</v>
      </c>
      <c r="AI343" s="91">
        <v>328002011021006</v>
      </c>
      <c r="AJ343" s="90" t="s">
        <v>174</v>
      </c>
    </row>
    <row r="344" spans="2:36" ht="16.5">
      <c r="B344" s="82" t="s">
        <v>1958</v>
      </c>
      <c r="C344" s="113">
        <v>329</v>
      </c>
      <c r="D344" s="84" t="s">
        <v>1959</v>
      </c>
      <c r="E344" s="82"/>
      <c r="F344" s="85">
        <v>671149611341</v>
      </c>
      <c r="G344" s="86">
        <v>34349</v>
      </c>
      <c r="H344" s="84" t="s">
        <v>810</v>
      </c>
      <c r="I344" s="87" t="s">
        <v>111</v>
      </c>
      <c r="J344" s="84" t="s">
        <v>1096</v>
      </c>
      <c r="K344" s="84" t="s">
        <v>1108</v>
      </c>
      <c r="L344" s="86">
        <v>45017</v>
      </c>
      <c r="M344" s="87" t="s">
        <v>96</v>
      </c>
      <c r="N344" s="87">
        <v>0</v>
      </c>
      <c r="O344" s="88">
        <v>52800</v>
      </c>
      <c r="P344" s="88">
        <v>0</v>
      </c>
      <c r="Q344" s="88">
        <v>0</v>
      </c>
      <c r="R344" s="88">
        <v>0</v>
      </c>
      <c r="S344" s="88">
        <v>72700</v>
      </c>
      <c r="T344" s="88">
        <f t="shared" si="21"/>
        <v>125500</v>
      </c>
      <c r="U344" s="87">
        <v>0</v>
      </c>
      <c r="V344" s="89">
        <f t="shared" si="22"/>
        <v>125500</v>
      </c>
      <c r="W344" s="87">
        <v>0</v>
      </c>
      <c r="X344" s="88">
        <v>12672</v>
      </c>
      <c r="Y344" s="88">
        <v>0</v>
      </c>
      <c r="Z344" s="88">
        <v>984</v>
      </c>
      <c r="AA344" s="88">
        <v>0</v>
      </c>
      <c r="AB344" s="88">
        <v>200</v>
      </c>
      <c r="AC344" s="88">
        <v>0</v>
      </c>
      <c r="AD344" s="88">
        <v>0</v>
      </c>
      <c r="AE344" s="88">
        <f t="shared" si="20"/>
        <v>13856</v>
      </c>
      <c r="AF344" s="89">
        <f t="shared" si="23"/>
        <v>111644</v>
      </c>
      <c r="AG344" s="87">
        <v>0</v>
      </c>
      <c r="AH344" s="90" t="s">
        <v>121</v>
      </c>
      <c r="AI344" s="91">
        <v>214812010001274</v>
      </c>
      <c r="AJ344" s="90" t="s">
        <v>122</v>
      </c>
    </row>
    <row r="345" spans="2:36" ht="16.5">
      <c r="B345" s="82" t="s">
        <v>1960</v>
      </c>
      <c r="C345" s="113">
        <v>330</v>
      </c>
      <c r="D345" s="84" t="s">
        <v>1961</v>
      </c>
      <c r="E345" s="82"/>
      <c r="F345" s="85">
        <v>724914179659</v>
      </c>
      <c r="G345" s="86">
        <v>37386</v>
      </c>
      <c r="H345" s="84" t="s">
        <v>1836</v>
      </c>
      <c r="I345" s="87" t="s">
        <v>111</v>
      </c>
      <c r="J345" s="84" t="s">
        <v>1079</v>
      </c>
      <c r="K345" s="84" t="s">
        <v>1108</v>
      </c>
      <c r="L345" s="86">
        <v>45003</v>
      </c>
      <c r="M345" s="87" t="s">
        <v>96</v>
      </c>
      <c r="N345" s="87">
        <v>0</v>
      </c>
      <c r="O345" s="88">
        <v>40687</v>
      </c>
      <c r="P345" s="88">
        <v>0</v>
      </c>
      <c r="Q345" s="88">
        <v>0</v>
      </c>
      <c r="R345" s="88">
        <v>0</v>
      </c>
      <c r="S345" s="88">
        <v>47991</v>
      </c>
      <c r="T345" s="88">
        <f t="shared" si="21"/>
        <v>88678</v>
      </c>
      <c r="U345" s="87">
        <v>0</v>
      </c>
      <c r="V345" s="89">
        <f t="shared" si="22"/>
        <v>88678</v>
      </c>
      <c r="W345" s="87">
        <v>0</v>
      </c>
      <c r="X345" s="88">
        <v>9764</v>
      </c>
      <c r="Y345" s="88">
        <v>0</v>
      </c>
      <c r="Z345" s="88">
        <v>766</v>
      </c>
      <c r="AA345" s="88">
        <v>0</v>
      </c>
      <c r="AB345" s="88">
        <v>0</v>
      </c>
      <c r="AC345" s="88">
        <v>0</v>
      </c>
      <c r="AD345" s="88">
        <v>0</v>
      </c>
      <c r="AE345" s="88">
        <f t="shared" si="20"/>
        <v>10530</v>
      </c>
      <c r="AF345" s="89">
        <f t="shared" si="23"/>
        <v>78148</v>
      </c>
      <c r="AG345" s="87">
        <v>0</v>
      </c>
      <c r="AH345" s="90" t="s">
        <v>121</v>
      </c>
      <c r="AI345" s="91">
        <v>214812010000975</v>
      </c>
      <c r="AJ345" s="90" t="s">
        <v>122</v>
      </c>
    </row>
    <row r="346" spans="2:36" ht="16.5">
      <c r="B346" s="82" t="s">
        <v>1962</v>
      </c>
      <c r="C346" s="113">
        <v>331</v>
      </c>
      <c r="D346" s="84" t="s">
        <v>1963</v>
      </c>
      <c r="E346" s="82"/>
      <c r="F346" s="85">
        <v>214370420520</v>
      </c>
      <c r="G346" s="86">
        <v>35098</v>
      </c>
      <c r="H346" s="84" t="s">
        <v>1964</v>
      </c>
      <c r="I346" s="87" t="s">
        <v>111</v>
      </c>
      <c r="J346" s="84" t="s">
        <v>200</v>
      </c>
      <c r="K346" s="84" t="s">
        <v>1108</v>
      </c>
      <c r="L346" s="86">
        <v>44942</v>
      </c>
      <c r="M346" s="87" t="s">
        <v>96</v>
      </c>
      <c r="N346" s="87">
        <v>0</v>
      </c>
      <c r="O346" s="88">
        <v>23650</v>
      </c>
      <c r="P346" s="88">
        <v>0</v>
      </c>
      <c r="Q346" s="88">
        <v>0</v>
      </c>
      <c r="R346" s="88">
        <v>0</v>
      </c>
      <c r="S346" s="88">
        <v>36292</v>
      </c>
      <c r="T346" s="88">
        <f t="shared" si="21"/>
        <v>59942</v>
      </c>
      <c r="U346" s="87">
        <v>0</v>
      </c>
      <c r="V346" s="89">
        <f t="shared" si="22"/>
        <v>59942</v>
      </c>
      <c r="W346" s="87">
        <v>0</v>
      </c>
      <c r="X346" s="88">
        <v>5676</v>
      </c>
      <c r="Y346" s="88">
        <v>0</v>
      </c>
      <c r="Z346" s="88">
        <v>446</v>
      </c>
      <c r="AA346" s="88">
        <v>0</v>
      </c>
      <c r="AB346" s="88">
        <v>200</v>
      </c>
      <c r="AC346" s="88">
        <v>0</v>
      </c>
      <c r="AD346" s="88">
        <v>0</v>
      </c>
      <c r="AE346" s="88">
        <f t="shared" si="20"/>
        <v>6322</v>
      </c>
      <c r="AF346" s="89">
        <f t="shared" si="23"/>
        <v>53620</v>
      </c>
      <c r="AG346" s="87">
        <v>0</v>
      </c>
      <c r="AH346" s="90" t="s">
        <v>121</v>
      </c>
      <c r="AI346" s="91">
        <v>214812010001361</v>
      </c>
      <c r="AJ346" s="90" t="s">
        <v>122</v>
      </c>
    </row>
    <row r="347" spans="2:36" ht="16.5">
      <c r="B347" s="82" t="s">
        <v>1965</v>
      </c>
      <c r="C347" s="113">
        <v>332</v>
      </c>
      <c r="D347" s="84" t="s">
        <v>1966</v>
      </c>
      <c r="E347" s="82"/>
      <c r="F347" s="85">
        <v>773726537871</v>
      </c>
      <c r="G347" s="86">
        <v>31862</v>
      </c>
      <c r="H347" s="84" t="s">
        <v>1266</v>
      </c>
      <c r="I347" s="87" t="s">
        <v>111</v>
      </c>
      <c r="J347" s="84" t="s">
        <v>112</v>
      </c>
      <c r="K347" s="84" t="s">
        <v>1108</v>
      </c>
      <c r="L347" s="86">
        <v>44958</v>
      </c>
      <c r="M347" s="87" t="s">
        <v>96</v>
      </c>
      <c r="N347" s="87">
        <v>0</v>
      </c>
      <c r="O347" s="88">
        <v>52800</v>
      </c>
      <c r="P347" s="88">
        <v>0</v>
      </c>
      <c r="Q347" s="88">
        <v>0</v>
      </c>
      <c r="R347" s="88">
        <v>0</v>
      </c>
      <c r="S347" s="88">
        <v>79088</v>
      </c>
      <c r="T347" s="88">
        <f t="shared" si="21"/>
        <v>131888</v>
      </c>
      <c r="U347" s="87">
        <v>0</v>
      </c>
      <c r="V347" s="89">
        <f t="shared" si="22"/>
        <v>131888</v>
      </c>
      <c r="W347" s="87">
        <v>0</v>
      </c>
      <c r="X347" s="88">
        <v>12672</v>
      </c>
      <c r="Y347" s="88">
        <v>0</v>
      </c>
      <c r="Z347" s="88">
        <v>984</v>
      </c>
      <c r="AA347" s="88">
        <v>0</v>
      </c>
      <c r="AB347" s="88">
        <v>200</v>
      </c>
      <c r="AC347" s="88">
        <v>0</v>
      </c>
      <c r="AD347" s="88">
        <v>0</v>
      </c>
      <c r="AE347" s="88">
        <f t="shared" si="20"/>
        <v>13856</v>
      </c>
      <c r="AF347" s="89">
        <f t="shared" si="23"/>
        <v>118032</v>
      </c>
      <c r="AG347" s="87">
        <v>0</v>
      </c>
      <c r="AH347" s="90" t="s">
        <v>121</v>
      </c>
      <c r="AI347" s="91">
        <v>610002010011662</v>
      </c>
      <c r="AJ347" s="90" t="s">
        <v>140</v>
      </c>
    </row>
    <row r="348" spans="2:36" ht="16.5">
      <c r="B348" s="82" t="s">
        <v>1967</v>
      </c>
      <c r="C348" s="113">
        <v>333</v>
      </c>
      <c r="D348" s="84" t="s">
        <v>1968</v>
      </c>
      <c r="E348" s="82" t="s">
        <v>1969</v>
      </c>
      <c r="F348" s="85">
        <v>420633715655</v>
      </c>
      <c r="G348" s="86">
        <v>32702</v>
      </c>
      <c r="H348" s="84" t="s">
        <v>1266</v>
      </c>
      <c r="I348" s="87" t="s">
        <v>111</v>
      </c>
      <c r="J348" s="84" t="s">
        <v>1005</v>
      </c>
      <c r="K348" s="84" t="s">
        <v>1025</v>
      </c>
      <c r="L348" s="86">
        <v>45052</v>
      </c>
      <c r="M348" s="87" t="s">
        <v>96</v>
      </c>
      <c r="N348" s="87">
        <v>0</v>
      </c>
      <c r="O348" s="88">
        <v>325161</v>
      </c>
      <c r="P348" s="88">
        <v>0</v>
      </c>
      <c r="Q348" s="88">
        <v>0</v>
      </c>
      <c r="R348" s="88">
        <v>0</v>
      </c>
      <c r="S348" s="88">
        <v>379355</v>
      </c>
      <c r="T348" s="88">
        <f t="shared" si="21"/>
        <v>704516</v>
      </c>
      <c r="U348" s="87">
        <v>0</v>
      </c>
      <c r="V348" s="89">
        <f t="shared" si="22"/>
        <v>704516</v>
      </c>
      <c r="W348" s="87">
        <v>0</v>
      </c>
      <c r="X348" s="88">
        <v>0</v>
      </c>
      <c r="Y348" s="88">
        <v>0</v>
      </c>
      <c r="Z348" s="88">
        <v>0</v>
      </c>
      <c r="AA348" s="88">
        <v>0</v>
      </c>
      <c r="AB348" s="88">
        <v>2200</v>
      </c>
      <c r="AC348" s="88">
        <v>0</v>
      </c>
      <c r="AD348" s="88">
        <v>10437.5</v>
      </c>
      <c r="AE348" s="88">
        <f t="shared" si="20"/>
        <v>12637.5</v>
      </c>
      <c r="AF348" s="89">
        <f t="shared" si="23"/>
        <v>691878.5</v>
      </c>
      <c r="AG348" s="87">
        <v>0</v>
      </c>
      <c r="AH348" s="90" t="s">
        <v>121</v>
      </c>
      <c r="AI348" s="91">
        <v>32910100103997</v>
      </c>
      <c r="AJ348" s="90">
        <v>0</v>
      </c>
    </row>
    <row r="349" spans="2:36" ht="16.5">
      <c r="B349" s="82" t="s">
        <v>1970</v>
      </c>
      <c r="C349" s="113">
        <v>334</v>
      </c>
      <c r="D349" s="84" t="s">
        <v>1971</v>
      </c>
      <c r="E349" s="82"/>
      <c r="F349" s="85">
        <v>744290906130</v>
      </c>
      <c r="G349" s="86">
        <v>38685</v>
      </c>
      <c r="H349" s="84" t="s">
        <v>1032</v>
      </c>
      <c r="I349" s="87" t="s">
        <v>111</v>
      </c>
      <c r="J349" s="84" t="s">
        <v>1186</v>
      </c>
      <c r="K349" s="84" t="s">
        <v>1454</v>
      </c>
      <c r="L349" s="86">
        <v>45026</v>
      </c>
      <c r="M349" s="87" t="s">
        <v>96</v>
      </c>
      <c r="N349" s="87">
        <v>0</v>
      </c>
      <c r="O349" s="88">
        <v>18065</v>
      </c>
      <c r="P349" s="88">
        <v>0</v>
      </c>
      <c r="Q349" s="88">
        <v>0</v>
      </c>
      <c r="R349" s="88">
        <v>0</v>
      </c>
      <c r="S349" s="88">
        <v>32158</v>
      </c>
      <c r="T349" s="88">
        <f t="shared" si="21"/>
        <v>50223</v>
      </c>
      <c r="U349" s="87">
        <v>0</v>
      </c>
      <c r="V349" s="89">
        <f t="shared" si="22"/>
        <v>50223</v>
      </c>
      <c r="W349" s="87">
        <v>0</v>
      </c>
      <c r="X349" s="88">
        <v>4336</v>
      </c>
      <c r="Y349" s="88">
        <v>0</v>
      </c>
      <c r="Z349" s="88">
        <v>339</v>
      </c>
      <c r="AA349" s="88">
        <v>0</v>
      </c>
      <c r="AB349" s="88">
        <v>0</v>
      </c>
      <c r="AC349" s="88">
        <v>0</v>
      </c>
      <c r="AD349" s="88">
        <v>0</v>
      </c>
      <c r="AE349" s="88">
        <f t="shared" si="20"/>
        <v>4675</v>
      </c>
      <c r="AF349" s="89">
        <f t="shared" si="23"/>
        <v>45548</v>
      </c>
      <c r="AG349" s="87">
        <v>0</v>
      </c>
      <c r="AH349" s="90" t="s">
        <v>121</v>
      </c>
      <c r="AI349" s="91">
        <v>231712010001167</v>
      </c>
      <c r="AJ349" s="90" t="s">
        <v>928</v>
      </c>
    </row>
    <row r="350" spans="2:36" ht="16.5">
      <c r="B350" s="82" t="s">
        <v>1972</v>
      </c>
      <c r="C350" s="113">
        <v>335</v>
      </c>
      <c r="D350" s="84" t="s">
        <v>1973</v>
      </c>
      <c r="E350" s="82"/>
      <c r="F350" s="85">
        <v>962918449335</v>
      </c>
      <c r="G350" s="86">
        <v>37145</v>
      </c>
      <c r="H350" s="84" t="s">
        <v>1258</v>
      </c>
      <c r="I350" s="87" t="s">
        <v>111</v>
      </c>
      <c r="J350" s="84" t="s">
        <v>1186</v>
      </c>
      <c r="K350" s="84" t="s">
        <v>1108</v>
      </c>
      <c r="L350" s="86">
        <v>44986</v>
      </c>
      <c r="M350" s="87" t="s">
        <v>96</v>
      </c>
      <c r="N350" s="87">
        <v>0</v>
      </c>
      <c r="O350" s="88">
        <v>3600</v>
      </c>
      <c r="P350" s="88">
        <v>0</v>
      </c>
      <c r="Q350" s="88">
        <v>0</v>
      </c>
      <c r="R350" s="88">
        <v>0</v>
      </c>
      <c r="S350" s="88">
        <v>21410</v>
      </c>
      <c r="T350" s="88">
        <f t="shared" si="21"/>
        <v>25010</v>
      </c>
      <c r="U350" s="87">
        <v>0</v>
      </c>
      <c r="V350" s="89">
        <f t="shared" si="22"/>
        <v>25010</v>
      </c>
      <c r="W350" s="87">
        <v>0</v>
      </c>
      <c r="X350" s="88">
        <v>864</v>
      </c>
      <c r="Y350" s="88">
        <v>0</v>
      </c>
      <c r="Z350" s="88">
        <v>68</v>
      </c>
      <c r="AA350" s="88">
        <v>0</v>
      </c>
      <c r="AB350" s="88">
        <v>200</v>
      </c>
      <c r="AC350" s="88">
        <v>0</v>
      </c>
      <c r="AD350" s="88">
        <v>0</v>
      </c>
      <c r="AE350" s="88">
        <f t="shared" si="20"/>
        <v>1132</v>
      </c>
      <c r="AF350" s="89">
        <f t="shared" si="23"/>
        <v>23878</v>
      </c>
      <c r="AG350" s="87">
        <v>0</v>
      </c>
      <c r="AH350" s="90"/>
      <c r="AI350" s="91"/>
      <c r="AJ350" s="90"/>
    </row>
    <row r="351" spans="2:36" ht="16.5">
      <c r="B351" s="82" t="s">
        <v>1974</v>
      </c>
      <c r="C351" s="113">
        <v>336</v>
      </c>
      <c r="D351" s="84" t="s">
        <v>1975</v>
      </c>
      <c r="E351" s="82" t="s">
        <v>1976</v>
      </c>
      <c r="F351" s="85">
        <v>536441891436</v>
      </c>
      <c r="G351" s="86">
        <v>31629</v>
      </c>
      <c r="H351" s="84" t="s">
        <v>1490</v>
      </c>
      <c r="I351" s="87" t="s">
        <v>111</v>
      </c>
      <c r="J351" s="84" t="s">
        <v>1315</v>
      </c>
      <c r="K351" s="84" t="s">
        <v>729</v>
      </c>
      <c r="L351" s="86">
        <v>45059</v>
      </c>
      <c r="M351" s="87" t="s">
        <v>96</v>
      </c>
      <c r="N351" s="87">
        <v>0</v>
      </c>
      <c r="O351" s="88">
        <v>75708</v>
      </c>
      <c r="P351" s="88">
        <v>0</v>
      </c>
      <c r="Q351" s="88">
        <v>0</v>
      </c>
      <c r="R351" s="88">
        <v>0</v>
      </c>
      <c r="S351" s="88">
        <v>93563</v>
      </c>
      <c r="T351" s="88">
        <f t="shared" si="21"/>
        <v>169271</v>
      </c>
      <c r="U351" s="87">
        <v>0</v>
      </c>
      <c r="V351" s="89">
        <f t="shared" si="22"/>
        <v>169271</v>
      </c>
      <c r="W351" s="87">
        <v>0</v>
      </c>
      <c r="X351" s="88">
        <v>0</v>
      </c>
      <c r="Y351" s="88">
        <v>0</v>
      </c>
      <c r="Z351" s="88">
        <v>1419</v>
      </c>
      <c r="AA351" s="88">
        <v>0</v>
      </c>
      <c r="AB351" s="88">
        <v>1500</v>
      </c>
      <c r="AC351" s="88">
        <v>0</v>
      </c>
      <c r="AD351" s="88">
        <v>0</v>
      </c>
      <c r="AE351" s="88">
        <f t="shared" si="20"/>
        <v>2919</v>
      </c>
      <c r="AF351" s="89">
        <f t="shared" si="23"/>
        <v>166352</v>
      </c>
      <c r="AG351" s="87">
        <v>0</v>
      </c>
      <c r="AH351" s="90" t="s">
        <v>121</v>
      </c>
      <c r="AI351" s="91">
        <v>610002010009377</v>
      </c>
      <c r="AJ351" s="90" t="s">
        <v>140</v>
      </c>
    </row>
    <row r="352" spans="2:36" ht="16.5">
      <c r="B352" s="82" t="s">
        <v>1977</v>
      </c>
      <c r="C352" s="113">
        <v>337</v>
      </c>
      <c r="D352" s="84" t="s">
        <v>1978</v>
      </c>
      <c r="E352" s="82" t="s">
        <v>1979</v>
      </c>
      <c r="F352" s="85">
        <v>339616121464</v>
      </c>
      <c r="G352" s="86">
        <v>35040</v>
      </c>
      <c r="H352" s="84" t="s">
        <v>1645</v>
      </c>
      <c r="I352" s="87" t="s">
        <v>111</v>
      </c>
      <c r="J352" s="84" t="s">
        <v>1005</v>
      </c>
      <c r="K352" s="84" t="s">
        <v>1001</v>
      </c>
      <c r="L352" s="86">
        <v>45042</v>
      </c>
      <c r="M352" s="87" t="s">
        <v>96</v>
      </c>
      <c r="N352" s="87">
        <v>0</v>
      </c>
      <c r="O352" s="88">
        <v>15600</v>
      </c>
      <c r="P352" s="88">
        <v>0</v>
      </c>
      <c r="Q352" s="88">
        <v>0</v>
      </c>
      <c r="R352" s="88">
        <v>0</v>
      </c>
      <c r="S352" s="88">
        <v>25567</v>
      </c>
      <c r="T352" s="88">
        <f t="shared" si="21"/>
        <v>41167</v>
      </c>
      <c r="U352" s="87">
        <v>0</v>
      </c>
      <c r="V352" s="89">
        <f t="shared" si="22"/>
        <v>41167</v>
      </c>
      <c r="W352" s="87">
        <v>0</v>
      </c>
      <c r="X352" s="88">
        <v>0</v>
      </c>
      <c r="Y352" s="88">
        <v>0</v>
      </c>
      <c r="Z352" s="88">
        <v>0</v>
      </c>
      <c r="AA352" s="88">
        <v>0</v>
      </c>
      <c r="AB352" s="88">
        <v>150</v>
      </c>
      <c r="AC352" s="88">
        <v>0</v>
      </c>
      <c r="AD352" s="88">
        <v>0</v>
      </c>
      <c r="AE352" s="88">
        <f t="shared" si="20"/>
        <v>150</v>
      </c>
      <c r="AF352" s="89">
        <f t="shared" si="23"/>
        <v>41017</v>
      </c>
      <c r="AG352" s="87">
        <v>0</v>
      </c>
      <c r="AH352" s="90" t="s">
        <v>121</v>
      </c>
      <c r="AI352" s="91">
        <v>508202010048926</v>
      </c>
      <c r="AJ352" s="90" t="s">
        <v>1007</v>
      </c>
    </row>
    <row r="353" spans="2:36" ht="16.5">
      <c r="B353" s="82" t="s">
        <v>1980</v>
      </c>
      <c r="C353" s="113">
        <v>338</v>
      </c>
      <c r="D353" s="84" t="s">
        <v>1981</v>
      </c>
      <c r="E353" s="82" t="s">
        <v>1982</v>
      </c>
      <c r="F353" s="85">
        <v>482896155606</v>
      </c>
      <c r="G353" s="86">
        <v>37036</v>
      </c>
      <c r="H353" s="84" t="s">
        <v>1668</v>
      </c>
      <c r="I353" s="87" t="s">
        <v>111</v>
      </c>
      <c r="J353" s="84" t="s">
        <v>200</v>
      </c>
      <c r="K353" s="84" t="s">
        <v>1108</v>
      </c>
      <c r="L353" s="86">
        <v>45031</v>
      </c>
      <c r="M353" s="87" t="s">
        <v>96</v>
      </c>
      <c r="N353" s="87">
        <v>0</v>
      </c>
      <c r="O353" s="88">
        <v>42185</v>
      </c>
      <c r="P353" s="88">
        <v>0</v>
      </c>
      <c r="Q353" s="88">
        <v>0</v>
      </c>
      <c r="R353" s="88">
        <v>0</v>
      </c>
      <c r="S353" s="88">
        <v>45776</v>
      </c>
      <c r="T353" s="88">
        <f t="shared" si="21"/>
        <v>87961</v>
      </c>
      <c r="U353" s="87">
        <v>0</v>
      </c>
      <c r="V353" s="89">
        <f t="shared" si="22"/>
        <v>87961</v>
      </c>
      <c r="W353" s="87">
        <v>0</v>
      </c>
      <c r="X353" s="88">
        <v>10128</v>
      </c>
      <c r="Y353" s="88">
        <v>0</v>
      </c>
      <c r="Z353" s="88">
        <v>792</v>
      </c>
      <c r="AA353" s="88">
        <v>0</v>
      </c>
      <c r="AB353" s="88">
        <v>0</v>
      </c>
      <c r="AC353" s="88">
        <v>0</v>
      </c>
      <c r="AD353" s="88">
        <v>0</v>
      </c>
      <c r="AE353" s="88">
        <f t="shared" si="20"/>
        <v>10920</v>
      </c>
      <c r="AF353" s="89">
        <f t="shared" si="23"/>
        <v>77041</v>
      </c>
      <c r="AG353" s="87">
        <v>0</v>
      </c>
      <c r="AH353" s="90" t="s">
        <v>121</v>
      </c>
      <c r="AI353" s="91">
        <v>11512010001665</v>
      </c>
      <c r="AJ353" s="90" t="s">
        <v>273</v>
      </c>
    </row>
    <row r="354" spans="2:36" ht="16.5">
      <c r="B354" s="82" t="s">
        <v>1983</v>
      </c>
      <c r="C354" s="113">
        <v>339</v>
      </c>
      <c r="D354" s="84" t="s">
        <v>1984</v>
      </c>
      <c r="E354" s="82" t="s">
        <v>1985</v>
      </c>
      <c r="F354" s="85">
        <v>886277622044</v>
      </c>
      <c r="G354" s="86">
        <v>35130</v>
      </c>
      <c r="H354" s="84" t="s">
        <v>1676</v>
      </c>
      <c r="I354" s="87" t="s">
        <v>111</v>
      </c>
      <c r="J354" s="84" t="s">
        <v>1392</v>
      </c>
      <c r="K354" s="84" t="s">
        <v>1001</v>
      </c>
      <c r="L354" s="86">
        <v>45082</v>
      </c>
      <c r="M354" s="87" t="s">
        <v>96</v>
      </c>
      <c r="N354" s="87">
        <v>0</v>
      </c>
      <c r="O354" s="88">
        <v>8213</v>
      </c>
      <c r="P354" s="88">
        <v>0</v>
      </c>
      <c r="Q354" s="88">
        <v>0</v>
      </c>
      <c r="R354" s="88">
        <v>0</v>
      </c>
      <c r="S354" s="88">
        <v>12320</v>
      </c>
      <c r="T354" s="88">
        <f t="shared" si="21"/>
        <v>20533</v>
      </c>
      <c r="U354" s="87">
        <v>0</v>
      </c>
      <c r="V354" s="89">
        <f t="shared" si="22"/>
        <v>20533</v>
      </c>
      <c r="W354" s="87">
        <v>0</v>
      </c>
      <c r="X354" s="88">
        <v>1972</v>
      </c>
      <c r="Y354" s="88">
        <v>0</v>
      </c>
      <c r="Z354" s="88">
        <v>153</v>
      </c>
      <c r="AA354" s="88">
        <v>0</v>
      </c>
      <c r="AB354" s="88">
        <v>0</v>
      </c>
      <c r="AC354" s="88">
        <v>0</v>
      </c>
      <c r="AD354" s="88">
        <v>0</v>
      </c>
      <c r="AE354" s="88">
        <f t="shared" si="20"/>
        <v>2125</v>
      </c>
      <c r="AF354" s="89">
        <f t="shared" si="23"/>
        <v>18408</v>
      </c>
      <c r="AG354" s="87">
        <v>0</v>
      </c>
      <c r="AH354" s="90" t="s">
        <v>121</v>
      </c>
      <c r="AI354" s="91">
        <v>214812010001442</v>
      </c>
      <c r="AJ354" s="90" t="s">
        <v>122</v>
      </c>
    </row>
    <row r="355" spans="2:36" ht="16.5">
      <c r="B355" s="82" t="s">
        <v>1986</v>
      </c>
      <c r="C355" s="113">
        <v>340</v>
      </c>
      <c r="D355" s="84" t="s">
        <v>1987</v>
      </c>
      <c r="E355" s="82" t="s">
        <v>1988</v>
      </c>
      <c r="F355" s="85">
        <v>856585410349</v>
      </c>
      <c r="G355" s="86">
        <v>34820</v>
      </c>
      <c r="H355" s="84" t="s">
        <v>1673</v>
      </c>
      <c r="I355" s="87" t="s">
        <v>111</v>
      </c>
      <c r="J355" s="84" t="s">
        <v>1989</v>
      </c>
      <c r="K355" s="84" t="s">
        <v>1001</v>
      </c>
      <c r="L355" s="86">
        <v>45078</v>
      </c>
      <c r="M355" s="87" t="s">
        <v>96</v>
      </c>
      <c r="N355" s="87">
        <v>0</v>
      </c>
      <c r="O355" s="88">
        <v>155000</v>
      </c>
      <c r="P355" s="88">
        <v>0</v>
      </c>
      <c r="Q355" s="88">
        <v>0</v>
      </c>
      <c r="R355" s="88">
        <v>0</v>
      </c>
      <c r="S355" s="88">
        <v>15000</v>
      </c>
      <c r="T355" s="88">
        <f t="shared" si="21"/>
        <v>170000</v>
      </c>
      <c r="U355" s="87">
        <v>0</v>
      </c>
      <c r="V355" s="89">
        <f t="shared" si="22"/>
        <v>170000</v>
      </c>
      <c r="W355" s="87">
        <v>0</v>
      </c>
      <c r="X355" s="88">
        <v>0</v>
      </c>
      <c r="Y355" s="88">
        <v>0</v>
      </c>
      <c r="Z355" s="88">
        <v>1500</v>
      </c>
      <c r="AA355" s="88">
        <v>0</v>
      </c>
      <c r="AB355" s="88">
        <v>1500</v>
      </c>
      <c r="AC355" s="88">
        <v>0</v>
      </c>
      <c r="AD355" s="88">
        <v>0</v>
      </c>
      <c r="AE355" s="88">
        <f t="shared" si="20"/>
        <v>3000</v>
      </c>
      <c r="AF355" s="89">
        <f t="shared" si="23"/>
        <v>167000</v>
      </c>
      <c r="AG355" s="87">
        <v>0</v>
      </c>
      <c r="AH355" s="90" t="s">
        <v>121</v>
      </c>
      <c r="AI355" s="91">
        <v>214812010001394</v>
      </c>
      <c r="AJ355" s="90" t="s">
        <v>122</v>
      </c>
    </row>
    <row r="356" spans="2:36" ht="16.5">
      <c r="B356" s="82" t="s">
        <v>1990</v>
      </c>
      <c r="C356" s="113">
        <v>341</v>
      </c>
      <c r="D356" s="84" t="s">
        <v>1991</v>
      </c>
      <c r="E356" s="82" t="s">
        <v>1992</v>
      </c>
      <c r="F356" s="85">
        <v>953894391738</v>
      </c>
      <c r="G356" s="86">
        <v>34612</v>
      </c>
      <c r="H356" s="84" t="s">
        <v>1266</v>
      </c>
      <c r="I356" s="87" t="s">
        <v>111</v>
      </c>
      <c r="J356" s="84" t="s">
        <v>1989</v>
      </c>
      <c r="K356" s="84" t="s">
        <v>1702</v>
      </c>
      <c r="L356" s="86">
        <v>45078</v>
      </c>
      <c r="M356" s="87" t="s">
        <v>96</v>
      </c>
      <c r="N356" s="87">
        <v>0</v>
      </c>
      <c r="O356" s="88">
        <v>154500</v>
      </c>
      <c r="P356" s="88">
        <v>0</v>
      </c>
      <c r="Q356" s="88">
        <v>0</v>
      </c>
      <c r="R356" s="88">
        <v>0</v>
      </c>
      <c r="S356" s="88">
        <v>114532</v>
      </c>
      <c r="T356" s="88">
        <f t="shared" si="21"/>
        <v>269032</v>
      </c>
      <c r="U356" s="87">
        <v>0</v>
      </c>
      <c r="V356" s="89">
        <f t="shared" si="22"/>
        <v>269032</v>
      </c>
      <c r="W356" s="87">
        <v>0</v>
      </c>
      <c r="X356" s="88">
        <v>0</v>
      </c>
      <c r="Y356" s="88">
        <v>0</v>
      </c>
      <c r="Z356" s="88">
        <v>0</v>
      </c>
      <c r="AA356" s="88">
        <v>0</v>
      </c>
      <c r="AB356" s="88">
        <v>2000</v>
      </c>
      <c r="AC356" s="88">
        <v>0</v>
      </c>
      <c r="AD356" s="88">
        <v>0</v>
      </c>
      <c r="AE356" s="88">
        <f t="shared" si="20"/>
        <v>2000</v>
      </c>
      <c r="AF356" s="89">
        <f t="shared" si="23"/>
        <v>267032</v>
      </c>
      <c r="AG356" s="87">
        <v>0</v>
      </c>
      <c r="AH356" s="90" t="s">
        <v>121</v>
      </c>
      <c r="AI356" s="91">
        <v>88610100031177</v>
      </c>
      <c r="AJ356" s="90">
        <v>0</v>
      </c>
    </row>
    <row r="357" spans="2:36" ht="16.5">
      <c r="B357" s="82" t="s">
        <v>1993</v>
      </c>
      <c r="C357" s="113">
        <v>342</v>
      </c>
      <c r="D357" s="84" t="s">
        <v>1994</v>
      </c>
      <c r="E357" s="144" t="s">
        <v>1995</v>
      </c>
      <c r="F357" s="85">
        <v>238470226947</v>
      </c>
      <c r="G357" s="86">
        <v>35210</v>
      </c>
      <c r="H357" s="84" t="s">
        <v>1676</v>
      </c>
      <c r="I357" s="87" t="s">
        <v>111</v>
      </c>
      <c r="J357" s="84" t="s">
        <v>1392</v>
      </c>
      <c r="K357" s="84" t="s">
        <v>1001</v>
      </c>
      <c r="L357" s="86">
        <v>45035</v>
      </c>
      <c r="M357" s="87" t="s">
        <v>96</v>
      </c>
      <c r="N357" s="87">
        <v>0</v>
      </c>
      <c r="O357" s="88">
        <v>44000</v>
      </c>
      <c r="P357" s="88">
        <v>0</v>
      </c>
      <c r="Q357" s="88">
        <v>0</v>
      </c>
      <c r="R357" s="88">
        <v>0</v>
      </c>
      <c r="S357" s="88">
        <v>62422</v>
      </c>
      <c r="T357" s="88">
        <f t="shared" si="21"/>
        <v>106422</v>
      </c>
      <c r="U357" s="87">
        <v>0</v>
      </c>
      <c r="V357" s="89">
        <f t="shared" si="22"/>
        <v>106422</v>
      </c>
      <c r="W357" s="87">
        <v>0</v>
      </c>
      <c r="X357" s="88">
        <v>10560</v>
      </c>
      <c r="Y357" s="88">
        <v>0</v>
      </c>
      <c r="Z357" s="88">
        <v>820</v>
      </c>
      <c r="AA357" s="88">
        <v>0</v>
      </c>
      <c r="AB357" s="88">
        <v>200</v>
      </c>
      <c r="AC357" s="88">
        <v>0</v>
      </c>
      <c r="AD357" s="88">
        <v>0</v>
      </c>
      <c r="AE357" s="88">
        <f t="shared" si="20"/>
        <v>11580</v>
      </c>
      <c r="AF357" s="89">
        <f t="shared" si="23"/>
        <v>94842</v>
      </c>
      <c r="AG357" s="87">
        <v>0</v>
      </c>
      <c r="AH357" s="90" t="s">
        <v>121</v>
      </c>
      <c r="AI357" s="91">
        <v>159110100031742</v>
      </c>
      <c r="AJ357" s="90">
        <v>0</v>
      </c>
    </row>
    <row r="358" spans="2:36" ht="16.5">
      <c r="B358" s="82" t="s">
        <v>1996</v>
      </c>
      <c r="C358" s="113">
        <v>343</v>
      </c>
      <c r="D358" s="84" t="s">
        <v>1997</v>
      </c>
      <c r="E358" s="82" t="s">
        <v>1998</v>
      </c>
      <c r="F358" s="85">
        <v>934871154324</v>
      </c>
      <c r="G358" s="86">
        <v>35290</v>
      </c>
      <c r="H358" s="84" t="s">
        <v>1676</v>
      </c>
      <c r="I358" s="87" t="s">
        <v>111</v>
      </c>
      <c r="J358" s="84" t="s">
        <v>1392</v>
      </c>
      <c r="K358" s="84" t="s">
        <v>1001</v>
      </c>
      <c r="L358" s="86">
        <v>45047</v>
      </c>
      <c r="M358" s="87" t="s">
        <v>96</v>
      </c>
      <c r="N358" s="87">
        <v>0</v>
      </c>
      <c r="O358" s="88">
        <v>51832</v>
      </c>
      <c r="P358" s="88">
        <v>0</v>
      </c>
      <c r="Q358" s="88">
        <v>0</v>
      </c>
      <c r="R358" s="88">
        <v>0</v>
      </c>
      <c r="S358" s="88">
        <v>72001</v>
      </c>
      <c r="T358" s="88">
        <f t="shared" si="21"/>
        <v>123833</v>
      </c>
      <c r="U358" s="87">
        <v>0</v>
      </c>
      <c r="V358" s="89">
        <f t="shared" si="22"/>
        <v>123833</v>
      </c>
      <c r="W358" s="87">
        <v>0</v>
      </c>
      <c r="X358" s="88">
        <v>12440</v>
      </c>
      <c r="Y358" s="88">
        <v>0</v>
      </c>
      <c r="Z358" s="88">
        <v>977</v>
      </c>
      <c r="AA358" s="88">
        <v>0</v>
      </c>
      <c r="AB358" s="88">
        <v>200</v>
      </c>
      <c r="AC358" s="88">
        <v>0</v>
      </c>
      <c r="AD358" s="88">
        <v>0</v>
      </c>
      <c r="AE358" s="88">
        <f t="shared" si="20"/>
        <v>13617</v>
      </c>
      <c r="AF358" s="89">
        <f t="shared" si="23"/>
        <v>110216</v>
      </c>
      <c r="AG358" s="87">
        <v>0</v>
      </c>
      <c r="AH358" s="90" t="s">
        <v>121</v>
      </c>
      <c r="AI358" s="91">
        <v>214812010000162</v>
      </c>
      <c r="AJ358" s="90" t="s">
        <v>122</v>
      </c>
    </row>
    <row r="359" spans="2:36" ht="16.5">
      <c r="B359" s="82" t="s">
        <v>1999</v>
      </c>
      <c r="C359" s="113">
        <v>344</v>
      </c>
      <c r="D359" s="84" t="s">
        <v>2000</v>
      </c>
      <c r="E359" s="82"/>
      <c r="F359" s="85">
        <v>546062156447</v>
      </c>
      <c r="G359" s="86">
        <v>34211</v>
      </c>
      <c r="H359" s="84" t="s">
        <v>1266</v>
      </c>
      <c r="I359" s="87" t="s">
        <v>111</v>
      </c>
      <c r="J359" s="84" t="s">
        <v>748</v>
      </c>
      <c r="K359" s="84" t="s">
        <v>1108</v>
      </c>
      <c r="L359" s="86">
        <v>44991</v>
      </c>
      <c r="M359" s="87" t="s">
        <v>96</v>
      </c>
      <c r="N359" s="87">
        <v>0</v>
      </c>
      <c r="O359" s="88">
        <v>38000</v>
      </c>
      <c r="P359" s="88">
        <v>0</v>
      </c>
      <c r="Q359" s="88">
        <v>0</v>
      </c>
      <c r="R359" s="88">
        <v>0</v>
      </c>
      <c r="S359" s="88">
        <v>63601</v>
      </c>
      <c r="T359" s="88">
        <f t="shared" si="21"/>
        <v>101601</v>
      </c>
      <c r="U359" s="87">
        <v>0</v>
      </c>
      <c r="V359" s="89">
        <f t="shared" si="22"/>
        <v>101601</v>
      </c>
      <c r="W359" s="87">
        <v>0</v>
      </c>
      <c r="X359" s="88">
        <v>9120</v>
      </c>
      <c r="Y359" s="88">
        <v>0</v>
      </c>
      <c r="Z359" s="88">
        <v>710</v>
      </c>
      <c r="AA359" s="88">
        <v>0</v>
      </c>
      <c r="AB359" s="88">
        <v>200</v>
      </c>
      <c r="AC359" s="88">
        <v>0</v>
      </c>
      <c r="AD359" s="88">
        <v>0</v>
      </c>
      <c r="AE359" s="88">
        <f t="shared" si="20"/>
        <v>10030</v>
      </c>
      <c r="AF359" s="89">
        <f t="shared" si="23"/>
        <v>91571</v>
      </c>
      <c r="AG359" s="87">
        <v>0</v>
      </c>
      <c r="AH359" s="90" t="s">
        <v>121</v>
      </c>
      <c r="AI359" s="91">
        <v>214810100088971</v>
      </c>
      <c r="AJ359" s="90" t="s">
        <v>122</v>
      </c>
    </row>
    <row r="360" spans="2:36" ht="16.5">
      <c r="B360" s="82" t="s">
        <v>2001</v>
      </c>
      <c r="C360" s="113">
        <v>345</v>
      </c>
      <c r="D360" s="84" t="s">
        <v>2002</v>
      </c>
      <c r="E360" s="82"/>
      <c r="F360" s="85">
        <v>294061965956</v>
      </c>
      <c r="G360" s="86">
        <v>34410</v>
      </c>
      <c r="H360" s="84" t="s">
        <v>1836</v>
      </c>
      <c r="I360" s="87" t="s">
        <v>111</v>
      </c>
      <c r="J360" s="84" t="s">
        <v>1024</v>
      </c>
      <c r="K360" s="84" t="s">
        <v>1037</v>
      </c>
      <c r="L360" s="86">
        <v>45078</v>
      </c>
      <c r="M360" s="87" t="s">
        <v>96</v>
      </c>
      <c r="N360" s="87">
        <v>0</v>
      </c>
      <c r="O360" s="88">
        <v>48000</v>
      </c>
      <c r="P360" s="88">
        <v>0</v>
      </c>
      <c r="Q360" s="88">
        <v>0</v>
      </c>
      <c r="R360" s="88">
        <v>0</v>
      </c>
      <c r="S360" s="88">
        <v>54500</v>
      </c>
      <c r="T360" s="88">
        <f t="shared" si="21"/>
        <v>102500</v>
      </c>
      <c r="U360" s="87">
        <v>0</v>
      </c>
      <c r="V360" s="89">
        <f t="shared" si="22"/>
        <v>102500</v>
      </c>
      <c r="W360" s="87">
        <v>0</v>
      </c>
      <c r="X360" s="88">
        <v>11520</v>
      </c>
      <c r="Y360" s="88">
        <v>0</v>
      </c>
      <c r="Z360" s="88">
        <v>900</v>
      </c>
      <c r="AA360" s="88">
        <v>0</v>
      </c>
      <c r="AB360" s="88">
        <v>0</v>
      </c>
      <c r="AC360" s="88">
        <v>0</v>
      </c>
      <c r="AD360" s="88">
        <v>0</v>
      </c>
      <c r="AE360" s="88">
        <f t="shared" si="20"/>
        <v>12420</v>
      </c>
      <c r="AF360" s="89">
        <f t="shared" si="23"/>
        <v>90080</v>
      </c>
      <c r="AG360" s="87">
        <v>0</v>
      </c>
      <c r="AH360" s="90" t="s">
        <v>121</v>
      </c>
      <c r="AI360" s="91">
        <v>610002010012455</v>
      </c>
      <c r="AJ360" s="90" t="s">
        <v>140</v>
      </c>
    </row>
    <row r="361" spans="2:36" ht="16.5">
      <c r="B361" s="82" t="s">
        <v>2003</v>
      </c>
      <c r="C361" s="113">
        <v>346</v>
      </c>
      <c r="D361" s="84" t="s">
        <v>2004</v>
      </c>
      <c r="E361" s="82" t="s">
        <v>2005</v>
      </c>
      <c r="F361" s="85">
        <v>755299815966</v>
      </c>
      <c r="G361" s="86">
        <v>36682</v>
      </c>
      <c r="H361" s="84" t="s">
        <v>2006</v>
      </c>
      <c r="I361" s="87" t="s">
        <v>111</v>
      </c>
      <c r="J361" s="84" t="s">
        <v>1392</v>
      </c>
      <c r="K361" s="84" t="s">
        <v>1001</v>
      </c>
      <c r="L361" s="86">
        <v>45035</v>
      </c>
      <c r="M361" s="87" t="s">
        <v>96</v>
      </c>
      <c r="N361" s="87">
        <v>0</v>
      </c>
      <c r="O361" s="88">
        <v>17453</v>
      </c>
      <c r="P361" s="88">
        <v>0</v>
      </c>
      <c r="Q361" s="88">
        <v>0</v>
      </c>
      <c r="R361" s="88">
        <v>0</v>
      </c>
      <c r="S361" s="88">
        <v>40102</v>
      </c>
      <c r="T361" s="88">
        <f t="shared" si="21"/>
        <v>57555</v>
      </c>
      <c r="U361" s="87">
        <v>0</v>
      </c>
      <c r="V361" s="89">
        <f t="shared" si="22"/>
        <v>57555</v>
      </c>
      <c r="W361" s="87">
        <v>0</v>
      </c>
      <c r="X361" s="88">
        <v>4188</v>
      </c>
      <c r="Y361" s="88">
        <v>0</v>
      </c>
      <c r="Z361" s="88">
        <v>325</v>
      </c>
      <c r="AA361" s="88">
        <v>0</v>
      </c>
      <c r="AB361" s="88">
        <v>200</v>
      </c>
      <c r="AC361" s="88">
        <v>0</v>
      </c>
      <c r="AD361" s="88">
        <v>0</v>
      </c>
      <c r="AE361" s="88">
        <f t="shared" si="20"/>
        <v>4713</v>
      </c>
      <c r="AF361" s="89">
        <f t="shared" si="23"/>
        <v>52842</v>
      </c>
      <c r="AG361" s="87">
        <v>0</v>
      </c>
      <c r="AH361" s="90" t="s">
        <v>121</v>
      </c>
      <c r="AI361" s="91">
        <v>214812010001399</v>
      </c>
      <c r="AJ361" s="90" t="s">
        <v>122</v>
      </c>
    </row>
    <row r="362" spans="2:36" ht="16.5">
      <c r="B362" s="82" t="s">
        <v>2007</v>
      </c>
      <c r="C362" s="113">
        <v>347</v>
      </c>
      <c r="D362" s="84" t="s">
        <v>2008</v>
      </c>
      <c r="E362" s="82" t="s">
        <v>2009</v>
      </c>
      <c r="F362" s="85">
        <v>602384708168</v>
      </c>
      <c r="G362" s="86">
        <v>31903</v>
      </c>
      <c r="H362" s="84" t="s">
        <v>1266</v>
      </c>
      <c r="I362" s="87" t="s">
        <v>111</v>
      </c>
      <c r="J362" s="84" t="s">
        <v>1255</v>
      </c>
      <c r="K362" s="84" t="s">
        <v>1001</v>
      </c>
      <c r="L362" s="86">
        <v>45078</v>
      </c>
      <c r="M362" s="87" t="s">
        <v>96</v>
      </c>
      <c r="N362" s="87">
        <v>0</v>
      </c>
      <c r="O362" s="88">
        <v>48000</v>
      </c>
      <c r="P362" s="88">
        <v>0</v>
      </c>
      <c r="Q362" s="88">
        <v>0</v>
      </c>
      <c r="R362" s="88">
        <v>0</v>
      </c>
      <c r="S362" s="88">
        <v>54500</v>
      </c>
      <c r="T362" s="88">
        <f t="shared" si="21"/>
        <v>102500</v>
      </c>
      <c r="U362" s="87">
        <v>0</v>
      </c>
      <c r="V362" s="89">
        <f t="shared" si="22"/>
        <v>102500</v>
      </c>
      <c r="W362" s="87">
        <v>0</v>
      </c>
      <c r="X362" s="88">
        <v>11520</v>
      </c>
      <c r="Y362" s="88">
        <v>0</v>
      </c>
      <c r="Z362" s="88">
        <v>900</v>
      </c>
      <c r="AA362" s="88">
        <v>0</v>
      </c>
      <c r="AB362" s="88">
        <v>0</v>
      </c>
      <c r="AC362" s="88">
        <v>0</v>
      </c>
      <c r="AD362" s="88">
        <v>0</v>
      </c>
      <c r="AE362" s="88">
        <f t="shared" si="20"/>
        <v>12420</v>
      </c>
      <c r="AF362" s="89">
        <f t="shared" si="23"/>
        <v>90080</v>
      </c>
      <c r="AG362" s="87">
        <v>0</v>
      </c>
      <c r="AH362" s="90" t="s">
        <v>121</v>
      </c>
      <c r="AI362" s="91">
        <v>610102010006189</v>
      </c>
      <c r="AJ362" s="90" t="s">
        <v>252</v>
      </c>
    </row>
    <row r="363" spans="2:36" ht="16.5">
      <c r="B363" s="82" t="s">
        <v>2010</v>
      </c>
      <c r="C363" s="113">
        <v>348</v>
      </c>
      <c r="D363" s="84" t="s">
        <v>2011</v>
      </c>
      <c r="E363" s="82" t="s">
        <v>2012</v>
      </c>
      <c r="F363" s="85">
        <v>233530614951</v>
      </c>
      <c r="G363" s="86">
        <v>33118</v>
      </c>
      <c r="H363" s="84" t="s">
        <v>2013</v>
      </c>
      <c r="I363" s="87" t="s">
        <v>111</v>
      </c>
      <c r="J363" s="84" t="s">
        <v>786</v>
      </c>
      <c r="K363" s="84" t="s">
        <v>2014</v>
      </c>
      <c r="L363" s="86">
        <v>45078</v>
      </c>
      <c r="M363" s="87" t="s">
        <v>96</v>
      </c>
      <c r="N363" s="87">
        <v>0</v>
      </c>
      <c r="O363" s="88">
        <v>148800</v>
      </c>
      <c r="P363" s="88">
        <v>0</v>
      </c>
      <c r="Q363" s="88">
        <v>0</v>
      </c>
      <c r="R363" s="88">
        <v>0</v>
      </c>
      <c r="S363" s="88">
        <v>61200</v>
      </c>
      <c r="T363" s="88">
        <f t="shared" si="21"/>
        <v>210000</v>
      </c>
      <c r="U363" s="87">
        <v>0</v>
      </c>
      <c r="V363" s="89">
        <f t="shared" si="22"/>
        <v>210000</v>
      </c>
      <c r="W363" s="87">
        <v>0</v>
      </c>
      <c r="X363" s="88">
        <v>0</v>
      </c>
      <c r="Y363" s="88">
        <v>0</v>
      </c>
      <c r="Z363" s="88">
        <v>0</v>
      </c>
      <c r="AA363" s="88">
        <v>0</v>
      </c>
      <c r="AB363" s="88">
        <v>1800</v>
      </c>
      <c r="AC363" s="88">
        <v>0</v>
      </c>
      <c r="AD363" s="88">
        <v>0</v>
      </c>
      <c r="AE363" s="88">
        <f t="shared" si="20"/>
        <v>1800</v>
      </c>
      <c r="AF363" s="89">
        <f t="shared" si="23"/>
        <v>208200</v>
      </c>
      <c r="AG363" s="87">
        <v>0</v>
      </c>
      <c r="AH363" s="90" t="s">
        <v>121</v>
      </c>
      <c r="AI363" s="91">
        <v>63010100069532</v>
      </c>
      <c r="AJ363" s="90">
        <v>0</v>
      </c>
    </row>
    <row r="364" spans="2:36" ht="16.5">
      <c r="B364" s="82" t="s">
        <v>2015</v>
      </c>
      <c r="C364" s="113">
        <v>349</v>
      </c>
      <c r="D364" s="84" t="s">
        <v>2016</v>
      </c>
      <c r="E364" s="82"/>
      <c r="F364" s="85">
        <v>705703122467</v>
      </c>
      <c r="G364" s="86">
        <v>35860</v>
      </c>
      <c r="H364" s="84" t="s">
        <v>810</v>
      </c>
      <c r="I364" s="87" t="s">
        <v>111</v>
      </c>
      <c r="J364" s="84" t="s">
        <v>1115</v>
      </c>
      <c r="K364" s="84" t="s">
        <v>1029</v>
      </c>
      <c r="L364" s="86">
        <v>45078</v>
      </c>
      <c r="M364" s="87" t="s">
        <v>96</v>
      </c>
      <c r="N364" s="87">
        <v>0</v>
      </c>
      <c r="O364" s="88">
        <v>39600</v>
      </c>
      <c r="P364" s="88">
        <v>0</v>
      </c>
      <c r="Q364" s="88">
        <v>0</v>
      </c>
      <c r="R364" s="88">
        <v>0</v>
      </c>
      <c r="S364" s="88">
        <v>41900</v>
      </c>
      <c r="T364" s="88">
        <f t="shared" si="21"/>
        <v>81500</v>
      </c>
      <c r="U364" s="87">
        <v>0</v>
      </c>
      <c r="V364" s="89">
        <f t="shared" si="22"/>
        <v>81500</v>
      </c>
      <c r="W364" s="87">
        <v>0</v>
      </c>
      <c r="X364" s="88">
        <v>9504</v>
      </c>
      <c r="Y364" s="88">
        <v>0</v>
      </c>
      <c r="Z364" s="88">
        <v>738</v>
      </c>
      <c r="AA364" s="88">
        <v>0</v>
      </c>
      <c r="AB364" s="88">
        <v>0</v>
      </c>
      <c r="AC364" s="88">
        <v>0</v>
      </c>
      <c r="AD364" s="88">
        <v>0</v>
      </c>
      <c r="AE364" s="88">
        <f t="shared" si="20"/>
        <v>10242</v>
      </c>
      <c r="AF364" s="89">
        <f t="shared" si="23"/>
        <v>71258</v>
      </c>
      <c r="AG364" s="87">
        <v>0</v>
      </c>
      <c r="AH364" s="90" t="s">
        <v>121</v>
      </c>
      <c r="AI364" s="91">
        <v>73610100192344</v>
      </c>
      <c r="AJ364" s="90" t="s">
        <v>261</v>
      </c>
    </row>
    <row r="365" spans="2:36" ht="16.5">
      <c r="B365" s="82" t="s">
        <v>2017</v>
      </c>
      <c r="C365" s="113">
        <v>350</v>
      </c>
      <c r="D365" s="84" t="s">
        <v>2018</v>
      </c>
      <c r="E365" s="82"/>
      <c r="F365" s="85">
        <v>461717990340</v>
      </c>
      <c r="G365" s="86">
        <v>37425</v>
      </c>
      <c r="H365" s="84" t="s">
        <v>1645</v>
      </c>
      <c r="I365" s="87" t="s">
        <v>111</v>
      </c>
      <c r="J365" s="84" t="s">
        <v>1186</v>
      </c>
      <c r="K365" s="84" t="s">
        <v>1108</v>
      </c>
      <c r="L365" s="86">
        <v>45090</v>
      </c>
      <c r="M365" s="87" t="s">
        <v>96</v>
      </c>
      <c r="N365" s="87">
        <v>0</v>
      </c>
      <c r="O365" s="88">
        <v>38400</v>
      </c>
      <c r="P365" s="88">
        <v>0</v>
      </c>
      <c r="Q365" s="88">
        <v>0</v>
      </c>
      <c r="R365" s="88">
        <v>0</v>
      </c>
      <c r="S365" s="88">
        <v>40100</v>
      </c>
      <c r="T365" s="88">
        <f t="shared" si="21"/>
        <v>78500</v>
      </c>
      <c r="U365" s="87">
        <v>0</v>
      </c>
      <c r="V365" s="89">
        <f t="shared" si="22"/>
        <v>78500</v>
      </c>
      <c r="W365" s="87">
        <v>0</v>
      </c>
      <c r="X365" s="88">
        <v>9216</v>
      </c>
      <c r="Y365" s="88">
        <v>0</v>
      </c>
      <c r="Z365" s="88">
        <v>720</v>
      </c>
      <c r="AA365" s="88">
        <v>0</v>
      </c>
      <c r="AB365" s="88">
        <v>0</v>
      </c>
      <c r="AC365" s="88">
        <v>0</v>
      </c>
      <c r="AD365" s="88">
        <v>0</v>
      </c>
      <c r="AE365" s="88">
        <f t="shared" si="20"/>
        <v>9936</v>
      </c>
      <c r="AF365" s="89">
        <f t="shared" si="23"/>
        <v>68564</v>
      </c>
      <c r="AG365" s="87">
        <v>0</v>
      </c>
      <c r="AH365" s="90"/>
      <c r="AI365" s="91"/>
      <c r="AJ365" s="90"/>
    </row>
    <row r="366" spans="2:36" ht="16.5">
      <c r="B366" s="82" t="s">
        <v>2019</v>
      </c>
      <c r="C366" s="113">
        <v>351</v>
      </c>
      <c r="D366" s="84" t="s">
        <v>2020</v>
      </c>
      <c r="E366" s="82"/>
      <c r="F366" s="85">
        <v>678041346646</v>
      </c>
      <c r="G366" s="86">
        <v>35635</v>
      </c>
      <c r="H366" s="84" t="s">
        <v>1964</v>
      </c>
      <c r="I366" s="87" t="s">
        <v>111</v>
      </c>
      <c r="J366" s="84" t="s">
        <v>1186</v>
      </c>
      <c r="K366" s="84" t="s">
        <v>1108</v>
      </c>
      <c r="L366" s="86">
        <v>45084</v>
      </c>
      <c r="M366" s="87" t="s">
        <v>96</v>
      </c>
      <c r="N366" s="87">
        <v>0</v>
      </c>
      <c r="O366" s="88">
        <v>47040</v>
      </c>
      <c r="P366" s="88">
        <v>0</v>
      </c>
      <c r="Q366" s="88">
        <v>0</v>
      </c>
      <c r="R366" s="88">
        <v>0</v>
      </c>
      <c r="S366" s="88">
        <v>53060</v>
      </c>
      <c r="T366" s="88">
        <f t="shared" si="21"/>
        <v>100100</v>
      </c>
      <c r="U366" s="87">
        <v>0</v>
      </c>
      <c r="V366" s="89">
        <f t="shared" si="22"/>
        <v>100100</v>
      </c>
      <c r="W366" s="87">
        <v>0</v>
      </c>
      <c r="X366" s="88">
        <v>11290</v>
      </c>
      <c r="Y366" s="88">
        <v>0</v>
      </c>
      <c r="Z366" s="88">
        <v>882</v>
      </c>
      <c r="AA366" s="88">
        <v>0</v>
      </c>
      <c r="AB366" s="88">
        <v>0</v>
      </c>
      <c r="AC366" s="88">
        <v>0</v>
      </c>
      <c r="AD366" s="88">
        <v>0</v>
      </c>
      <c r="AE366" s="88">
        <f t="shared" si="20"/>
        <v>12172</v>
      </c>
      <c r="AF366" s="89">
        <f t="shared" si="23"/>
        <v>87928</v>
      </c>
      <c r="AG366" s="87">
        <v>0</v>
      </c>
      <c r="AH366" s="90" t="s">
        <v>121</v>
      </c>
      <c r="AI366" s="91">
        <v>122710100057139</v>
      </c>
      <c r="AJ366" s="90">
        <v>0</v>
      </c>
    </row>
    <row r="367" spans="2:36" ht="16.5">
      <c r="B367" s="82" t="s">
        <v>2021</v>
      </c>
      <c r="C367" s="113">
        <v>352</v>
      </c>
      <c r="D367" s="84" t="s">
        <v>2022</v>
      </c>
      <c r="E367" s="82" t="s">
        <v>2023</v>
      </c>
      <c r="F367" s="85">
        <v>865054630886</v>
      </c>
      <c r="G367" s="86">
        <v>33114</v>
      </c>
      <c r="H367" s="84"/>
      <c r="I367" s="87" t="s">
        <v>111</v>
      </c>
      <c r="J367" s="84" t="s">
        <v>2024</v>
      </c>
      <c r="K367" s="84" t="s">
        <v>113</v>
      </c>
      <c r="L367" s="86">
        <v>44896</v>
      </c>
      <c r="M367" s="87" t="s">
        <v>96</v>
      </c>
      <c r="N367" s="87">
        <v>0</v>
      </c>
      <c r="O367" s="88">
        <v>250000</v>
      </c>
      <c r="P367" s="88">
        <v>0</v>
      </c>
      <c r="Q367" s="88">
        <v>0</v>
      </c>
      <c r="R367" s="88">
        <v>0</v>
      </c>
      <c r="S367" s="88">
        <v>500000</v>
      </c>
      <c r="T367" s="88">
        <f t="shared" si="21"/>
        <v>750000</v>
      </c>
      <c r="U367" s="87">
        <v>0</v>
      </c>
      <c r="V367" s="89">
        <f t="shared" si="22"/>
        <v>750000</v>
      </c>
      <c r="W367" s="87">
        <v>0</v>
      </c>
      <c r="X367" s="88">
        <v>0</v>
      </c>
      <c r="Y367" s="88">
        <v>0</v>
      </c>
      <c r="Z367" s="88">
        <v>0</v>
      </c>
      <c r="AA367" s="88">
        <v>0</v>
      </c>
      <c r="AB367" s="88">
        <v>2000</v>
      </c>
      <c r="AC367" s="88">
        <v>0</v>
      </c>
      <c r="AD367" s="88">
        <v>0</v>
      </c>
      <c r="AE367" s="88">
        <f t="shared" si="20"/>
        <v>2000</v>
      </c>
      <c r="AF367" s="89">
        <f t="shared" si="23"/>
        <v>748000</v>
      </c>
      <c r="AG367" s="87">
        <v>0</v>
      </c>
      <c r="AH367" s="90" t="s">
        <v>121</v>
      </c>
      <c r="AI367" s="91">
        <v>128210100119989</v>
      </c>
      <c r="AJ367" s="90">
        <v>0</v>
      </c>
    </row>
    <row r="368" spans="2:36" ht="16.5">
      <c r="B368" s="82" t="s">
        <v>2025</v>
      </c>
      <c r="C368" s="113">
        <v>353</v>
      </c>
      <c r="D368" s="84" t="s">
        <v>2026</v>
      </c>
      <c r="E368" s="82" t="s">
        <v>2027</v>
      </c>
      <c r="F368" s="85">
        <v>951792328014</v>
      </c>
      <c r="G368" s="86">
        <v>34927</v>
      </c>
      <c r="H368" s="84" t="s">
        <v>2028</v>
      </c>
      <c r="I368" s="87" t="s">
        <v>111</v>
      </c>
      <c r="J368" s="84" t="s">
        <v>1134</v>
      </c>
      <c r="K368" s="84" t="s">
        <v>828</v>
      </c>
      <c r="L368" s="86">
        <v>45078</v>
      </c>
      <c r="M368" s="87" t="s">
        <v>96</v>
      </c>
      <c r="N368" s="87">
        <v>0</v>
      </c>
      <c r="O368" s="88">
        <v>62951</v>
      </c>
      <c r="P368" s="88">
        <v>0</v>
      </c>
      <c r="Q368" s="88">
        <v>0</v>
      </c>
      <c r="R368" s="88">
        <v>0</v>
      </c>
      <c r="S368" s="88">
        <v>74426</v>
      </c>
      <c r="T368" s="88">
        <f t="shared" si="21"/>
        <v>137377</v>
      </c>
      <c r="U368" s="87">
        <v>0</v>
      </c>
      <c r="V368" s="89">
        <f t="shared" si="22"/>
        <v>137377</v>
      </c>
      <c r="W368" s="87">
        <v>0</v>
      </c>
      <c r="X368" s="88">
        <v>15108</v>
      </c>
      <c r="Y368" s="88">
        <v>0</v>
      </c>
      <c r="Z368" s="88">
        <v>1180</v>
      </c>
      <c r="AA368" s="88">
        <v>0</v>
      </c>
      <c r="AB368" s="88">
        <v>1200</v>
      </c>
      <c r="AC368" s="88">
        <v>0</v>
      </c>
      <c r="AD368" s="88">
        <v>0</v>
      </c>
      <c r="AE368" s="88">
        <f t="shared" si="20"/>
        <v>17488</v>
      </c>
      <c r="AF368" s="89">
        <f t="shared" si="23"/>
        <v>119889</v>
      </c>
      <c r="AG368" s="87">
        <v>0</v>
      </c>
      <c r="AH368" s="90" t="s">
        <v>121</v>
      </c>
      <c r="AI368" s="91">
        <v>328002011014877</v>
      </c>
      <c r="AJ368" s="90" t="s">
        <v>174</v>
      </c>
    </row>
    <row r="369" spans="2:36" ht="16.5">
      <c r="B369" s="82" t="s">
        <v>2029</v>
      </c>
      <c r="C369" s="113">
        <v>354</v>
      </c>
      <c r="D369" s="84" t="s">
        <v>2030</v>
      </c>
      <c r="E369" s="82" t="s">
        <v>2031</v>
      </c>
      <c r="F369" s="85">
        <v>923048709794</v>
      </c>
      <c r="G369" s="86">
        <v>30266</v>
      </c>
      <c r="H369" s="84" t="s">
        <v>1668</v>
      </c>
      <c r="I369" s="87" t="s">
        <v>111</v>
      </c>
      <c r="J369" s="84" t="s">
        <v>1005</v>
      </c>
      <c r="K369" s="84" t="s">
        <v>1702</v>
      </c>
      <c r="L369" s="86">
        <v>45119</v>
      </c>
      <c r="M369" s="87" t="s">
        <v>96</v>
      </c>
      <c r="N369" s="87">
        <v>0</v>
      </c>
      <c r="O369" s="88">
        <v>117181</v>
      </c>
      <c r="P369" s="88">
        <v>0</v>
      </c>
      <c r="Q369" s="88">
        <v>0</v>
      </c>
      <c r="R369" s="88">
        <v>0</v>
      </c>
      <c r="S369" s="88">
        <v>36700</v>
      </c>
      <c r="T369" s="88">
        <f t="shared" si="21"/>
        <v>153881</v>
      </c>
      <c r="U369" s="87">
        <v>0</v>
      </c>
      <c r="V369" s="89">
        <f t="shared" si="22"/>
        <v>153881</v>
      </c>
      <c r="W369" s="87">
        <v>0</v>
      </c>
      <c r="X369" s="88">
        <v>0</v>
      </c>
      <c r="Y369" s="88">
        <v>0</v>
      </c>
      <c r="Z369" s="88">
        <v>0</v>
      </c>
      <c r="AA369" s="88">
        <v>0</v>
      </c>
      <c r="AB369" s="88">
        <v>1450</v>
      </c>
      <c r="AC369" s="88">
        <v>0</v>
      </c>
      <c r="AD369" s="88">
        <v>0</v>
      </c>
      <c r="AE369" s="88">
        <f t="shared" si="20"/>
        <v>1450</v>
      </c>
      <c r="AF369" s="89">
        <f t="shared" si="23"/>
        <v>152431</v>
      </c>
      <c r="AG369" s="87">
        <v>0</v>
      </c>
      <c r="AH369" s="90" t="s">
        <v>121</v>
      </c>
      <c r="AI369" s="91">
        <v>141612010001310</v>
      </c>
      <c r="AJ369" s="90">
        <v>0</v>
      </c>
    </row>
    <row r="370" spans="2:36" ht="16.5">
      <c r="B370" s="82" t="s">
        <v>2032</v>
      </c>
      <c r="C370" s="113">
        <v>355</v>
      </c>
      <c r="D370" s="84" t="s">
        <v>2033</v>
      </c>
      <c r="E370" s="82" t="s">
        <v>2034</v>
      </c>
      <c r="F370" s="85">
        <v>549276008001</v>
      </c>
      <c r="G370" s="86">
        <v>34861</v>
      </c>
      <c r="H370" s="84" t="s">
        <v>1494</v>
      </c>
      <c r="I370" s="87" t="s">
        <v>111</v>
      </c>
      <c r="J370" s="84" t="s">
        <v>1163</v>
      </c>
      <c r="K370" s="84" t="s">
        <v>1044</v>
      </c>
      <c r="L370" s="86">
        <v>44982</v>
      </c>
      <c r="M370" s="87" t="s">
        <v>96</v>
      </c>
      <c r="N370" s="87">
        <v>0</v>
      </c>
      <c r="O370" s="88">
        <v>19677</v>
      </c>
      <c r="P370" s="88">
        <v>0</v>
      </c>
      <c r="Q370" s="88">
        <v>0</v>
      </c>
      <c r="R370" s="88">
        <v>0</v>
      </c>
      <c r="S370" s="88">
        <v>52194</v>
      </c>
      <c r="T370" s="88">
        <f t="shared" si="21"/>
        <v>71871</v>
      </c>
      <c r="U370" s="87">
        <v>0</v>
      </c>
      <c r="V370" s="89">
        <f t="shared" si="22"/>
        <v>71871</v>
      </c>
      <c r="W370" s="87">
        <v>0</v>
      </c>
      <c r="X370" s="88">
        <v>4722</v>
      </c>
      <c r="Y370" s="88">
        <v>0</v>
      </c>
      <c r="Z370" s="88">
        <v>367</v>
      </c>
      <c r="AA370" s="88">
        <v>0</v>
      </c>
      <c r="AB370" s="88">
        <v>200</v>
      </c>
      <c r="AC370" s="88">
        <v>0</v>
      </c>
      <c r="AD370" s="88">
        <v>0</v>
      </c>
      <c r="AE370" s="88">
        <f t="shared" si="20"/>
        <v>5289</v>
      </c>
      <c r="AF370" s="89">
        <f t="shared" si="23"/>
        <v>66582</v>
      </c>
      <c r="AG370" s="87">
        <v>0</v>
      </c>
      <c r="AH370" s="90" t="s">
        <v>121</v>
      </c>
      <c r="AI370" s="91">
        <v>610002010013787</v>
      </c>
      <c r="AJ370" s="90" t="s">
        <v>140</v>
      </c>
    </row>
    <row r="371" spans="2:36" ht="16.5">
      <c r="B371" s="82" t="s">
        <v>2035</v>
      </c>
      <c r="C371" s="113">
        <v>356</v>
      </c>
      <c r="D371" s="84" t="s">
        <v>2036</v>
      </c>
      <c r="E371" s="82"/>
      <c r="F371" s="85">
        <v>629896213865</v>
      </c>
      <c r="G371" s="86">
        <v>33783</v>
      </c>
      <c r="H371" s="84" t="s">
        <v>2037</v>
      </c>
      <c r="I371" s="87" t="s">
        <v>111</v>
      </c>
      <c r="J371" s="84" t="s">
        <v>1107</v>
      </c>
      <c r="K371" s="84" t="s">
        <v>1001</v>
      </c>
      <c r="L371" s="86">
        <v>45124</v>
      </c>
      <c r="M371" s="87" t="s">
        <v>96</v>
      </c>
      <c r="N371" s="87">
        <v>0</v>
      </c>
      <c r="O371" s="88">
        <v>33935</v>
      </c>
      <c r="P371" s="88">
        <v>0</v>
      </c>
      <c r="Q371" s="88">
        <v>0</v>
      </c>
      <c r="R371" s="88">
        <v>0</v>
      </c>
      <c r="S371" s="88">
        <v>33404</v>
      </c>
      <c r="T371" s="88">
        <f t="shared" si="21"/>
        <v>67339</v>
      </c>
      <c r="U371" s="87">
        <v>0</v>
      </c>
      <c r="V371" s="89">
        <f t="shared" si="22"/>
        <v>67339</v>
      </c>
      <c r="W371" s="87">
        <v>0</v>
      </c>
      <c r="X371" s="88">
        <v>8144</v>
      </c>
      <c r="Y371" s="88">
        <v>0</v>
      </c>
      <c r="Z371" s="88">
        <v>636</v>
      </c>
      <c r="AA371" s="88">
        <v>0</v>
      </c>
      <c r="AB371" s="88">
        <v>0</v>
      </c>
      <c r="AC371" s="88">
        <v>0</v>
      </c>
      <c r="AD371" s="88">
        <v>0</v>
      </c>
      <c r="AE371" s="88">
        <f t="shared" si="20"/>
        <v>8780</v>
      </c>
      <c r="AF371" s="89">
        <f t="shared" si="23"/>
        <v>58559</v>
      </c>
      <c r="AG371" s="87">
        <v>0</v>
      </c>
      <c r="AH371" s="90" t="s">
        <v>121</v>
      </c>
      <c r="AI371" s="91">
        <v>214812010001553</v>
      </c>
      <c r="AJ371" s="90" t="s">
        <v>122</v>
      </c>
    </row>
    <row r="372" spans="2:36" ht="16.5">
      <c r="B372" s="82" t="s">
        <v>2038</v>
      </c>
      <c r="C372" s="113">
        <v>357</v>
      </c>
      <c r="D372" s="84" t="s">
        <v>2039</v>
      </c>
      <c r="E372" s="82"/>
      <c r="F372" s="85">
        <v>346895975249</v>
      </c>
      <c r="G372" s="86">
        <v>34872</v>
      </c>
      <c r="H372" s="84" t="s">
        <v>1836</v>
      </c>
      <c r="I372" s="87" t="s">
        <v>111</v>
      </c>
      <c r="J372" s="84" t="s">
        <v>1024</v>
      </c>
      <c r="K372" s="84" t="s">
        <v>1108</v>
      </c>
      <c r="L372" s="86">
        <v>45108</v>
      </c>
      <c r="M372" s="87" t="s">
        <v>96</v>
      </c>
      <c r="N372" s="87">
        <v>0</v>
      </c>
      <c r="O372" s="88">
        <v>64800</v>
      </c>
      <c r="P372" s="88">
        <v>0</v>
      </c>
      <c r="Q372" s="88">
        <v>0</v>
      </c>
      <c r="R372" s="88">
        <v>0</v>
      </c>
      <c r="S372" s="88">
        <v>77200</v>
      </c>
      <c r="T372" s="88">
        <f t="shared" si="21"/>
        <v>142000</v>
      </c>
      <c r="U372" s="87">
        <v>0</v>
      </c>
      <c r="V372" s="89">
        <f t="shared" si="22"/>
        <v>142000</v>
      </c>
      <c r="W372" s="87">
        <v>0</v>
      </c>
      <c r="X372" s="88">
        <v>15552</v>
      </c>
      <c r="Y372" s="88">
        <v>0</v>
      </c>
      <c r="Z372" s="88">
        <v>1215</v>
      </c>
      <c r="AA372" s="88">
        <v>0</v>
      </c>
      <c r="AB372" s="88">
        <v>1350</v>
      </c>
      <c r="AC372" s="88">
        <v>0</v>
      </c>
      <c r="AD372" s="88">
        <v>0</v>
      </c>
      <c r="AE372" s="88">
        <f t="shared" si="20"/>
        <v>18117</v>
      </c>
      <c r="AF372" s="89">
        <f t="shared" si="23"/>
        <v>123883</v>
      </c>
      <c r="AG372" s="87">
        <v>0</v>
      </c>
      <c r="AH372" s="90" t="s">
        <v>121</v>
      </c>
      <c r="AI372" s="91">
        <v>122710100089323</v>
      </c>
      <c r="AJ372" s="90">
        <v>0</v>
      </c>
    </row>
    <row r="373" spans="2:36" ht="16.5">
      <c r="B373" s="82" t="s">
        <v>2040</v>
      </c>
      <c r="C373" s="113">
        <v>358</v>
      </c>
      <c r="D373" s="84" t="s">
        <v>2041</v>
      </c>
      <c r="E373" s="82" t="s">
        <v>2042</v>
      </c>
      <c r="F373" s="85">
        <v>380167390435</v>
      </c>
      <c r="G373" s="86">
        <v>32336</v>
      </c>
      <c r="H373" s="84" t="s">
        <v>1826</v>
      </c>
      <c r="I373" s="87" t="s">
        <v>111</v>
      </c>
      <c r="J373" s="84" t="s">
        <v>1255</v>
      </c>
      <c r="K373" s="84" t="s">
        <v>1001</v>
      </c>
      <c r="L373" s="86">
        <v>45108</v>
      </c>
      <c r="M373" s="87" t="s">
        <v>96</v>
      </c>
      <c r="N373" s="87">
        <v>0</v>
      </c>
      <c r="O373" s="88">
        <v>36000</v>
      </c>
      <c r="P373" s="88">
        <v>0</v>
      </c>
      <c r="Q373" s="88">
        <v>0</v>
      </c>
      <c r="R373" s="88">
        <v>0</v>
      </c>
      <c r="S373" s="88">
        <v>36500</v>
      </c>
      <c r="T373" s="88">
        <f t="shared" si="21"/>
        <v>72500</v>
      </c>
      <c r="U373" s="87">
        <v>0</v>
      </c>
      <c r="V373" s="89">
        <f t="shared" si="22"/>
        <v>72500</v>
      </c>
      <c r="W373" s="87">
        <v>0</v>
      </c>
      <c r="X373" s="88">
        <v>7680</v>
      </c>
      <c r="Y373" s="88">
        <v>0</v>
      </c>
      <c r="Z373" s="88">
        <v>600</v>
      </c>
      <c r="AA373" s="88">
        <v>0</v>
      </c>
      <c r="AB373" s="88">
        <v>0</v>
      </c>
      <c r="AC373" s="88">
        <v>0</v>
      </c>
      <c r="AD373" s="88">
        <v>0</v>
      </c>
      <c r="AE373" s="88">
        <f t="shared" si="20"/>
        <v>8280</v>
      </c>
      <c r="AF373" s="89">
        <f t="shared" si="23"/>
        <v>64220</v>
      </c>
      <c r="AG373" s="87">
        <v>0</v>
      </c>
      <c r="AH373" s="90" t="s">
        <v>121</v>
      </c>
      <c r="AI373" s="91">
        <v>62312010001827</v>
      </c>
      <c r="AJ373" s="90">
        <v>0</v>
      </c>
    </row>
    <row r="374" spans="2:36" ht="16.5">
      <c r="B374" s="82" t="s">
        <v>2043</v>
      </c>
      <c r="C374" s="113">
        <v>359</v>
      </c>
      <c r="D374" s="84" t="s">
        <v>2044</v>
      </c>
      <c r="E374" s="82" t="s">
        <v>2045</v>
      </c>
      <c r="F374" s="85">
        <v>964221743749</v>
      </c>
      <c r="G374" s="86">
        <v>33402</v>
      </c>
      <c r="H374" s="84" t="s">
        <v>2046</v>
      </c>
      <c r="I374" s="87" t="s">
        <v>111</v>
      </c>
      <c r="J374" s="84" t="s">
        <v>1255</v>
      </c>
      <c r="K374" s="84" t="s">
        <v>1001</v>
      </c>
      <c r="L374" s="86">
        <v>45108</v>
      </c>
      <c r="M374" s="87" t="s">
        <v>96</v>
      </c>
      <c r="N374" s="87">
        <v>0</v>
      </c>
      <c r="O374" s="88">
        <v>36000</v>
      </c>
      <c r="P374" s="88">
        <v>0</v>
      </c>
      <c r="Q374" s="88">
        <v>0</v>
      </c>
      <c r="R374" s="88">
        <v>0</v>
      </c>
      <c r="S374" s="88">
        <v>36500</v>
      </c>
      <c r="T374" s="88">
        <f t="shared" si="21"/>
        <v>72500</v>
      </c>
      <c r="U374" s="87">
        <v>0</v>
      </c>
      <c r="V374" s="89">
        <f t="shared" si="22"/>
        <v>72500</v>
      </c>
      <c r="W374" s="87">
        <v>0</v>
      </c>
      <c r="X374" s="88">
        <v>7680</v>
      </c>
      <c r="Y374" s="88">
        <v>0</v>
      </c>
      <c r="Z374" s="88">
        <v>600</v>
      </c>
      <c r="AA374" s="88">
        <v>0</v>
      </c>
      <c r="AB374" s="88">
        <v>0</v>
      </c>
      <c r="AC374" s="88">
        <v>0</v>
      </c>
      <c r="AD374" s="88">
        <v>0</v>
      </c>
      <c r="AE374" s="88">
        <f t="shared" si="20"/>
        <v>8280</v>
      </c>
      <c r="AF374" s="89">
        <f t="shared" si="23"/>
        <v>64220</v>
      </c>
      <c r="AG374" s="87">
        <v>0</v>
      </c>
      <c r="AH374" s="90" t="s">
        <v>121</v>
      </c>
      <c r="AI374" s="91">
        <v>36812010002162</v>
      </c>
      <c r="AJ374" s="90">
        <v>0</v>
      </c>
    </row>
    <row r="375" spans="2:36" ht="16.5">
      <c r="B375" s="82" t="s">
        <v>2047</v>
      </c>
      <c r="C375" s="113">
        <v>360</v>
      </c>
      <c r="D375" s="84" t="s">
        <v>2048</v>
      </c>
      <c r="E375" s="82" t="s">
        <v>2049</v>
      </c>
      <c r="F375" s="85">
        <v>669497329093</v>
      </c>
      <c r="G375" s="86">
        <v>31729</v>
      </c>
      <c r="H375" s="84" t="s">
        <v>2050</v>
      </c>
      <c r="I375" s="87" t="s">
        <v>111</v>
      </c>
      <c r="J375" s="84" t="s">
        <v>1255</v>
      </c>
      <c r="K375" s="84" t="s">
        <v>1001</v>
      </c>
      <c r="L375" s="86">
        <v>45108</v>
      </c>
      <c r="M375" s="87" t="s">
        <v>96</v>
      </c>
      <c r="N375" s="87">
        <v>0</v>
      </c>
      <c r="O375" s="88">
        <v>36000</v>
      </c>
      <c r="P375" s="88">
        <v>0</v>
      </c>
      <c r="Q375" s="88">
        <v>0</v>
      </c>
      <c r="R375" s="88">
        <v>0</v>
      </c>
      <c r="S375" s="88">
        <v>36500</v>
      </c>
      <c r="T375" s="88">
        <f t="shared" si="21"/>
        <v>72500</v>
      </c>
      <c r="U375" s="87">
        <v>0</v>
      </c>
      <c r="V375" s="89">
        <f t="shared" si="22"/>
        <v>72500</v>
      </c>
      <c r="W375" s="87">
        <v>0</v>
      </c>
      <c r="X375" s="88">
        <v>7680</v>
      </c>
      <c r="Y375" s="88">
        <v>0</v>
      </c>
      <c r="Z375" s="88">
        <v>600</v>
      </c>
      <c r="AA375" s="88">
        <v>0</v>
      </c>
      <c r="AB375" s="88">
        <v>0</v>
      </c>
      <c r="AC375" s="88">
        <v>0</v>
      </c>
      <c r="AD375" s="88">
        <v>0</v>
      </c>
      <c r="AE375" s="88">
        <f t="shared" si="20"/>
        <v>8280</v>
      </c>
      <c r="AF375" s="89">
        <f t="shared" si="23"/>
        <v>64220</v>
      </c>
      <c r="AG375" s="87">
        <v>0</v>
      </c>
      <c r="AH375" s="90" t="s">
        <v>121</v>
      </c>
      <c r="AI375" s="91">
        <v>64712010001230</v>
      </c>
      <c r="AJ375" s="90">
        <v>0</v>
      </c>
    </row>
    <row r="376" spans="2:36" ht="16.5">
      <c r="B376" s="82" t="s">
        <v>2051</v>
      </c>
      <c r="C376" s="113">
        <v>361</v>
      </c>
      <c r="D376" s="84" t="s">
        <v>2052</v>
      </c>
      <c r="E376" s="82" t="s">
        <v>2053</v>
      </c>
      <c r="F376" s="85">
        <v>593791110662</v>
      </c>
      <c r="G376" s="86">
        <v>29627</v>
      </c>
      <c r="H376" s="84" t="s">
        <v>2054</v>
      </c>
      <c r="I376" s="87" t="s">
        <v>111</v>
      </c>
      <c r="J376" s="84" t="s">
        <v>1255</v>
      </c>
      <c r="K376" s="84" t="s">
        <v>1001</v>
      </c>
      <c r="L376" s="86">
        <v>45108</v>
      </c>
      <c r="M376" s="87" t="s">
        <v>96</v>
      </c>
      <c r="N376" s="87">
        <v>0</v>
      </c>
      <c r="O376" s="88">
        <v>36000</v>
      </c>
      <c r="P376" s="88">
        <v>0</v>
      </c>
      <c r="Q376" s="88">
        <v>0</v>
      </c>
      <c r="R376" s="88">
        <v>0</v>
      </c>
      <c r="S376" s="88">
        <v>36500</v>
      </c>
      <c r="T376" s="88">
        <f t="shared" si="21"/>
        <v>72500</v>
      </c>
      <c r="U376" s="87">
        <v>0</v>
      </c>
      <c r="V376" s="89">
        <f t="shared" si="22"/>
        <v>72500</v>
      </c>
      <c r="W376" s="87">
        <v>0</v>
      </c>
      <c r="X376" s="88">
        <v>7680</v>
      </c>
      <c r="Y376" s="88">
        <v>0</v>
      </c>
      <c r="Z376" s="88">
        <v>600</v>
      </c>
      <c r="AA376" s="88">
        <v>0</v>
      </c>
      <c r="AB376" s="88">
        <v>0</v>
      </c>
      <c r="AC376" s="88">
        <v>0</v>
      </c>
      <c r="AD376" s="88">
        <v>0</v>
      </c>
      <c r="AE376" s="88">
        <f t="shared" si="20"/>
        <v>8280</v>
      </c>
      <c r="AF376" s="89">
        <f t="shared" si="23"/>
        <v>64220</v>
      </c>
      <c r="AG376" s="87">
        <v>0</v>
      </c>
      <c r="AH376" s="90" t="s">
        <v>121</v>
      </c>
      <c r="AI376" s="91">
        <v>62312010001856</v>
      </c>
      <c r="AJ376" s="90">
        <v>0</v>
      </c>
    </row>
    <row r="377" spans="2:36" ht="16.5">
      <c r="B377" s="82" t="s">
        <v>2055</v>
      </c>
      <c r="C377" s="113">
        <v>362</v>
      </c>
      <c r="D377" s="84" t="s">
        <v>2056</v>
      </c>
      <c r="E377" s="82" t="s">
        <v>2057</v>
      </c>
      <c r="F377" s="85">
        <v>485410379522</v>
      </c>
      <c r="G377" s="86">
        <v>35061</v>
      </c>
      <c r="H377" s="84" t="s">
        <v>1901</v>
      </c>
      <c r="I377" s="87" t="s">
        <v>111</v>
      </c>
      <c r="J377" s="84" t="s">
        <v>1255</v>
      </c>
      <c r="K377" s="84" t="s">
        <v>1001</v>
      </c>
      <c r="L377" s="86">
        <v>45108</v>
      </c>
      <c r="M377" s="87" t="s">
        <v>96</v>
      </c>
      <c r="N377" s="87">
        <v>0</v>
      </c>
      <c r="O377" s="88">
        <v>36000</v>
      </c>
      <c r="P377" s="88">
        <v>0</v>
      </c>
      <c r="Q377" s="88">
        <v>0</v>
      </c>
      <c r="R377" s="88">
        <v>0</v>
      </c>
      <c r="S377" s="88">
        <v>36500</v>
      </c>
      <c r="T377" s="88">
        <f t="shared" si="21"/>
        <v>72500</v>
      </c>
      <c r="U377" s="87">
        <v>0</v>
      </c>
      <c r="V377" s="89">
        <f t="shared" si="22"/>
        <v>72500</v>
      </c>
      <c r="W377" s="87">
        <v>0</v>
      </c>
      <c r="X377" s="88">
        <v>7680</v>
      </c>
      <c r="Y377" s="88">
        <v>0</v>
      </c>
      <c r="Z377" s="88">
        <v>600</v>
      </c>
      <c r="AA377" s="88">
        <v>0</v>
      </c>
      <c r="AB377" s="88">
        <v>0</v>
      </c>
      <c r="AC377" s="88">
        <v>0</v>
      </c>
      <c r="AD377" s="88">
        <v>0</v>
      </c>
      <c r="AE377" s="88">
        <f t="shared" si="20"/>
        <v>8280</v>
      </c>
      <c r="AF377" s="89">
        <f t="shared" si="23"/>
        <v>64220</v>
      </c>
      <c r="AG377" s="87">
        <v>0</v>
      </c>
      <c r="AH377" s="90" t="s">
        <v>121</v>
      </c>
      <c r="AI377" s="91">
        <v>233012010002842</v>
      </c>
      <c r="AJ377" s="90">
        <v>0</v>
      </c>
    </row>
    <row r="378" spans="2:36" ht="16.5">
      <c r="B378" s="82" t="s">
        <v>2058</v>
      </c>
      <c r="C378" s="113">
        <v>363</v>
      </c>
      <c r="D378" s="84" t="s">
        <v>2059</v>
      </c>
      <c r="E378" s="82" t="s">
        <v>2060</v>
      </c>
      <c r="F378" s="85">
        <v>820264194404</v>
      </c>
      <c r="G378" s="86">
        <v>26838</v>
      </c>
      <c r="H378" s="84"/>
      <c r="I378" s="87" t="s">
        <v>111</v>
      </c>
      <c r="J378" s="84" t="s">
        <v>1005</v>
      </c>
      <c r="K378" s="84" t="s">
        <v>2061</v>
      </c>
      <c r="L378" s="86">
        <v>45122</v>
      </c>
      <c r="M378" s="87" t="s">
        <v>96</v>
      </c>
      <c r="N378" s="87">
        <v>0</v>
      </c>
      <c r="O378" s="88">
        <v>240000</v>
      </c>
      <c r="P378" s="88">
        <v>0</v>
      </c>
      <c r="Q378" s="88">
        <v>0</v>
      </c>
      <c r="R378" s="88">
        <v>0</v>
      </c>
      <c r="S378" s="88">
        <v>272903</v>
      </c>
      <c r="T378" s="88">
        <f t="shared" si="21"/>
        <v>512903</v>
      </c>
      <c r="U378" s="87">
        <v>0</v>
      </c>
      <c r="V378" s="89">
        <f t="shared" si="22"/>
        <v>512903</v>
      </c>
      <c r="W378" s="87">
        <v>0</v>
      </c>
      <c r="X378" s="88">
        <v>0</v>
      </c>
      <c r="Y378" s="88">
        <v>0</v>
      </c>
      <c r="Z378" s="88">
        <v>0</v>
      </c>
      <c r="AA378" s="88">
        <v>0</v>
      </c>
      <c r="AB378" s="88">
        <v>1600</v>
      </c>
      <c r="AC378" s="88">
        <v>0</v>
      </c>
      <c r="AD378" s="88">
        <v>0</v>
      </c>
      <c r="AE378" s="88">
        <f t="shared" si="20"/>
        <v>1600</v>
      </c>
      <c r="AF378" s="89">
        <f t="shared" si="23"/>
        <v>511303</v>
      </c>
      <c r="AG378" s="87">
        <v>0</v>
      </c>
      <c r="AH378" s="90" t="s">
        <v>121</v>
      </c>
      <c r="AI378" s="91">
        <v>43810100099384</v>
      </c>
      <c r="AJ378" s="90">
        <v>0</v>
      </c>
    </row>
    <row r="379" spans="2:36" ht="16.5">
      <c r="B379" s="82" t="s">
        <v>2062</v>
      </c>
      <c r="C379" s="113">
        <v>364</v>
      </c>
      <c r="D379" s="84" t="s">
        <v>2063</v>
      </c>
      <c r="E379" s="82" t="s">
        <v>2064</v>
      </c>
      <c r="F379" s="85">
        <v>686922457318</v>
      </c>
      <c r="G379" s="86">
        <v>30873</v>
      </c>
      <c r="H379" s="84"/>
      <c r="I379" s="87" t="s">
        <v>111</v>
      </c>
      <c r="J379" s="84" t="s">
        <v>1005</v>
      </c>
      <c r="K379" s="84" t="s">
        <v>1842</v>
      </c>
      <c r="L379" s="86">
        <v>45152</v>
      </c>
      <c r="M379" s="87" t="s">
        <v>96</v>
      </c>
      <c r="N379" s="87">
        <v>0</v>
      </c>
      <c r="O379" s="88">
        <v>117000</v>
      </c>
      <c r="P379" s="88">
        <v>0</v>
      </c>
      <c r="Q379" s="88">
        <v>0</v>
      </c>
      <c r="R379" s="88">
        <v>0</v>
      </c>
      <c r="S379" s="88">
        <v>79452</v>
      </c>
      <c r="T379" s="88">
        <f t="shared" si="21"/>
        <v>196452</v>
      </c>
      <c r="U379" s="87">
        <v>0</v>
      </c>
      <c r="V379" s="89">
        <f t="shared" si="22"/>
        <v>196452</v>
      </c>
      <c r="W379" s="87">
        <v>0</v>
      </c>
      <c r="X379" s="88">
        <v>0</v>
      </c>
      <c r="Y379" s="88">
        <v>0</v>
      </c>
      <c r="Z379" s="88">
        <v>0</v>
      </c>
      <c r="AA379" s="88">
        <v>0</v>
      </c>
      <c r="AB379" s="88">
        <v>1550</v>
      </c>
      <c r="AC379" s="88">
        <v>0</v>
      </c>
      <c r="AD379" s="88">
        <v>0</v>
      </c>
      <c r="AE379" s="88">
        <f t="shared" si="20"/>
        <v>1550</v>
      </c>
      <c r="AF379" s="89">
        <f t="shared" si="23"/>
        <v>194902</v>
      </c>
      <c r="AG379" s="87">
        <v>0</v>
      </c>
      <c r="AH379" s="90" t="s">
        <v>121</v>
      </c>
      <c r="AI379" s="91">
        <v>508202010048948</v>
      </c>
      <c r="AJ379" s="90" t="s">
        <v>1007</v>
      </c>
    </row>
    <row r="380" spans="2:36" ht="16.5">
      <c r="B380" s="82" t="s">
        <v>2065</v>
      </c>
      <c r="C380" s="113">
        <v>365</v>
      </c>
      <c r="D380" s="84" t="s">
        <v>2066</v>
      </c>
      <c r="E380" s="82" t="s">
        <v>2067</v>
      </c>
      <c r="F380" s="85">
        <v>737847411232</v>
      </c>
      <c r="G380" s="86">
        <v>34863</v>
      </c>
      <c r="H380" s="84" t="s">
        <v>1266</v>
      </c>
      <c r="I380" s="87" t="s">
        <v>111</v>
      </c>
      <c r="J380" s="84" t="s">
        <v>1989</v>
      </c>
      <c r="K380" s="84" t="s">
        <v>1001</v>
      </c>
      <c r="L380" s="86">
        <v>45112</v>
      </c>
      <c r="M380" s="87" t="s">
        <v>96</v>
      </c>
      <c r="N380" s="87">
        <v>0</v>
      </c>
      <c r="O380" s="88">
        <v>124000</v>
      </c>
      <c r="P380" s="88">
        <v>0</v>
      </c>
      <c r="Q380" s="88">
        <v>0</v>
      </c>
      <c r="R380" s="88">
        <v>0</v>
      </c>
      <c r="S380" s="88">
        <v>75806</v>
      </c>
      <c r="T380" s="88">
        <f t="shared" si="21"/>
        <v>199806</v>
      </c>
      <c r="U380" s="87">
        <v>0</v>
      </c>
      <c r="V380" s="89">
        <f t="shared" si="22"/>
        <v>199806</v>
      </c>
      <c r="W380" s="87">
        <v>0</v>
      </c>
      <c r="X380" s="88">
        <v>0</v>
      </c>
      <c r="Y380" s="88">
        <v>0</v>
      </c>
      <c r="Z380" s="88">
        <v>0</v>
      </c>
      <c r="AA380" s="88">
        <v>0</v>
      </c>
      <c r="AB380" s="88">
        <v>1600</v>
      </c>
      <c r="AC380" s="88">
        <v>0</v>
      </c>
      <c r="AD380" s="88">
        <v>0</v>
      </c>
      <c r="AE380" s="88">
        <f t="shared" si="20"/>
        <v>1600</v>
      </c>
      <c r="AF380" s="89">
        <f t="shared" si="23"/>
        <v>198206</v>
      </c>
      <c r="AG380" s="87">
        <v>0</v>
      </c>
      <c r="AH380" s="90" t="s">
        <v>121</v>
      </c>
      <c r="AI380" s="91">
        <v>328302010597931</v>
      </c>
      <c r="AJ380" s="90" t="s">
        <v>174</v>
      </c>
    </row>
    <row r="381" spans="2:36" ht="16.5">
      <c r="B381" s="82" t="s">
        <v>2068</v>
      </c>
      <c r="C381" s="113">
        <v>366</v>
      </c>
      <c r="D381" s="84" t="s">
        <v>2069</v>
      </c>
      <c r="E381" s="82"/>
      <c r="F381" s="85">
        <v>258374623488</v>
      </c>
      <c r="G381" s="86">
        <v>26299</v>
      </c>
      <c r="H381" s="84" t="s">
        <v>2070</v>
      </c>
      <c r="I381" s="87" t="s">
        <v>111</v>
      </c>
      <c r="J381" s="84" t="s">
        <v>1033</v>
      </c>
      <c r="K381" s="84" t="s">
        <v>1517</v>
      </c>
      <c r="L381" s="86">
        <v>45155</v>
      </c>
      <c r="M381" s="87" t="s">
        <v>96</v>
      </c>
      <c r="N381" s="87">
        <v>0</v>
      </c>
      <c r="O381" s="88">
        <v>32929</v>
      </c>
      <c r="P381" s="88">
        <v>0</v>
      </c>
      <c r="Q381" s="88">
        <v>0</v>
      </c>
      <c r="R381" s="88">
        <v>0</v>
      </c>
      <c r="S381" s="88">
        <v>31894</v>
      </c>
      <c r="T381" s="88">
        <f t="shared" si="21"/>
        <v>64823</v>
      </c>
      <c r="U381" s="87">
        <v>0</v>
      </c>
      <c r="V381" s="89">
        <f t="shared" si="22"/>
        <v>64823</v>
      </c>
      <c r="W381" s="87">
        <v>0</v>
      </c>
      <c r="X381" s="88">
        <v>7902</v>
      </c>
      <c r="Y381" s="88">
        <v>0</v>
      </c>
      <c r="Z381" s="88">
        <v>614</v>
      </c>
      <c r="AA381" s="88">
        <v>0</v>
      </c>
      <c r="AB381" s="88">
        <v>0</v>
      </c>
      <c r="AC381" s="88">
        <v>0</v>
      </c>
      <c r="AD381" s="88">
        <v>0</v>
      </c>
      <c r="AE381" s="88">
        <f t="shared" si="20"/>
        <v>8516</v>
      </c>
      <c r="AF381" s="89">
        <f t="shared" si="23"/>
        <v>56307</v>
      </c>
      <c r="AG381" s="87">
        <v>0</v>
      </c>
      <c r="AH381" s="90" t="s">
        <v>121</v>
      </c>
      <c r="AI381" s="91">
        <v>328002011004050</v>
      </c>
      <c r="AJ381" s="90" t="s">
        <v>174</v>
      </c>
    </row>
    <row r="382" spans="2:36" ht="16.5">
      <c r="B382" s="82" t="s">
        <v>2071</v>
      </c>
      <c r="C382" s="113">
        <v>367</v>
      </c>
      <c r="D382" s="84" t="s">
        <v>2072</v>
      </c>
      <c r="E382" s="82"/>
      <c r="F382" s="85">
        <v>706929890437</v>
      </c>
      <c r="G382" s="86">
        <v>37418</v>
      </c>
      <c r="H382" s="84" t="s">
        <v>1052</v>
      </c>
      <c r="I382" s="87" t="s">
        <v>111</v>
      </c>
      <c r="J382" s="84" t="s">
        <v>1033</v>
      </c>
      <c r="K382" s="84" t="s">
        <v>1532</v>
      </c>
      <c r="L382" s="86">
        <v>45150</v>
      </c>
      <c r="M382" s="87" t="s">
        <v>96</v>
      </c>
      <c r="N382" s="87">
        <v>0</v>
      </c>
      <c r="O382" s="88">
        <v>25549</v>
      </c>
      <c r="P382" s="88">
        <v>0</v>
      </c>
      <c r="Q382" s="88">
        <v>0</v>
      </c>
      <c r="R382" s="88">
        <v>0</v>
      </c>
      <c r="S382" s="88">
        <v>22332</v>
      </c>
      <c r="T382" s="88">
        <f t="shared" si="21"/>
        <v>47881</v>
      </c>
      <c r="U382" s="87">
        <v>0</v>
      </c>
      <c r="V382" s="89">
        <f t="shared" si="22"/>
        <v>47881</v>
      </c>
      <c r="W382" s="87">
        <v>0</v>
      </c>
      <c r="X382" s="88">
        <v>6132</v>
      </c>
      <c r="Y382" s="88">
        <v>0</v>
      </c>
      <c r="Z382" s="88">
        <v>483</v>
      </c>
      <c r="AA382" s="88">
        <v>0</v>
      </c>
      <c r="AB382" s="88">
        <v>0</v>
      </c>
      <c r="AC382" s="88">
        <v>0</v>
      </c>
      <c r="AD382" s="88">
        <v>0</v>
      </c>
      <c r="AE382" s="88">
        <f t="shared" si="20"/>
        <v>6615</v>
      </c>
      <c r="AF382" s="89">
        <f t="shared" si="23"/>
        <v>41266</v>
      </c>
      <c r="AG382" s="87">
        <v>0</v>
      </c>
      <c r="AH382" s="90"/>
      <c r="AI382" s="91"/>
      <c r="AJ382" s="90"/>
    </row>
    <row r="383" spans="2:36" ht="16.5">
      <c r="B383" s="82" t="s">
        <v>2073</v>
      </c>
      <c r="C383" s="113">
        <v>368</v>
      </c>
      <c r="D383" s="84" t="s">
        <v>2074</v>
      </c>
      <c r="E383" s="82"/>
      <c r="F383" s="85">
        <v>274450611984</v>
      </c>
      <c r="G383" s="86">
        <v>33849</v>
      </c>
      <c r="H383" s="84" t="s">
        <v>1951</v>
      </c>
      <c r="I383" s="87" t="s">
        <v>111</v>
      </c>
      <c r="J383" s="84" t="s">
        <v>1005</v>
      </c>
      <c r="K383" s="84" t="s">
        <v>1037</v>
      </c>
      <c r="L383" s="86">
        <v>45145</v>
      </c>
      <c r="M383" s="87" t="s">
        <v>96</v>
      </c>
      <c r="N383" s="87">
        <v>0</v>
      </c>
      <c r="O383" s="88">
        <v>23419</v>
      </c>
      <c r="P383" s="88">
        <v>0</v>
      </c>
      <c r="Q383" s="88">
        <v>0</v>
      </c>
      <c r="R383" s="88">
        <v>0</v>
      </c>
      <c r="S383" s="88">
        <v>35129</v>
      </c>
      <c r="T383" s="88">
        <f t="shared" si="21"/>
        <v>58548</v>
      </c>
      <c r="U383" s="87">
        <v>0</v>
      </c>
      <c r="V383" s="89">
        <f t="shared" si="22"/>
        <v>58548</v>
      </c>
      <c r="W383" s="87">
        <v>0</v>
      </c>
      <c r="X383" s="88">
        <v>0</v>
      </c>
      <c r="Y383" s="88">
        <v>0</v>
      </c>
      <c r="Z383" s="88">
        <v>0</v>
      </c>
      <c r="AA383" s="88">
        <v>0</v>
      </c>
      <c r="AB383" s="88">
        <v>0</v>
      </c>
      <c r="AC383" s="88">
        <v>0</v>
      </c>
      <c r="AD383" s="88">
        <v>0</v>
      </c>
      <c r="AE383" s="88">
        <f t="shared" si="20"/>
        <v>0</v>
      </c>
      <c r="AF383" s="89">
        <f t="shared" si="23"/>
        <v>58548</v>
      </c>
      <c r="AG383" s="87">
        <v>0</v>
      </c>
      <c r="AH383" s="90" t="s">
        <v>121</v>
      </c>
      <c r="AI383" s="91">
        <v>130810100087194</v>
      </c>
      <c r="AJ383" s="90">
        <v>0</v>
      </c>
    </row>
    <row r="384" spans="2:36" ht="16.5">
      <c r="B384" s="82" t="s">
        <v>2075</v>
      </c>
      <c r="C384" s="113">
        <v>369</v>
      </c>
      <c r="D384" s="84" t="s">
        <v>2076</v>
      </c>
      <c r="E384" s="82" t="s">
        <v>2077</v>
      </c>
      <c r="F384" s="85">
        <v>623031542885</v>
      </c>
      <c r="G384" s="86">
        <v>32947</v>
      </c>
      <c r="H384" s="84" t="s">
        <v>1266</v>
      </c>
      <c r="I384" s="87" t="s">
        <v>111</v>
      </c>
      <c r="J384" s="84" t="s">
        <v>1325</v>
      </c>
      <c r="K384" s="84" t="s">
        <v>1001</v>
      </c>
      <c r="L384" s="86">
        <v>45139</v>
      </c>
      <c r="M384" s="87" t="s">
        <v>96</v>
      </c>
      <c r="N384" s="87">
        <v>0</v>
      </c>
      <c r="O384" s="88">
        <v>120000</v>
      </c>
      <c r="P384" s="88">
        <v>0</v>
      </c>
      <c r="Q384" s="88">
        <v>0</v>
      </c>
      <c r="R384" s="88">
        <v>0</v>
      </c>
      <c r="S384" s="88">
        <v>53548</v>
      </c>
      <c r="T384" s="88">
        <f t="shared" si="21"/>
        <v>173548</v>
      </c>
      <c r="U384" s="87">
        <v>0</v>
      </c>
      <c r="V384" s="89">
        <f t="shared" si="22"/>
        <v>173548</v>
      </c>
      <c r="W384" s="87">
        <v>0</v>
      </c>
      <c r="X384" s="88">
        <v>0</v>
      </c>
      <c r="Y384" s="88">
        <v>0</v>
      </c>
      <c r="Z384" s="88">
        <v>0</v>
      </c>
      <c r="AA384" s="88">
        <v>0</v>
      </c>
      <c r="AB384" s="88">
        <v>1550</v>
      </c>
      <c r="AC384" s="88">
        <v>0</v>
      </c>
      <c r="AD384" s="88">
        <v>0</v>
      </c>
      <c r="AE384" s="88">
        <f t="shared" si="20"/>
        <v>1550</v>
      </c>
      <c r="AF384" s="89">
        <f t="shared" si="23"/>
        <v>171998</v>
      </c>
      <c r="AG384" s="87">
        <v>0</v>
      </c>
      <c r="AH384" s="90" t="s">
        <v>121</v>
      </c>
      <c r="AI384" s="91">
        <v>610002010008939</v>
      </c>
      <c r="AJ384" s="90" t="s">
        <v>140</v>
      </c>
    </row>
    <row r="385" spans="2:36" ht="16.5">
      <c r="B385" s="82" t="s">
        <v>2078</v>
      </c>
      <c r="C385" s="113">
        <v>370</v>
      </c>
      <c r="D385" s="84" t="s">
        <v>2079</v>
      </c>
      <c r="E385" s="82" t="s">
        <v>2080</v>
      </c>
      <c r="F385" s="85">
        <v>351802735416</v>
      </c>
      <c r="G385" s="86">
        <v>33640</v>
      </c>
      <c r="H385" s="84" t="s">
        <v>2037</v>
      </c>
      <c r="I385" s="87" t="s">
        <v>111</v>
      </c>
      <c r="J385" s="84" t="s">
        <v>1020</v>
      </c>
      <c r="K385" s="84" t="s">
        <v>1037</v>
      </c>
      <c r="L385" s="86">
        <v>45150</v>
      </c>
      <c r="M385" s="87" t="s">
        <v>96</v>
      </c>
      <c r="N385" s="87">
        <v>0</v>
      </c>
      <c r="O385" s="88">
        <v>45284</v>
      </c>
      <c r="P385" s="88">
        <v>0</v>
      </c>
      <c r="Q385" s="88">
        <v>0</v>
      </c>
      <c r="R385" s="88">
        <v>0</v>
      </c>
      <c r="S385" s="88">
        <v>50425</v>
      </c>
      <c r="T385" s="88">
        <f t="shared" si="21"/>
        <v>95709</v>
      </c>
      <c r="U385" s="87">
        <v>0</v>
      </c>
      <c r="V385" s="89">
        <f t="shared" si="22"/>
        <v>95709</v>
      </c>
      <c r="W385" s="87">
        <v>0</v>
      </c>
      <c r="X385" s="88">
        <v>10870</v>
      </c>
      <c r="Y385" s="88">
        <v>0</v>
      </c>
      <c r="Z385" s="88">
        <v>845</v>
      </c>
      <c r="AA385" s="88">
        <v>0</v>
      </c>
      <c r="AB385" s="88">
        <v>0</v>
      </c>
      <c r="AC385" s="88">
        <v>0</v>
      </c>
      <c r="AD385" s="88">
        <v>0</v>
      </c>
      <c r="AE385" s="88">
        <f t="shared" si="20"/>
        <v>11715</v>
      </c>
      <c r="AF385" s="89">
        <f t="shared" si="23"/>
        <v>83994</v>
      </c>
      <c r="AG385" s="87">
        <v>0</v>
      </c>
      <c r="AH385" s="90" t="s">
        <v>121</v>
      </c>
      <c r="AI385" s="91">
        <v>214810100052000</v>
      </c>
      <c r="AJ385" s="90" t="s">
        <v>122</v>
      </c>
    </row>
    <row r="386" spans="2:36" ht="16.5">
      <c r="B386" s="82" t="s">
        <v>2081</v>
      </c>
      <c r="C386" s="113">
        <v>371</v>
      </c>
      <c r="D386" s="84" t="s">
        <v>2082</v>
      </c>
      <c r="E386" s="82" t="s">
        <v>2083</v>
      </c>
      <c r="F386" s="85">
        <v>594936927946</v>
      </c>
      <c r="G386" s="86">
        <v>22037</v>
      </c>
      <c r="H386" s="84" t="s">
        <v>2037</v>
      </c>
      <c r="I386" s="87" t="s">
        <v>111</v>
      </c>
      <c r="J386" s="84" t="s">
        <v>1486</v>
      </c>
      <c r="K386" s="84" t="s">
        <v>1211</v>
      </c>
      <c r="L386" s="86">
        <v>45152</v>
      </c>
      <c r="M386" s="87" t="s">
        <v>96</v>
      </c>
      <c r="N386" s="87">
        <v>0</v>
      </c>
      <c r="O386" s="88">
        <v>117500</v>
      </c>
      <c r="P386" s="88">
        <v>0</v>
      </c>
      <c r="Q386" s="88">
        <v>0</v>
      </c>
      <c r="R386" s="88">
        <v>0</v>
      </c>
      <c r="S386" s="88">
        <v>52016</v>
      </c>
      <c r="T386" s="88">
        <f t="shared" si="21"/>
        <v>169516</v>
      </c>
      <c r="U386" s="87">
        <v>0</v>
      </c>
      <c r="V386" s="89">
        <f t="shared" si="22"/>
        <v>169516</v>
      </c>
      <c r="W386" s="87">
        <v>0</v>
      </c>
      <c r="X386" s="88">
        <v>0</v>
      </c>
      <c r="Y386" s="88">
        <v>0</v>
      </c>
      <c r="Z386" s="88">
        <v>0</v>
      </c>
      <c r="AA386" s="88">
        <v>0</v>
      </c>
      <c r="AB386" s="88">
        <v>1400</v>
      </c>
      <c r="AC386" s="88">
        <v>0</v>
      </c>
      <c r="AD386" s="88">
        <v>0</v>
      </c>
      <c r="AE386" s="88">
        <f t="shared" si="20"/>
        <v>1400</v>
      </c>
      <c r="AF386" s="89">
        <f t="shared" si="23"/>
        <v>168116</v>
      </c>
      <c r="AG386" s="87">
        <v>0</v>
      </c>
      <c r="AH386" s="90" t="s">
        <v>121</v>
      </c>
      <c r="AI386" s="91">
        <v>112310011051919</v>
      </c>
      <c r="AJ386" s="90">
        <v>0</v>
      </c>
    </row>
    <row r="387" spans="2:36" ht="16.5">
      <c r="B387" s="82" t="s">
        <v>2084</v>
      </c>
      <c r="C387" s="113">
        <v>372</v>
      </c>
      <c r="D387" s="84" t="s">
        <v>2085</v>
      </c>
      <c r="E387" s="82"/>
      <c r="F387" s="85">
        <v>573088763455</v>
      </c>
      <c r="G387" s="86">
        <v>32509</v>
      </c>
      <c r="H387" s="84" t="s">
        <v>2086</v>
      </c>
      <c r="I387" s="87" t="s">
        <v>111</v>
      </c>
      <c r="J387" s="84" t="s">
        <v>1024</v>
      </c>
      <c r="K387" s="84" t="s">
        <v>1108</v>
      </c>
      <c r="L387" s="86">
        <v>45139</v>
      </c>
      <c r="M387" s="87" t="s">
        <v>96</v>
      </c>
      <c r="N387" s="87">
        <v>0</v>
      </c>
      <c r="O387" s="88">
        <v>33600</v>
      </c>
      <c r="P387" s="88">
        <v>0</v>
      </c>
      <c r="Q387" s="88">
        <v>0</v>
      </c>
      <c r="R387" s="88">
        <v>0</v>
      </c>
      <c r="S387" s="88">
        <v>44900</v>
      </c>
      <c r="T387" s="88">
        <f t="shared" si="21"/>
        <v>78500</v>
      </c>
      <c r="U387" s="87">
        <v>0</v>
      </c>
      <c r="V387" s="89">
        <f t="shared" si="22"/>
        <v>78500</v>
      </c>
      <c r="W387" s="87">
        <v>0</v>
      </c>
      <c r="X387" s="88">
        <v>8064</v>
      </c>
      <c r="Y387" s="88">
        <v>0</v>
      </c>
      <c r="Z387" s="88">
        <v>630</v>
      </c>
      <c r="AA387" s="88">
        <v>0</v>
      </c>
      <c r="AB387" s="88">
        <v>200</v>
      </c>
      <c r="AC387" s="88">
        <v>0</v>
      </c>
      <c r="AD387" s="88">
        <v>0</v>
      </c>
      <c r="AE387" s="88">
        <f t="shared" si="20"/>
        <v>8894</v>
      </c>
      <c r="AF387" s="89">
        <f t="shared" si="23"/>
        <v>69606</v>
      </c>
      <c r="AG387" s="87">
        <v>0</v>
      </c>
      <c r="AH387" s="90" t="s">
        <v>121</v>
      </c>
      <c r="AI387" s="91">
        <v>610002010011103</v>
      </c>
      <c r="AJ387" s="90" t="s">
        <v>140</v>
      </c>
    </row>
    <row r="388" spans="2:36" ht="16.5">
      <c r="B388" s="82" t="s">
        <v>2087</v>
      </c>
      <c r="C388" s="113">
        <v>373</v>
      </c>
      <c r="D388" s="84" t="s">
        <v>2088</v>
      </c>
      <c r="E388" s="82" t="s">
        <v>2089</v>
      </c>
      <c r="F388" s="85">
        <v>216611752550</v>
      </c>
      <c r="G388" s="86">
        <v>32283</v>
      </c>
      <c r="H388" s="84" t="s">
        <v>1258</v>
      </c>
      <c r="I388" s="87" t="s">
        <v>111</v>
      </c>
      <c r="J388" s="84" t="s">
        <v>1005</v>
      </c>
      <c r="K388" s="84" t="s">
        <v>1001</v>
      </c>
      <c r="L388" s="86">
        <v>45225</v>
      </c>
      <c r="M388" s="87" t="s">
        <v>96</v>
      </c>
      <c r="N388" s="87">
        <v>0</v>
      </c>
      <c r="O388" s="88">
        <v>46451</v>
      </c>
      <c r="P388" s="88">
        <v>0</v>
      </c>
      <c r="Q388" s="88">
        <v>0</v>
      </c>
      <c r="R388" s="88">
        <v>0</v>
      </c>
      <c r="S388" s="88">
        <v>28952</v>
      </c>
      <c r="T388" s="88">
        <f t="shared" si="21"/>
        <v>75403</v>
      </c>
      <c r="U388" s="87">
        <v>0</v>
      </c>
      <c r="V388" s="89">
        <f t="shared" si="22"/>
        <v>75403</v>
      </c>
      <c r="W388" s="87">
        <v>0</v>
      </c>
      <c r="X388" s="88">
        <v>0</v>
      </c>
      <c r="Y388" s="88">
        <v>0</v>
      </c>
      <c r="Z388" s="88">
        <v>0</v>
      </c>
      <c r="AA388" s="88">
        <v>0</v>
      </c>
      <c r="AB388" s="88">
        <v>600</v>
      </c>
      <c r="AC388" s="88">
        <v>0</v>
      </c>
      <c r="AD388" s="88">
        <v>0</v>
      </c>
      <c r="AE388" s="88">
        <f t="shared" si="20"/>
        <v>600</v>
      </c>
      <c r="AF388" s="89">
        <f t="shared" si="23"/>
        <v>74803</v>
      </c>
      <c r="AG388" s="87">
        <v>0</v>
      </c>
      <c r="AH388" s="90" t="s">
        <v>121</v>
      </c>
      <c r="AI388" s="91">
        <v>508202010048979</v>
      </c>
      <c r="AJ388" s="90" t="s">
        <v>1007</v>
      </c>
    </row>
    <row r="389" spans="2:36" ht="16.5">
      <c r="B389" s="82" t="s">
        <v>2090</v>
      </c>
      <c r="C389" s="113">
        <v>374</v>
      </c>
      <c r="D389" s="84" t="s">
        <v>2091</v>
      </c>
      <c r="E389" s="82" t="s">
        <v>2092</v>
      </c>
      <c r="F389" s="85">
        <v>516715817810</v>
      </c>
      <c r="G389" s="86">
        <v>27485</v>
      </c>
      <c r="H389" s="84" t="s">
        <v>1836</v>
      </c>
      <c r="I389" s="87" t="s">
        <v>111</v>
      </c>
      <c r="J389" s="84" t="s">
        <v>1005</v>
      </c>
      <c r="K389" s="84" t="s">
        <v>1702</v>
      </c>
      <c r="L389" s="86">
        <v>45224</v>
      </c>
      <c r="M389" s="87" t="s">
        <v>96</v>
      </c>
      <c r="N389" s="87">
        <v>0</v>
      </c>
      <c r="O389" s="88">
        <v>70728</v>
      </c>
      <c r="P389" s="88">
        <v>0</v>
      </c>
      <c r="Q389" s="88">
        <v>0</v>
      </c>
      <c r="R389" s="88">
        <v>0</v>
      </c>
      <c r="S389" s="88">
        <v>30595</v>
      </c>
      <c r="T389" s="88">
        <f t="shared" si="21"/>
        <v>101323</v>
      </c>
      <c r="U389" s="87">
        <v>0</v>
      </c>
      <c r="V389" s="89">
        <f t="shared" si="22"/>
        <v>101323</v>
      </c>
      <c r="W389" s="87">
        <v>0</v>
      </c>
      <c r="X389" s="88">
        <v>0</v>
      </c>
      <c r="Y389" s="88">
        <v>0</v>
      </c>
      <c r="Z389" s="88">
        <v>0</v>
      </c>
      <c r="AA389" s="88">
        <v>0</v>
      </c>
      <c r="AB389" s="88">
        <v>800</v>
      </c>
      <c r="AC389" s="88">
        <v>0</v>
      </c>
      <c r="AD389" s="88">
        <v>0</v>
      </c>
      <c r="AE389" s="88">
        <f t="shared" si="20"/>
        <v>800</v>
      </c>
      <c r="AF389" s="89">
        <f t="shared" si="23"/>
        <v>100523</v>
      </c>
      <c r="AG389" s="87">
        <v>0</v>
      </c>
      <c r="AH389" s="90" t="s">
        <v>121</v>
      </c>
      <c r="AI389" s="91">
        <v>124610100100723</v>
      </c>
      <c r="AJ389" s="90">
        <v>0</v>
      </c>
    </row>
    <row r="390" spans="2:36" ht="16.5">
      <c r="B390" s="82" t="s">
        <v>2093</v>
      </c>
      <c r="C390" s="113">
        <v>375</v>
      </c>
      <c r="D390" s="84" t="s">
        <v>2094</v>
      </c>
      <c r="E390" s="82" t="s">
        <v>2095</v>
      </c>
      <c r="F390" s="85">
        <v>551831355201</v>
      </c>
      <c r="G390" s="86">
        <v>35665</v>
      </c>
      <c r="H390" s="84"/>
      <c r="I390" s="87" t="s">
        <v>111</v>
      </c>
      <c r="J390" s="84" t="s">
        <v>1005</v>
      </c>
      <c r="K390" s="84" t="s">
        <v>1129</v>
      </c>
      <c r="L390" s="86">
        <v>45200</v>
      </c>
      <c r="M390" s="87" t="s">
        <v>96</v>
      </c>
      <c r="N390" s="87">
        <v>0</v>
      </c>
      <c r="O390" s="88">
        <v>88548</v>
      </c>
      <c r="P390" s="88">
        <v>0</v>
      </c>
      <c r="Q390" s="88">
        <v>0</v>
      </c>
      <c r="R390" s="88">
        <v>0</v>
      </c>
      <c r="S390" s="88">
        <v>56742</v>
      </c>
      <c r="T390" s="88">
        <f t="shared" si="21"/>
        <v>145290</v>
      </c>
      <c r="U390" s="87">
        <v>0</v>
      </c>
      <c r="V390" s="89">
        <f t="shared" si="22"/>
        <v>145290</v>
      </c>
      <c r="W390" s="87">
        <v>0</v>
      </c>
      <c r="X390" s="88">
        <v>0</v>
      </c>
      <c r="Y390" s="88">
        <v>0</v>
      </c>
      <c r="Z390" s="88">
        <v>0</v>
      </c>
      <c r="AA390" s="88">
        <v>0</v>
      </c>
      <c r="AB390" s="88">
        <v>1200</v>
      </c>
      <c r="AC390" s="88">
        <v>0</v>
      </c>
      <c r="AD390" s="88">
        <v>0</v>
      </c>
      <c r="AE390" s="88">
        <f t="shared" si="20"/>
        <v>1200</v>
      </c>
      <c r="AF390" s="89">
        <f t="shared" si="23"/>
        <v>144090</v>
      </c>
      <c r="AG390" s="87">
        <v>0</v>
      </c>
      <c r="AH390" s="90" t="s">
        <v>121</v>
      </c>
      <c r="AI390" s="91">
        <v>508202010048992</v>
      </c>
      <c r="AJ390" s="90" t="s">
        <v>1007</v>
      </c>
    </row>
    <row r="391" spans="2:36" ht="16.5">
      <c r="B391" s="82" t="s">
        <v>2096</v>
      </c>
      <c r="C391" s="113">
        <v>376</v>
      </c>
      <c r="D391" s="84" t="s">
        <v>2097</v>
      </c>
      <c r="E391" s="82"/>
      <c r="F391" s="85">
        <v>747823608941</v>
      </c>
      <c r="G391" s="86">
        <v>36840</v>
      </c>
      <c r="H391" s="84" t="s">
        <v>1052</v>
      </c>
      <c r="I391" s="87" t="s">
        <v>111</v>
      </c>
      <c r="J391" s="84" t="s">
        <v>1033</v>
      </c>
      <c r="K391" s="84" t="s">
        <v>1532</v>
      </c>
      <c r="L391" s="86">
        <v>45219</v>
      </c>
      <c r="M391" s="87" t="s">
        <v>96</v>
      </c>
      <c r="N391" s="87">
        <v>0</v>
      </c>
      <c r="O391" s="88">
        <v>8258</v>
      </c>
      <c r="P391" s="88">
        <v>0</v>
      </c>
      <c r="Q391" s="88">
        <v>0</v>
      </c>
      <c r="R391" s="88">
        <v>0</v>
      </c>
      <c r="S391" s="88">
        <v>12387</v>
      </c>
      <c r="T391" s="88">
        <f t="shared" si="21"/>
        <v>20645</v>
      </c>
      <c r="U391" s="87">
        <v>0</v>
      </c>
      <c r="V391" s="89">
        <f t="shared" si="22"/>
        <v>20645</v>
      </c>
      <c r="W391" s="87">
        <v>0</v>
      </c>
      <c r="X391" s="88">
        <v>1982</v>
      </c>
      <c r="Y391" s="88">
        <v>0</v>
      </c>
      <c r="Z391" s="88">
        <v>155</v>
      </c>
      <c r="AA391" s="88">
        <v>0</v>
      </c>
      <c r="AB391" s="88">
        <v>0</v>
      </c>
      <c r="AC391" s="88">
        <v>0</v>
      </c>
      <c r="AD391" s="88">
        <v>0</v>
      </c>
      <c r="AE391" s="88">
        <f t="shared" si="20"/>
        <v>2137</v>
      </c>
      <c r="AF391" s="89">
        <f t="shared" si="23"/>
        <v>18508</v>
      </c>
      <c r="AG391" s="87">
        <v>0</v>
      </c>
      <c r="AH391" s="90"/>
      <c r="AI391" s="91"/>
      <c r="AJ391" s="90"/>
    </row>
    <row r="392" spans="2:36" ht="16.5">
      <c r="B392" s="82" t="s">
        <v>2098</v>
      </c>
      <c r="C392" s="113">
        <v>377</v>
      </c>
      <c r="D392" s="84" t="s">
        <v>2099</v>
      </c>
      <c r="E392" s="82"/>
      <c r="F392" s="85">
        <v>914697268974</v>
      </c>
      <c r="G392" s="86">
        <v>34677</v>
      </c>
      <c r="H392" s="84" t="s">
        <v>2100</v>
      </c>
      <c r="I392" s="87" t="s">
        <v>111</v>
      </c>
      <c r="J392" s="84" t="s">
        <v>1000</v>
      </c>
      <c r="K392" s="84" t="s">
        <v>1108</v>
      </c>
      <c r="L392" s="86">
        <v>45200</v>
      </c>
      <c r="M392" s="87" t="s">
        <v>96</v>
      </c>
      <c r="N392" s="87">
        <v>0</v>
      </c>
      <c r="O392" s="88">
        <v>28645</v>
      </c>
      <c r="P392" s="88">
        <v>0</v>
      </c>
      <c r="Q392" s="88">
        <v>0</v>
      </c>
      <c r="R392" s="88">
        <v>0</v>
      </c>
      <c r="S392" s="88">
        <v>25855</v>
      </c>
      <c r="T392" s="88">
        <f t="shared" si="21"/>
        <v>54500</v>
      </c>
      <c r="U392" s="87">
        <v>0</v>
      </c>
      <c r="V392" s="89">
        <f t="shared" si="22"/>
        <v>54500</v>
      </c>
      <c r="W392" s="87">
        <v>0</v>
      </c>
      <c r="X392" s="88">
        <v>6874</v>
      </c>
      <c r="Y392" s="88">
        <v>0</v>
      </c>
      <c r="Z392" s="88">
        <v>537</v>
      </c>
      <c r="AA392" s="88">
        <v>0</v>
      </c>
      <c r="AB392" s="88">
        <v>0</v>
      </c>
      <c r="AC392" s="88">
        <v>0</v>
      </c>
      <c r="AD392" s="88">
        <v>0</v>
      </c>
      <c r="AE392" s="88">
        <f t="shared" si="20"/>
        <v>7411</v>
      </c>
      <c r="AF392" s="89">
        <f t="shared" si="23"/>
        <v>47089</v>
      </c>
      <c r="AG392" s="87">
        <v>0</v>
      </c>
      <c r="AH392" s="90"/>
      <c r="AI392" s="91"/>
      <c r="AJ392" s="90"/>
    </row>
    <row r="393" spans="2:36" ht="16.5">
      <c r="B393" s="82" t="s">
        <v>2101</v>
      </c>
      <c r="C393" s="113">
        <v>378</v>
      </c>
      <c r="D393" s="84" t="s">
        <v>2102</v>
      </c>
      <c r="E393" s="82"/>
      <c r="F393" s="85">
        <v>515475922487</v>
      </c>
      <c r="G393" s="86">
        <v>35115</v>
      </c>
      <c r="H393" s="84" t="s">
        <v>1258</v>
      </c>
      <c r="I393" s="87" t="s">
        <v>111</v>
      </c>
      <c r="J393" s="84" t="s">
        <v>1186</v>
      </c>
      <c r="K393" s="84" t="s">
        <v>1108</v>
      </c>
      <c r="L393" s="86">
        <v>45215</v>
      </c>
      <c r="M393" s="87" t="s">
        <v>96</v>
      </c>
      <c r="N393" s="87">
        <v>0</v>
      </c>
      <c r="O393" s="88">
        <v>22065</v>
      </c>
      <c r="P393" s="88">
        <v>0</v>
      </c>
      <c r="Q393" s="88">
        <v>0</v>
      </c>
      <c r="R393" s="88">
        <v>0</v>
      </c>
      <c r="S393" s="88">
        <v>33096</v>
      </c>
      <c r="T393" s="88">
        <f t="shared" si="21"/>
        <v>55161</v>
      </c>
      <c r="U393" s="87">
        <v>0</v>
      </c>
      <c r="V393" s="89">
        <f t="shared" si="22"/>
        <v>55161</v>
      </c>
      <c r="W393" s="87">
        <v>0</v>
      </c>
      <c r="X393" s="88">
        <v>5296</v>
      </c>
      <c r="Y393" s="88">
        <v>0</v>
      </c>
      <c r="Z393" s="88">
        <v>414</v>
      </c>
      <c r="AA393" s="88">
        <v>0</v>
      </c>
      <c r="AB393" s="88">
        <v>0</v>
      </c>
      <c r="AC393" s="88">
        <v>0</v>
      </c>
      <c r="AD393" s="88">
        <v>0</v>
      </c>
      <c r="AE393" s="88">
        <f t="shared" si="20"/>
        <v>5710</v>
      </c>
      <c r="AF393" s="89">
        <f t="shared" si="23"/>
        <v>49451</v>
      </c>
      <c r="AG393" s="87">
        <v>0</v>
      </c>
      <c r="AH393" s="90" t="s">
        <v>121</v>
      </c>
      <c r="AI393" s="91">
        <v>328202120001121</v>
      </c>
      <c r="AJ393" s="90" t="s">
        <v>1318</v>
      </c>
    </row>
    <row r="394" spans="2:36" ht="16.5">
      <c r="B394" s="82" t="s">
        <v>2103</v>
      </c>
      <c r="C394" s="113">
        <v>379</v>
      </c>
      <c r="D394" s="84" t="s">
        <v>2104</v>
      </c>
      <c r="E394" s="82"/>
      <c r="F394" s="85">
        <v>500124456660</v>
      </c>
      <c r="G394" s="86">
        <v>31554</v>
      </c>
      <c r="H394" s="84" t="s">
        <v>1645</v>
      </c>
      <c r="I394" s="87" t="s">
        <v>111</v>
      </c>
      <c r="J394" s="84" t="s">
        <v>222</v>
      </c>
      <c r="K394" s="84" t="s">
        <v>1037</v>
      </c>
      <c r="L394" s="86">
        <v>45170</v>
      </c>
      <c r="M394" s="87" t="s">
        <v>96</v>
      </c>
      <c r="N394" s="87">
        <v>0</v>
      </c>
      <c r="O394" s="88">
        <v>11277</v>
      </c>
      <c r="P394" s="88">
        <v>0</v>
      </c>
      <c r="Q394" s="88">
        <v>0</v>
      </c>
      <c r="R394" s="88">
        <v>0</v>
      </c>
      <c r="S394" s="88">
        <v>31167</v>
      </c>
      <c r="T394" s="88">
        <f t="shared" si="21"/>
        <v>42444</v>
      </c>
      <c r="U394" s="87">
        <v>0</v>
      </c>
      <c r="V394" s="89">
        <f t="shared" si="22"/>
        <v>42444</v>
      </c>
      <c r="W394" s="87">
        <v>0</v>
      </c>
      <c r="X394" s="88">
        <v>2706</v>
      </c>
      <c r="Y394" s="88">
        <v>0</v>
      </c>
      <c r="Z394" s="88">
        <v>211</v>
      </c>
      <c r="AA394" s="88">
        <v>0</v>
      </c>
      <c r="AB394" s="88">
        <v>200</v>
      </c>
      <c r="AC394" s="88">
        <v>0</v>
      </c>
      <c r="AD394" s="88">
        <v>0</v>
      </c>
      <c r="AE394" s="88">
        <f t="shared" si="20"/>
        <v>3117</v>
      </c>
      <c r="AF394" s="89">
        <f t="shared" si="23"/>
        <v>39327</v>
      </c>
      <c r="AG394" s="87">
        <v>0</v>
      </c>
      <c r="AH394" s="90"/>
      <c r="AI394" s="91"/>
      <c r="AJ394" s="90"/>
    </row>
    <row r="395" spans="2:36" ht="16.5">
      <c r="B395" s="82" t="s">
        <v>2105</v>
      </c>
      <c r="C395" s="113">
        <v>380</v>
      </c>
      <c r="D395" s="84" t="s">
        <v>2106</v>
      </c>
      <c r="E395" s="82"/>
      <c r="F395" s="85">
        <v>780953720365</v>
      </c>
      <c r="G395" s="86">
        <v>34682</v>
      </c>
      <c r="H395" s="84" t="s">
        <v>1676</v>
      </c>
      <c r="I395" s="87" t="s">
        <v>111</v>
      </c>
      <c r="J395" s="84" t="s">
        <v>1392</v>
      </c>
      <c r="K395" s="84" t="s">
        <v>1393</v>
      </c>
      <c r="L395" s="86">
        <v>45231</v>
      </c>
      <c r="M395" s="87" t="s">
        <v>96</v>
      </c>
      <c r="N395" s="87">
        <v>0</v>
      </c>
      <c r="O395" s="88">
        <v>24000</v>
      </c>
      <c r="P395" s="88">
        <v>0</v>
      </c>
      <c r="Q395" s="88">
        <v>0</v>
      </c>
      <c r="R395" s="88">
        <v>0</v>
      </c>
      <c r="S395" s="88">
        <v>36000</v>
      </c>
      <c r="T395" s="88">
        <f t="shared" si="21"/>
        <v>60000</v>
      </c>
      <c r="U395" s="87">
        <v>0</v>
      </c>
      <c r="V395" s="89">
        <f t="shared" si="22"/>
        <v>60000</v>
      </c>
      <c r="W395" s="87">
        <v>0</v>
      </c>
      <c r="X395" s="88">
        <v>5760</v>
      </c>
      <c r="Y395" s="88">
        <v>0</v>
      </c>
      <c r="Z395" s="88">
        <v>450</v>
      </c>
      <c r="AA395" s="88">
        <v>0</v>
      </c>
      <c r="AB395" s="88">
        <v>0</v>
      </c>
      <c r="AC395" s="88">
        <v>0</v>
      </c>
      <c r="AD395" s="88">
        <v>0</v>
      </c>
      <c r="AE395" s="88">
        <f t="shared" si="20"/>
        <v>6210</v>
      </c>
      <c r="AF395" s="89">
        <f t="shared" si="23"/>
        <v>53790</v>
      </c>
      <c r="AG395" s="87">
        <v>0</v>
      </c>
      <c r="AH395" s="90" t="s">
        <v>121</v>
      </c>
      <c r="AI395" s="91">
        <v>30610100198074</v>
      </c>
      <c r="AJ395" s="90" t="s">
        <v>734</v>
      </c>
    </row>
    <row r="396" spans="2:36" ht="16.5">
      <c r="B396" s="82" t="s">
        <v>2107</v>
      </c>
      <c r="C396" s="113">
        <v>381</v>
      </c>
      <c r="D396" s="84" t="s">
        <v>2108</v>
      </c>
      <c r="E396" s="82"/>
      <c r="F396" s="85">
        <v>719102256330</v>
      </c>
      <c r="G396" s="86">
        <v>37939</v>
      </c>
      <c r="H396" s="84" t="s">
        <v>1893</v>
      </c>
      <c r="I396" s="87" t="s">
        <v>111</v>
      </c>
      <c r="J396" s="84" t="s">
        <v>1186</v>
      </c>
      <c r="K396" s="84" t="s">
        <v>1108</v>
      </c>
      <c r="L396" s="86">
        <v>45232</v>
      </c>
      <c r="M396" s="87" t="s">
        <v>96</v>
      </c>
      <c r="N396" s="87">
        <v>0</v>
      </c>
      <c r="O396" s="88">
        <v>13663</v>
      </c>
      <c r="P396" s="88">
        <v>0</v>
      </c>
      <c r="Q396" s="88">
        <v>0</v>
      </c>
      <c r="R396" s="88">
        <v>0</v>
      </c>
      <c r="S396" s="88">
        <v>20496</v>
      </c>
      <c r="T396" s="88">
        <f t="shared" si="21"/>
        <v>34159</v>
      </c>
      <c r="U396" s="87">
        <v>0</v>
      </c>
      <c r="V396" s="89">
        <f t="shared" si="22"/>
        <v>34159</v>
      </c>
      <c r="W396" s="87">
        <v>0</v>
      </c>
      <c r="X396" s="88">
        <v>3278</v>
      </c>
      <c r="Y396" s="88">
        <v>0</v>
      </c>
      <c r="Z396" s="88">
        <v>258</v>
      </c>
      <c r="AA396" s="88">
        <v>0</v>
      </c>
      <c r="AB396" s="88">
        <v>0</v>
      </c>
      <c r="AC396" s="88">
        <v>0</v>
      </c>
      <c r="AD396" s="88">
        <v>0</v>
      </c>
      <c r="AE396" s="88">
        <f t="shared" si="20"/>
        <v>3536</v>
      </c>
      <c r="AF396" s="89">
        <f t="shared" si="23"/>
        <v>30623</v>
      </c>
      <c r="AG396" s="87">
        <v>0</v>
      </c>
      <c r="AH396" s="90"/>
      <c r="AI396" s="91"/>
      <c r="AJ396" s="90"/>
    </row>
    <row r="397" spans="2:36" ht="16.5">
      <c r="B397" s="82" t="s">
        <v>2109</v>
      </c>
      <c r="C397" s="113">
        <v>382</v>
      </c>
      <c r="D397" s="84" t="s">
        <v>2110</v>
      </c>
      <c r="E397" s="82" t="s">
        <v>2111</v>
      </c>
      <c r="F397" s="85">
        <v>572018610446</v>
      </c>
      <c r="G397" s="86">
        <v>32932</v>
      </c>
      <c r="H397" s="84" t="s">
        <v>1258</v>
      </c>
      <c r="I397" s="87" t="s">
        <v>111</v>
      </c>
      <c r="J397" s="84" t="s">
        <v>1005</v>
      </c>
      <c r="K397" s="84" t="s">
        <v>1907</v>
      </c>
      <c r="L397" s="86">
        <v>45261</v>
      </c>
      <c r="M397" s="87" t="s">
        <v>96</v>
      </c>
      <c r="N397" s="87">
        <v>0</v>
      </c>
      <c r="O397" s="88">
        <v>29678</v>
      </c>
      <c r="P397" s="88">
        <v>0</v>
      </c>
      <c r="Q397" s="88">
        <v>0</v>
      </c>
      <c r="R397" s="88">
        <v>0</v>
      </c>
      <c r="S397" s="88">
        <v>17806</v>
      </c>
      <c r="T397" s="88">
        <f t="shared" si="21"/>
        <v>47484</v>
      </c>
      <c r="U397" s="87">
        <v>0</v>
      </c>
      <c r="V397" s="89">
        <f t="shared" si="22"/>
        <v>47484</v>
      </c>
      <c r="W397" s="87">
        <v>0</v>
      </c>
      <c r="X397" s="88">
        <v>0</v>
      </c>
      <c r="Y397" s="88">
        <v>0</v>
      </c>
      <c r="Z397" s="88">
        <v>0</v>
      </c>
      <c r="AA397" s="88">
        <v>0</v>
      </c>
      <c r="AB397" s="88">
        <v>350</v>
      </c>
      <c r="AC397" s="88">
        <v>0</v>
      </c>
      <c r="AD397" s="88">
        <v>0</v>
      </c>
      <c r="AE397" s="88">
        <f t="shared" si="20"/>
        <v>350</v>
      </c>
      <c r="AF397" s="89">
        <f t="shared" si="23"/>
        <v>47134</v>
      </c>
      <c r="AG397" s="87">
        <v>0</v>
      </c>
      <c r="AH397" s="90"/>
      <c r="AI397" s="91"/>
      <c r="AJ397" s="90"/>
    </row>
    <row r="398" spans="2:36" ht="16.5">
      <c r="B398" s="82" t="s">
        <v>2112</v>
      </c>
      <c r="C398" s="113">
        <v>383</v>
      </c>
      <c r="D398" s="84" t="s">
        <v>2113</v>
      </c>
      <c r="E398" s="82"/>
      <c r="F398" s="85">
        <v>349074879528</v>
      </c>
      <c r="G398" s="86">
        <v>21551</v>
      </c>
      <c r="H398" s="84"/>
      <c r="I398" s="87" t="s">
        <v>111</v>
      </c>
      <c r="J398" s="84" t="s">
        <v>1024</v>
      </c>
      <c r="K398" s="84" t="s">
        <v>1001</v>
      </c>
      <c r="L398" s="86">
        <v>45231</v>
      </c>
      <c r="M398" s="87" t="s">
        <v>96</v>
      </c>
      <c r="N398" s="87">
        <v>0</v>
      </c>
      <c r="O398" s="88">
        <v>75000</v>
      </c>
      <c r="P398" s="88">
        <v>0</v>
      </c>
      <c r="Q398" s="88">
        <v>0</v>
      </c>
      <c r="R398" s="88">
        <v>0</v>
      </c>
      <c r="S398" s="88">
        <v>55000</v>
      </c>
      <c r="T398" s="88">
        <f t="shared" si="21"/>
        <v>130000</v>
      </c>
      <c r="U398" s="87">
        <v>0</v>
      </c>
      <c r="V398" s="89">
        <f t="shared" si="22"/>
        <v>130000</v>
      </c>
      <c r="W398" s="87">
        <v>0</v>
      </c>
      <c r="X398" s="88">
        <v>0</v>
      </c>
      <c r="Y398" s="88">
        <v>0</v>
      </c>
      <c r="Z398" s="88">
        <v>0</v>
      </c>
      <c r="AA398" s="88">
        <v>0</v>
      </c>
      <c r="AB398" s="88">
        <v>1000</v>
      </c>
      <c r="AC398" s="88">
        <v>0</v>
      </c>
      <c r="AD398" s="88">
        <v>0</v>
      </c>
      <c r="AE398" s="88">
        <f t="shared" si="20"/>
        <v>1000</v>
      </c>
      <c r="AF398" s="89">
        <f t="shared" si="23"/>
        <v>129000</v>
      </c>
      <c r="AG398" s="87">
        <v>0</v>
      </c>
      <c r="AH398" s="90" t="s">
        <v>121</v>
      </c>
      <c r="AI398" s="91">
        <v>610002010008452</v>
      </c>
      <c r="AJ398" s="90" t="s">
        <v>140</v>
      </c>
    </row>
    <row r="399" spans="2:36" ht="16.5">
      <c r="B399" s="82" t="s">
        <v>2114</v>
      </c>
      <c r="C399" s="113">
        <v>384</v>
      </c>
      <c r="D399" s="84" t="s">
        <v>2115</v>
      </c>
      <c r="E399" s="82"/>
      <c r="F399" s="85">
        <v>971345399234</v>
      </c>
      <c r="G399" s="86">
        <v>33676</v>
      </c>
      <c r="H399" s="84" t="s">
        <v>1258</v>
      </c>
      <c r="I399" s="87" t="s">
        <v>111</v>
      </c>
      <c r="J399" s="84" t="s">
        <v>1186</v>
      </c>
      <c r="K399" s="84" t="s">
        <v>1108</v>
      </c>
      <c r="L399" s="86">
        <v>45231</v>
      </c>
      <c r="M399" s="87" t="s">
        <v>96</v>
      </c>
      <c r="N399" s="87">
        <v>0</v>
      </c>
      <c r="O399" s="88">
        <v>16000</v>
      </c>
      <c r="P399" s="88">
        <v>0</v>
      </c>
      <c r="Q399" s="88">
        <v>0</v>
      </c>
      <c r="R399" s="88">
        <v>0</v>
      </c>
      <c r="S399" s="88">
        <v>33333</v>
      </c>
      <c r="T399" s="88">
        <f t="shared" si="21"/>
        <v>49333</v>
      </c>
      <c r="U399" s="87">
        <v>0</v>
      </c>
      <c r="V399" s="89">
        <f t="shared" si="22"/>
        <v>49333</v>
      </c>
      <c r="W399" s="87">
        <v>0</v>
      </c>
      <c r="X399" s="88">
        <v>3840</v>
      </c>
      <c r="Y399" s="88">
        <v>0</v>
      </c>
      <c r="Z399" s="88">
        <v>300</v>
      </c>
      <c r="AA399" s="88">
        <v>0</v>
      </c>
      <c r="AB399" s="88">
        <v>150</v>
      </c>
      <c r="AC399" s="88">
        <v>0</v>
      </c>
      <c r="AD399" s="88">
        <v>0</v>
      </c>
      <c r="AE399" s="88">
        <f t="shared" si="20"/>
        <v>4290</v>
      </c>
      <c r="AF399" s="89">
        <f t="shared" si="23"/>
        <v>45043</v>
      </c>
      <c r="AG399" s="87">
        <v>0</v>
      </c>
      <c r="AH399" s="90" t="s">
        <v>121</v>
      </c>
      <c r="AI399" s="91">
        <v>214812010001360</v>
      </c>
      <c r="AJ399" s="90" t="s">
        <v>122</v>
      </c>
    </row>
    <row r="400" spans="2:36" ht="16.5">
      <c r="B400" s="82" t="s">
        <v>2116</v>
      </c>
      <c r="C400" s="113">
        <v>385</v>
      </c>
      <c r="D400" s="84" t="s">
        <v>2117</v>
      </c>
      <c r="E400" s="82" t="s">
        <v>2118</v>
      </c>
      <c r="F400" s="85">
        <v>713585590026</v>
      </c>
      <c r="G400" s="86">
        <v>21412</v>
      </c>
      <c r="H400" s="84" t="s">
        <v>2119</v>
      </c>
      <c r="I400" s="87" t="s">
        <v>111</v>
      </c>
      <c r="J400" s="84" t="s">
        <v>1024</v>
      </c>
      <c r="K400" s="84" t="s">
        <v>2120</v>
      </c>
      <c r="L400" s="86">
        <v>45262</v>
      </c>
      <c r="M400" s="87" t="s">
        <v>96</v>
      </c>
      <c r="N400" s="87">
        <v>0</v>
      </c>
      <c r="O400" s="88">
        <v>78065</v>
      </c>
      <c r="P400" s="88">
        <v>0</v>
      </c>
      <c r="Q400" s="88">
        <v>0</v>
      </c>
      <c r="R400" s="88">
        <v>0</v>
      </c>
      <c r="S400" s="88">
        <v>41048</v>
      </c>
      <c r="T400" s="88">
        <f t="shared" si="21"/>
        <v>119113</v>
      </c>
      <c r="U400" s="87">
        <v>0</v>
      </c>
      <c r="V400" s="89">
        <f t="shared" si="22"/>
        <v>119113</v>
      </c>
      <c r="W400" s="87">
        <v>0</v>
      </c>
      <c r="X400" s="88">
        <v>0</v>
      </c>
      <c r="Y400" s="88">
        <v>0</v>
      </c>
      <c r="Z400" s="88">
        <v>0</v>
      </c>
      <c r="AA400" s="88">
        <v>0</v>
      </c>
      <c r="AB400" s="88">
        <v>800</v>
      </c>
      <c r="AC400" s="88">
        <v>0</v>
      </c>
      <c r="AD400" s="88">
        <v>0</v>
      </c>
      <c r="AE400" s="88">
        <f t="shared" ref="AE400:AE463" si="24">SUM(X400:AD400)</f>
        <v>800</v>
      </c>
      <c r="AF400" s="89">
        <f t="shared" si="23"/>
        <v>118313</v>
      </c>
      <c r="AG400" s="87">
        <v>0</v>
      </c>
      <c r="AH400" s="90" t="s">
        <v>121</v>
      </c>
      <c r="AI400" s="91">
        <v>104810100144471</v>
      </c>
      <c r="AJ400" s="90" t="s">
        <v>193</v>
      </c>
    </row>
    <row r="401" spans="2:36" ht="16.5">
      <c r="B401" s="82" t="s">
        <v>2121</v>
      </c>
      <c r="C401" s="113">
        <v>386</v>
      </c>
      <c r="D401" s="84" t="s">
        <v>2122</v>
      </c>
      <c r="E401" s="82"/>
      <c r="F401" s="85"/>
      <c r="G401" s="86">
        <v>36993</v>
      </c>
      <c r="H401" s="84" t="s">
        <v>1266</v>
      </c>
      <c r="I401" s="87" t="s">
        <v>111</v>
      </c>
      <c r="J401" s="84" t="s">
        <v>1005</v>
      </c>
      <c r="K401" s="84" t="s">
        <v>1928</v>
      </c>
      <c r="L401" s="86">
        <v>45308</v>
      </c>
      <c r="M401" s="87" t="s">
        <v>96</v>
      </c>
      <c r="N401" s="87">
        <v>0</v>
      </c>
      <c r="O401" s="88">
        <v>14502</v>
      </c>
      <c r="P401" s="88">
        <v>0</v>
      </c>
      <c r="Q401" s="88">
        <v>0</v>
      </c>
      <c r="R401" s="88">
        <v>0</v>
      </c>
      <c r="S401" s="88">
        <v>14503</v>
      </c>
      <c r="T401" s="88">
        <f t="shared" ref="T401:T464" si="25">SUM(O401:S401)</f>
        <v>29005</v>
      </c>
      <c r="U401" s="87">
        <v>0</v>
      </c>
      <c r="V401" s="89">
        <f t="shared" ref="V401:V464" si="26">T401+U401</f>
        <v>29005</v>
      </c>
      <c r="W401" s="87">
        <v>0</v>
      </c>
      <c r="X401" s="88">
        <v>0</v>
      </c>
      <c r="Y401" s="88">
        <v>0</v>
      </c>
      <c r="Z401" s="88">
        <v>0</v>
      </c>
      <c r="AA401" s="88">
        <v>0</v>
      </c>
      <c r="AB401" s="88">
        <v>0</v>
      </c>
      <c r="AC401" s="88">
        <v>0</v>
      </c>
      <c r="AD401" s="88">
        <v>0</v>
      </c>
      <c r="AE401" s="88">
        <f t="shared" si="24"/>
        <v>0</v>
      </c>
      <c r="AF401" s="89">
        <f t="shared" ref="AF401:AF464" si="27">V401-AE401</f>
        <v>29005</v>
      </c>
      <c r="AG401" s="87">
        <v>0</v>
      </c>
      <c r="AH401" s="90" t="s">
        <v>121</v>
      </c>
      <c r="AI401" s="91">
        <v>508202010049036</v>
      </c>
      <c r="AJ401" s="90" t="s">
        <v>1007</v>
      </c>
    </row>
    <row r="402" spans="2:36" ht="16.5">
      <c r="B402" s="82" t="s">
        <v>2123</v>
      </c>
      <c r="C402" s="113">
        <v>387</v>
      </c>
      <c r="D402" s="84" t="s">
        <v>2124</v>
      </c>
      <c r="E402" s="82"/>
      <c r="F402" s="85">
        <v>905532868867</v>
      </c>
      <c r="G402" s="86">
        <v>36566</v>
      </c>
      <c r="H402" s="84" t="s">
        <v>1893</v>
      </c>
      <c r="I402" s="87" t="s">
        <v>111</v>
      </c>
      <c r="J402" s="84" t="s">
        <v>1079</v>
      </c>
      <c r="K402" s="84" t="s">
        <v>1108</v>
      </c>
      <c r="L402" s="86">
        <v>45235</v>
      </c>
      <c r="M402" s="87" t="s">
        <v>96</v>
      </c>
      <c r="N402" s="87">
        <v>0</v>
      </c>
      <c r="O402" s="88">
        <v>12000</v>
      </c>
      <c r="P402" s="88">
        <v>0</v>
      </c>
      <c r="Q402" s="88">
        <v>0</v>
      </c>
      <c r="R402" s="88">
        <v>0</v>
      </c>
      <c r="S402" s="88">
        <v>36667</v>
      </c>
      <c r="T402" s="88">
        <f t="shared" si="25"/>
        <v>48667</v>
      </c>
      <c r="U402" s="87">
        <v>0</v>
      </c>
      <c r="V402" s="89">
        <f t="shared" si="26"/>
        <v>48667</v>
      </c>
      <c r="W402" s="87">
        <v>0</v>
      </c>
      <c r="X402" s="88">
        <v>2880</v>
      </c>
      <c r="Y402" s="88">
        <v>0</v>
      </c>
      <c r="Z402" s="88">
        <v>225</v>
      </c>
      <c r="AA402" s="88">
        <v>0</v>
      </c>
      <c r="AB402" s="88">
        <v>200</v>
      </c>
      <c r="AC402" s="88">
        <v>0</v>
      </c>
      <c r="AD402" s="88">
        <v>0</v>
      </c>
      <c r="AE402" s="88">
        <f t="shared" si="24"/>
        <v>3305</v>
      </c>
      <c r="AF402" s="89">
        <f t="shared" si="27"/>
        <v>45362</v>
      </c>
      <c r="AG402" s="87">
        <v>0</v>
      </c>
      <c r="AH402" s="90"/>
      <c r="AI402" s="91"/>
      <c r="AJ402" s="90"/>
    </row>
    <row r="403" spans="2:36" ht="16.5">
      <c r="B403" s="82" t="s">
        <v>2125</v>
      </c>
      <c r="C403" s="113">
        <v>388</v>
      </c>
      <c r="D403" s="84" t="s">
        <v>2126</v>
      </c>
      <c r="E403" s="82"/>
      <c r="F403" s="85">
        <v>377286340248</v>
      </c>
      <c r="G403" s="86">
        <v>27395</v>
      </c>
      <c r="H403" s="84"/>
      <c r="I403" s="87" t="s">
        <v>111</v>
      </c>
      <c r="J403" s="84" t="s">
        <v>1005</v>
      </c>
      <c r="K403" s="84" t="s">
        <v>1112</v>
      </c>
      <c r="L403" s="86">
        <v>45323</v>
      </c>
      <c r="M403" s="87" t="s">
        <v>96</v>
      </c>
      <c r="N403" s="87">
        <v>0</v>
      </c>
      <c r="O403" s="88">
        <v>18000</v>
      </c>
      <c r="P403" s="88">
        <v>0</v>
      </c>
      <c r="Q403" s="88">
        <v>0</v>
      </c>
      <c r="R403" s="88">
        <v>0</v>
      </c>
      <c r="S403" s="88">
        <v>20500</v>
      </c>
      <c r="T403" s="88">
        <f t="shared" si="25"/>
        <v>38500</v>
      </c>
      <c r="U403" s="87">
        <v>0</v>
      </c>
      <c r="V403" s="89">
        <f t="shared" si="26"/>
        <v>38500</v>
      </c>
      <c r="W403" s="87">
        <v>0</v>
      </c>
      <c r="X403" s="88">
        <v>0</v>
      </c>
      <c r="Y403" s="88">
        <v>0</v>
      </c>
      <c r="Z403" s="88">
        <v>0</v>
      </c>
      <c r="AA403" s="88">
        <v>0</v>
      </c>
      <c r="AB403" s="88">
        <v>300</v>
      </c>
      <c r="AC403" s="88">
        <v>0</v>
      </c>
      <c r="AD403" s="88">
        <v>0</v>
      </c>
      <c r="AE403" s="88">
        <f t="shared" si="24"/>
        <v>300</v>
      </c>
      <c r="AF403" s="89">
        <f t="shared" si="27"/>
        <v>38200</v>
      </c>
      <c r="AG403" s="87">
        <v>0</v>
      </c>
      <c r="AH403" s="90" t="s">
        <v>121</v>
      </c>
      <c r="AI403" s="91">
        <v>508202010043883</v>
      </c>
      <c r="AJ403" s="90" t="s">
        <v>1007</v>
      </c>
    </row>
    <row r="404" spans="2:36" ht="16.5">
      <c r="B404" s="82" t="s">
        <v>2127</v>
      </c>
      <c r="C404" s="113">
        <v>389</v>
      </c>
      <c r="D404" s="84" t="s">
        <v>2128</v>
      </c>
      <c r="E404" s="82" t="s">
        <v>2129</v>
      </c>
      <c r="F404" s="85">
        <v>734524177213</v>
      </c>
      <c r="G404" s="86">
        <v>34588</v>
      </c>
      <c r="H404" s="84" t="s">
        <v>1893</v>
      </c>
      <c r="I404" s="87" t="s">
        <v>111</v>
      </c>
      <c r="J404" s="84" t="s">
        <v>1005</v>
      </c>
      <c r="K404" s="84" t="s">
        <v>1454</v>
      </c>
      <c r="L404" s="86">
        <v>45311</v>
      </c>
      <c r="M404" s="87" t="s">
        <v>96</v>
      </c>
      <c r="N404" s="87">
        <v>0</v>
      </c>
      <c r="O404" s="88">
        <v>30000</v>
      </c>
      <c r="P404" s="88">
        <v>0</v>
      </c>
      <c r="Q404" s="88">
        <v>0</v>
      </c>
      <c r="R404" s="88">
        <v>0</v>
      </c>
      <c r="S404" s="88">
        <v>33145</v>
      </c>
      <c r="T404" s="88">
        <f t="shared" si="25"/>
        <v>63145</v>
      </c>
      <c r="U404" s="87">
        <v>0</v>
      </c>
      <c r="V404" s="89">
        <f t="shared" si="26"/>
        <v>63145</v>
      </c>
      <c r="W404" s="87">
        <v>0</v>
      </c>
      <c r="X404" s="88">
        <v>0</v>
      </c>
      <c r="Y404" s="88">
        <v>0</v>
      </c>
      <c r="Z404" s="88">
        <v>0</v>
      </c>
      <c r="AA404" s="88">
        <v>0</v>
      </c>
      <c r="AB404" s="88">
        <v>400</v>
      </c>
      <c r="AC404" s="88">
        <v>0</v>
      </c>
      <c r="AD404" s="88">
        <v>0</v>
      </c>
      <c r="AE404" s="88">
        <f t="shared" si="24"/>
        <v>400</v>
      </c>
      <c r="AF404" s="89">
        <f t="shared" si="27"/>
        <v>62745</v>
      </c>
      <c r="AG404" s="87">
        <v>0</v>
      </c>
      <c r="AH404" s="90" t="s">
        <v>121</v>
      </c>
      <c r="AI404" s="91">
        <v>508202010049023</v>
      </c>
      <c r="AJ404" s="90" t="s">
        <v>1007</v>
      </c>
    </row>
    <row r="405" spans="2:36" ht="16.5">
      <c r="B405" s="82" t="s">
        <v>2130</v>
      </c>
      <c r="C405" s="113">
        <v>390</v>
      </c>
      <c r="D405" s="84" t="s">
        <v>2131</v>
      </c>
      <c r="E405" s="82" t="s">
        <v>2132</v>
      </c>
      <c r="F405" s="85">
        <v>617584400689</v>
      </c>
      <c r="G405" s="86">
        <v>32136</v>
      </c>
      <c r="H405" s="84" t="s">
        <v>2133</v>
      </c>
      <c r="I405" s="87" t="s">
        <v>111</v>
      </c>
      <c r="J405" s="84" t="s">
        <v>1005</v>
      </c>
      <c r="K405" s="84" t="s">
        <v>1907</v>
      </c>
      <c r="L405" s="86">
        <v>44228</v>
      </c>
      <c r="M405" s="87" t="s">
        <v>96</v>
      </c>
      <c r="N405" s="87">
        <v>0</v>
      </c>
      <c r="O405" s="88">
        <v>30000</v>
      </c>
      <c r="P405" s="88">
        <v>0</v>
      </c>
      <c r="Q405" s="88">
        <v>0</v>
      </c>
      <c r="R405" s="88">
        <v>0</v>
      </c>
      <c r="S405" s="88">
        <v>30000</v>
      </c>
      <c r="T405" s="88">
        <f t="shared" si="25"/>
        <v>60000</v>
      </c>
      <c r="U405" s="87">
        <v>0</v>
      </c>
      <c r="V405" s="89">
        <f t="shared" si="26"/>
        <v>60000</v>
      </c>
      <c r="W405" s="87">
        <v>0</v>
      </c>
      <c r="X405" s="88">
        <v>0</v>
      </c>
      <c r="Y405" s="88">
        <v>0</v>
      </c>
      <c r="Z405" s="88">
        <v>0</v>
      </c>
      <c r="AA405" s="88">
        <v>0</v>
      </c>
      <c r="AB405" s="88">
        <v>400</v>
      </c>
      <c r="AC405" s="88">
        <v>0</v>
      </c>
      <c r="AD405" s="88">
        <v>0</v>
      </c>
      <c r="AE405" s="88">
        <f t="shared" si="24"/>
        <v>400</v>
      </c>
      <c r="AF405" s="89">
        <f t="shared" si="27"/>
        <v>59600</v>
      </c>
      <c r="AG405" s="87">
        <v>0</v>
      </c>
      <c r="AH405" s="90" t="s">
        <v>121</v>
      </c>
      <c r="AI405" s="91">
        <v>348702010089573</v>
      </c>
      <c r="AJ405" s="90">
        <v>0</v>
      </c>
    </row>
    <row r="406" spans="2:36" ht="16.5">
      <c r="B406" s="82" t="s">
        <v>2134</v>
      </c>
      <c r="C406" s="113">
        <v>391</v>
      </c>
      <c r="D406" s="84" t="s">
        <v>2135</v>
      </c>
      <c r="E406" s="82"/>
      <c r="F406" s="85">
        <v>353364835385</v>
      </c>
      <c r="G406" s="86">
        <v>33604</v>
      </c>
      <c r="H406" s="84" t="s">
        <v>1150</v>
      </c>
      <c r="I406" s="87" t="s">
        <v>111</v>
      </c>
      <c r="J406" s="84" t="s">
        <v>2136</v>
      </c>
      <c r="K406" s="84" t="s">
        <v>1044</v>
      </c>
      <c r="L406" s="86">
        <v>45312</v>
      </c>
      <c r="M406" s="87" t="s">
        <v>96</v>
      </c>
      <c r="N406" s="87">
        <v>0</v>
      </c>
      <c r="O406" s="88">
        <v>11586</v>
      </c>
      <c r="P406" s="88">
        <v>0</v>
      </c>
      <c r="Q406" s="88">
        <v>0</v>
      </c>
      <c r="R406" s="88">
        <v>0</v>
      </c>
      <c r="S406" s="88">
        <v>22032</v>
      </c>
      <c r="T406" s="88">
        <f t="shared" si="25"/>
        <v>33618</v>
      </c>
      <c r="U406" s="87">
        <v>0</v>
      </c>
      <c r="V406" s="89">
        <f t="shared" si="26"/>
        <v>33618</v>
      </c>
      <c r="W406" s="87">
        <v>0</v>
      </c>
      <c r="X406" s="88">
        <v>0</v>
      </c>
      <c r="Y406" s="88">
        <v>0</v>
      </c>
      <c r="Z406" s="88">
        <v>212</v>
      </c>
      <c r="AA406" s="88">
        <v>0</v>
      </c>
      <c r="AB406" s="88">
        <v>300</v>
      </c>
      <c r="AC406" s="88">
        <v>0</v>
      </c>
      <c r="AD406" s="88">
        <v>0</v>
      </c>
      <c r="AE406" s="88">
        <f t="shared" si="24"/>
        <v>512</v>
      </c>
      <c r="AF406" s="89">
        <f t="shared" si="27"/>
        <v>33106</v>
      </c>
      <c r="AG406" s="87">
        <v>0</v>
      </c>
      <c r="AH406" s="90" t="s">
        <v>121</v>
      </c>
      <c r="AI406" s="91">
        <v>610002010012910</v>
      </c>
      <c r="AJ406" s="90" t="s">
        <v>140</v>
      </c>
    </row>
    <row r="407" spans="2:36" ht="16.5">
      <c r="B407" s="82" t="s">
        <v>2137</v>
      </c>
      <c r="C407" s="113">
        <v>392</v>
      </c>
      <c r="D407" s="84" t="s">
        <v>2138</v>
      </c>
      <c r="E407" s="82"/>
      <c r="F407" s="85">
        <v>554998347516</v>
      </c>
      <c r="G407" s="86">
        <v>33083</v>
      </c>
      <c r="H407" s="84" t="s">
        <v>2139</v>
      </c>
      <c r="I407" s="87" t="s">
        <v>111</v>
      </c>
      <c r="J407" s="84" t="s">
        <v>327</v>
      </c>
      <c r="K407" s="84" t="s">
        <v>1037</v>
      </c>
      <c r="L407" s="86">
        <v>45352</v>
      </c>
      <c r="M407" s="87" t="s">
        <v>96</v>
      </c>
      <c r="N407" s="87">
        <v>0</v>
      </c>
      <c r="O407" s="88">
        <v>5200</v>
      </c>
      <c r="P407" s="88">
        <v>0</v>
      </c>
      <c r="Q407" s="88">
        <v>0</v>
      </c>
      <c r="R407" s="88">
        <v>0</v>
      </c>
      <c r="S407" s="88">
        <v>7800</v>
      </c>
      <c r="T407" s="88">
        <f t="shared" si="25"/>
        <v>13000</v>
      </c>
      <c r="U407" s="87">
        <v>0</v>
      </c>
      <c r="V407" s="89">
        <f t="shared" si="26"/>
        <v>13000</v>
      </c>
      <c r="W407" s="87">
        <v>0</v>
      </c>
      <c r="X407" s="88">
        <v>1248</v>
      </c>
      <c r="Y407" s="88">
        <v>0</v>
      </c>
      <c r="Z407" s="88">
        <v>98</v>
      </c>
      <c r="AA407" s="88">
        <v>0</v>
      </c>
      <c r="AB407" s="88">
        <v>0</v>
      </c>
      <c r="AC407" s="88">
        <v>0</v>
      </c>
      <c r="AD407" s="88">
        <v>0</v>
      </c>
      <c r="AE407" s="88">
        <f t="shared" si="24"/>
        <v>1346</v>
      </c>
      <c r="AF407" s="89">
        <f t="shared" si="27"/>
        <v>11654</v>
      </c>
      <c r="AG407" s="87">
        <v>0</v>
      </c>
      <c r="AH407" s="90" t="s">
        <v>121</v>
      </c>
      <c r="AI407" s="91">
        <v>214812010001832</v>
      </c>
      <c r="AJ407" s="90" t="s">
        <v>122</v>
      </c>
    </row>
    <row r="408" spans="2:36" ht="16.5">
      <c r="B408" s="82" t="s">
        <v>2140</v>
      </c>
      <c r="C408" s="113">
        <v>393</v>
      </c>
      <c r="D408" s="84" t="s">
        <v>2141</v>
      </c>
      <c r="E408" s="82"/>
      <c r="F408" s="85">
        <v>532895772748</v>
      </c>
      <c r="G408" s="86">
        <v>38611</v>
      </c>
      <c r="H408" s="84" t="s">
        <v>1078</v>
      </c>
      <c r="I408" s="87" t="s">
        <v>111</v>
      </c>
      <c r="J408" s="84" t="s">
        <v>1378</v>
      </c>
      <c r="K408" s="84" t="s">
        <v>1044</v>
      </c>
      <c r="L408" s="86">
        <v>45292</v>
      </c>
      <c r="M408" s="87" t="s">
        <v>96</v>
      </c>
      <c r="N408" s="87">
        <v>0</v>
      </c>
      <c r="O408" s="88">
        <v>2800</v>
      </c>
      <c r="P408" s="88">
        <v>0</v>
      </c>
      <c r="Q408" s="88">
        <v>0</v>
      </c>
      <c r="R408" s="88">
        <v>0</v>
      </c>
      <c r="S408" s="88">
        <v>18200</v>
      </c>
      <c r="T408" s="88">
        <f t="shared" si="25"/>
        <v>21000</v>
      </c>
      <c r="U408" s="87">
        <v>0</v>
      </c>
      <c r="V408" s="89">
        <f t="shared" si="26"/>
        <v>21000</v>
      </c>
      <c r="W408" s="87">
        <v>0</v>
      </c>
      <c r="X408" s="88">
        <v>672</v>
      </c>
      <c r="Y408" s="88">
        <v>0</v>
      </c>
      <c r="Z408" s="88">
        <v>52</v>
      </c>
      <c r="AA408" s="88">
        <v>0</v>
      </c>
      <c r="AB408" s="88">
        <v>200</v>
      </c>
      <c r="AC408" s="88">
        <v>0</v>
      </c>
      <c r="AD408" s="88">
        <v>0</v>
      </c>
      <c r="AE408" s="88">
        <f t="shared" si="24"/>
        <v>924</v>
      </c>
      <c r="AF408" s="89">
        <f t="shared" si="27"/>
        <v>20076</v>
      </c>
      <c r="AG408" s="87">
        <v>0</v>
      </c>
      <c r="AH408" s="90" t="s">
        <v>121</v>
      </c>
      <c r="AI408" s="91">
        <v>214810100049404</v>
      </c>
      <c r="AJ408" s="90" t="s">
        <v>122</v>
      </c>
    </row>
    <row r="409" spans="2:36" ht="16.5">
      <c r="B409" s="82" t="s">
        <v>2142</v>
      </c>
      <c r="C409" s="113">
        <v>394</v>
      </c>
      <c r="D409" s="84" t="s">
        <v>2143</v>
      </c>
      <c r="E409" s="82"/>
      <c r="F409" s="85">
        <v>950258520812</v>
      </c>
      <c r="G409" s="86">
        <v>25935</v>
      </c>
      <c r="H409" s="84" t="s">
        <v>1660</v>
      </c>
      <c r="I409" s="87" t="s">
        <v>111</v>
      </c>
      <c r="J409" s="84" t="s">
        <v>147</v>
      </c>
      <c r="K409" s="84" t="s">
        <v>1147</v>
      </c>
      <c r="L409" s="86">
        <v>37401</v>
      </c>
      <c r="M409" s="87" t="s">
        <v>96</v>
      </c>
      <c r="N409" s="87">
        <v>0</v>
      </c>
      <c r="O409" s="88">
        <v>58110</v>
      </c>
      <c r="P409" s="88">
        <v>0</v>
      </c>
      <c r="Q409" s="88">
        <v>0</v>
      </c>
      <c r="R409" s="88">
        <v>0</v>
      </c>
      <c r="S409" s="88">
        <v>69643</v>
      </c>
      <c r="T409" s="88">
        <f t="shared" si="25"/>
        <v>127753</v>
      </c>
      <c r="U409" s="87">
        <v>0</v>
      </c>
      <c r="V409" s="89">
        <f t="shared" si="26"/>
        <v>127753</v>
      </c>
      <c r="W409" s="87">
        <v>0</v>
      </c>
      <c r="X409" s="88">
        <v>13956</v>
      </c>
      <c r="Y409" s="88">
        <v>0</v>
      </c>
      <c r="Z409" s="88">
        <v>1092</v>
      </c>
      <c r="AA409" s="88">
        <v>0</v>
      </c>
      <c r="AB409" s="88">
        <v>0</v>
      </c>
      <c r="AC409" s="88">
        <v>0</v>
      </c>
      <c r="AD409" s="88">
        <v>0</v>
      </c>
      <c r="AE409" s="88">
        <f t="shared" si="24"/>
        <v>15048</v>
      </c>
      <c r="AF409" s="89">
        <f t="shared" si="27"/>
        <v>112705</v>
      </c>
      <c r="AG409" s="87">
        <v>0</v>
      </c>
      <c r="AH409" s="90" t="s">
        <v>121</v>
      </c>
      <c r="AI409" s="91">
        <v>328002011001024</v>
      </c>
      <c r="AJ409" s="90" t="s">
        <v>174</v>
      </c>
    </row>
    <row r="410" spans="2:36" ht="16.5">
      <c r="B410" s="82" t="s">
        <v>2144</v>
      </c>
      <c r="C410" s="113">
        <v>395</v>
      </c>
      <c r="D410" s="84" t="s">
        <v>2145</v>
      </c>
      <c r="E410" s="82"/>
      <c r="F410" s="85">
        <v>788603076353</v>
      </c>
      <c r="G410" s="86">
        <v>27984</v>
      </c>
      <c r="H410" s="84" t="s">
        <v>62</v>
      </c>
      <c r="I410" s="87" t="s">
        <v>111</v>
      </c>
      <c r="J410" s="84" t="s">
        <v>125</v>
      </c>
      <c r="K410" s="84" t="s">
        <v>1660</v>
      </c>
      <c r="L410" s="86">
        <v>38061</v>
      </c>
      <c r="M410" s="87" t="s">
        <v>96</v>
      </c>
      <c r="N410" s="87">
        <v>0</v>
      </c>
      <c r="O410" s="88">
        <v>68643</v>
      </c>
      <c r="P410" s="88">
        <v>0</v>
      </c>
      <c r="Q410" s="88">
        <v>0</v>
      </c>
      <c r="R410" s="88">
        <v>0</v>
      </c>
      <c r="S410" s="88">
        <v>82969</v>
      </c>
      <c r="T410" s="88">
        <f t="shared" si="25"/>
        <v>151612</v>
      </c>
      <c r="U410" s="87">
        <v>0</v>
      </c>
      <c r="V410" s="89">
        <f t="shared" si="26"/>
        <v>151612</v>
      </c>
      <c r="W410" s="87">
        <v>0</v>
      </c>
      <c r="X410" s="88">
        <v>16488</v>
      </c>
      <c r="Y410" s="88">
        <v>0</v>
      </c>
      <c r="Z410" s="88">
        <v>1296</v>
      </c>
      <c r="AA410" s="88">
        <v>0</v>
      </c>
      <c r="AB410" s="88">
        <v>450</v>
      </c>
      <c r="AC410" s="88">
        <v>0</v>
      </c>
      <c r="AD410" s="88">
        <v>0</v>
      </c>
      <c r="AE410" s="88">
        <f t="shared" si="24"/>
        <v>18234</v>
      </c>
      <c r="AF410" s="89">
        <f t="shared" si="27"/>
        <v>133378</v>
      </c>
      <c r="AG410" s="87">
        <v>0</v>
      </c>
      <c r="AH410" s="90" t="s">
        <v>121</v>
      </c>
      <c r="AI410" s="91">
        <v>328002011000872</v>
      </c>
      <c r="AJ410" s="90" t="s">
        <v>174</v>
      </c>
    </row>
    <row r="411" spans="2:36" ht="16.5">
      <c r="B411" s="82" t="s">
        <v>2146</v>
      </c>
      <c r="C411" s="113">
        <v>396</v>
      </c>
      <c r="D411" s="84" t="s">
        <v>2147</v>
      </c>
      <c r="E411" s="82"/>
      <c r="F411" s="85">
        <v>611300460760</v>
      </c>
      <c r="G411" s="86">
        <v>26581</v>
      </c>
      <c r="H411" s="84" t="s">
        <v>62</v>
      </c>
      <c r="I411" s="87" t="s">
        <v>111</v>
      </c>
      <c r="J411" s="84" t="s">
        <v>125</v>
      </c>
      <c r="K411" s="84" t="s">
        <v>1660</v>
      </c>
      <c r="L411" s="86">
        <v>38075</v>
      </c>
      <c r="M411" s="87" t="s">
        <v>96</v>
      </c>
      <c r="N411" s="87">
        <v>0</v>
      </c>
      <c r="O411" s="88">
        <v>70725</v>
      </c>
      <c r="P411" s="88">
        <v>0</v>
      </c>
      <c r="Q411" s="88">
        <v>0</v>
      </c>
      <c r="R411" s="88">
        <v>0</v>
      </c>
      <c r="S411" s="88">
        <v>86089</v>
      </c>
      <c r="T411" s="88">
        <f t="shared" si="25"/>
        <v>156814</v>
      </c>
      <c r="U411" s="87">
        <v>0</v>
      </c>
      <c r="V411" s="89">
        <f t="shared" si="26"/>
        <v>156814</v>
      </c>
      <c r="W411" s="87">
        <v>0</v>
      </c>
      <c r="X411" s="88">
        <v>16974</v>
      </c>
      <c r="Y411" s="88">
        <v>0</v>
      </c>
      <c r="Z411" s="88">
        <v>1329</v>
      </c>
      <c r="AA411" s="88">
        <v>0</v>
      </c>
      <c r="AB411" s="88">
        <v>450</v>
      </c>
      <c r="AC411" s="88">
        <v>0</v>
      </c>
      <c r="AD411" s="88">
        <v>0</v>
      </c>
      <c r="AE411" s="88">
        <f t="shared" si="24"/>
        <v>18753</v>
      </c>
      <c r="AF411" s="89">
        <f t="shared" si="27"/>
        <v>138061</v>
      </c>
      <c r="AG411" s="87">
        <v>0</v>
      </c>
      <c r="AH411" s="90" t="s">
        <v>121</v>
      </c>
      <c r="AI411" s="91">
        <v>328002011000870</v>
      </c>
      <c r="AJ411" s="90" t="s">
        <v>174</v>
      </c>
    </row>
    <row r="412" spans="2:36" ht="16.5">
      <c r="B412" s="82" t="s">
        <v>2148</v>
      </c>
      <c r="C412" s="113">
        <v>397</v>
      </c>
      <c r="D412" s="84" t="s">
        <v>2149</v>
      </c>
      <c r="E412" s="82"/>
      <c r="F412" s="85">
        <v>619757697057</v>
      </c>
      <c r="G412" s="86">
        <v>29691</v>
      </c>
      <c r="H412" s="84" t="s">
        <v>62</v>
      </c>
      <c r="I412" s="87" t="s">
        <v>111</v>
      </c>
      <c r="J412" s="84" t="s">
        <v>125</v>
      </c>
      <c r="K412" s="84" t="s">
        <v>2150</v>
      </c>
      <c r="L412" s="86">
        <v>38943</v>
      </c>
      <c r="M412" s="87" t="s">
        <v>96</v>
      </c>
      <c r="N412" s="87">
        <v>0</v>
      </c>
      <c r="O412" s="88">
        <v>48414</v>
      </c>
      <c r="P412" s="88">
        <v>0</v>
      </c>
      <c r="Q412" s="88">
        <v>0</v>
      </c>
      <c r="R412" s="88">
        <v>0</v>
      </c>
      <c r="S412" s="88">
        <v>55098</v>
      </c>
      <c r="T412" s="88">
        <f t="shared" si="25"/>
        <v>103512</v>
      </c>
      <c r="U412" s="87">
        <v>0</v>
      </c>
      <c r="V412" s="89">
        <f t="shared" si="26"/>
        <v>103512</v>
      </c>
      <c r="W412" s="87">
        <v>0</v>
      </c>
      <c r="X412" s="88">
        <v>11630</v>
      </c>
      <c r="Y412" s="88">
        <v>0</v>
      </c>
      <c r="Z412" s="88">
        <v>909</v>
      </c>
      <c r="AA412" s="88">
        <v>0</v>
      </c>
      <c r="AB412" s="88">
        <v>0</v>
      </c>
      <c r="AC412" s="88">
        <v>0</v>
      </c>
      <c r="AD412" s="88">
        <v>0</v>
      </c>
      <c r="AE412" s="88">
        <f t="shared" si="24"/>
        <v>12539</v>
      </c>
      <c r="AF412" s="89">
        <f t="shared" si="27"/>
        <v>90973</v>
      </c>
      <c r="AG412" s="87">
        <v>0</v>
      </c>
      <c r="AH412" s="90" t="s">
        <v>121</v>
      </c>
      <c r="AI412" s="91">
        <v>328002011015300</v>
      </c>
      <c r="AJ412" s="90" t="s">
        <v>174</v>
      </c>
    </row>
    <row r="413" spans="2:36" ht="16.5">
      <c r="B413" s="82" t="s">
        <v>2151</v>
      </c>
      <c r="C413" s="113">
        <v>398</v>
      </c>
      <c r="D413" s="84" t="s">
        <v>2152</v>
      </c>
      <c r="E413" s="82"/>
      <c r="F413" s="85">
        <v>414553807483</v>
      </c>
      <c r="G413" s="86">
        <v>27794</v>
      </c>
      <c r="H413" s="84" t="s">
        <v>1660</v>
      </c>
      <c r="I413" s="87" t="s">
        <v>111</v>
      </c>
      <c r="J413" s="84" t="s">
        <v>177</v>
      </c>
      <c r="K413" s="84" t="s">
        <v>1147</v>
      </c>
      <c r="L413" s="86">
        <v>39569</v>
      </c>
      <c r="M413" s="87" t="s">
        <v>96</v>
      </c>
      <c r="N413" s="87">
        <v>0</v>
      </c>
      <c r="O413" s="88">
        <v>63123</v>
      </c>
      <c r="P413" s="88">
        <v>0</v>
      </c>
      <c r="Q413" s="88">
        <v>0</v>
      </c>
      <c r="R413" s="88">
        <v>0</v>
      </c>
      <c r="S413" s="88">
        <v>74695</v>
      </c>
      <c r="T413" s="88">
        <f t="shared" si="25"/>
        <v>137818</v>
      </c>
      <c r="U413" s="87">
        <v>0</v>
      </c>
      <c r="V413" s="89">
        <f t="shared" si="26"/>
        <v>137818</v>
      </c>
      <c r="W413" s="87">
        <v>0</v>
      </c>
      <c r="X413" s="88">
        <v>15152</v>
      </c>
      <c r="Y413" s="88">
        <v>0</v>
      </c>
      <c r="Z413" s="88">
        <v>1184</v>
      </c>
      <c r="AA413" s="88">
        <v>0</v>
      </c>
      <c r="AB413" s="88">
        <v>300</v>
      </c>
      <c r="AC413" s="88">
        <v>0</v>
      </c>
      <c r="AD413" s="88">
        <v>0</v>
      </c>
      <c r="AE413" s="88">
        <f t="shared" si="24"/>
        <v>16636</v>
      </c>
      <c r="AF413" s="89">
        <f t="shared" si="27"/>
        <v>121182</v>
      </c>
      <c r="AG413" s="87">
        <v>0</v>
      </c>
      <c r="AH413" s="90" t="s">
        <v>121</v>
      </c>
      <c r="AI413" s="91">
        <v>328002011000148</v>
      </c>
      <c r="AJ413" s="90" t="s">
        <v>174</v>
      </c>
    </row>
    <row r="414" spans="2:36" ht="16.5">
      <c r="B414" s="82" t="s">
        <v>2153</v>
      </c>
      <c r="C414" s="113">
        <v>399</v>
      </c>
      <c r="D414" s="84" t="s">
        <v>2154</v>
      </c>
      <c r="E414" s="82" t="s">
        <v>2155</v>
      </c>
      <c r="F414" s="85">
        <v>281662058382</v>
      </c>
      <c r="G414" s="86">
        <v>25447</v>
      </c>
      <c r="H414" s="84" t="s">
        <v>1660</v>
      </c>
      <c r="I414" s="87" t="s">
        <v>111</v>
      </c>
      <c r="J414" s="84" t="s">
        <v>125</v>
      </c>
      <c r="K414" s="84" t="s">
        <v>1147</v>
      </c>
      <c r="L414" s="86">
        <v>39570</v>
      </c>
      <c r="M414" s="87" t="s">
        <v>96</v>
      </c>
      <c r="N414" s="87">
        <v>0</v>
      </c>
      <c r="O414" s="88">
        <v>55318</v>
      </c>
      <c r="P414" s="88">
        <v>0</v>
      </c>
      <c r="Q414" s="88">
        <v>0</v>
      </c>
      <c r="R414" s="88">
        <v>0</v>
      </c>
      <c r="S414" s="88">
        <v>65476</v>
      </c>
      <c r="T414" s="88">
        <f t="shared" si="25"/>
        <v>120794</v>
      </c>
      <c r="U414" s="87">
        <v>0</v>
      </c>
      <c r="V414" s="89">
        <f t="shared" si="26"/>
        <v>120794</v>
      </c>
      <c r="W414" s="87">
        <v>0</v>
      </c>
      <c r="X414" s="88">
        <v>13268</v>
      </c>
      <c r="Y414" s="88">
        <v>0</v>
      </c>
      <c r="Z414" s="88">
        <v>1039</v>
      </c>
      <c r="AA414" s="88">
        <v>0</v>
      </c>
      <c r="AB414" s="88">
        <v>0</v>
      </c>
      <c r="AC414" s="88">
        <v>0</v>
      </c>
      <c r="AD414" s="88">
        <v>0</v>
      </c>
      <c r="AE414" s="88">
        <f t="shared" si="24"/>
        <v>14307</v>
      </c>
      <c r="AF414" s="89">
        <f t="shared" si="27"/>
        <v>106487</v>
      </c>
      <c r="AG414" s="87">
        <v>0</v>
      </c>
      <c r="AH414" s="90" t="s">
        <v>121</v>
      </c>
      <c r="AI414" s="91">
        <v>328002011000149</v>
      </c>
      <c r="AJ414" s="90" t="s">
        <v>174</v>
      </c>
    </row>
    <row r="415" spans="2:36" ht="16.5">
      <c r="B415" s="82" t="s">
        <v>2156</v>
      </c>
      <c r="C415" s="113">
        <v>400</v>
      </c>
      <c r="D415" s="84" t="s">
        <v>2157</v>
      </c>
      <c r="E415" s="82"/>
      <c r="F415" s="85">
        <v>784407503485</v>
      </c>
      <c r="G415" s="86">
        <v>25082</v>
      </c>
      <c r="H415" s="84" t="s">
        <v>1660</v>
      </c>
      <c r="I415" s="87" t="s">
        <v>111</v>
      </c>
      <c r="J415" s="84" t="s">
        <v>200</v>
      </c>
      <c r="K415" s="84" t="s">
        <v>1660</v>
      </c>
      <c r="L415" s="86">
        <v>41115</v>
      </c>
      <c r="M415" s="87" t="s">
        <v>96</v>
      </c>
      <c r="N415" s="87">
        <v>0</v>
      </c>
      <c r="O415" s="88">
        <v>72030</v>
      </c>
      <c r="P415" s="88">
        <v>0</v>
      </c>
      <c r="Q415" s="88">
        <v>0</v>
      </c>
      <c r="R415" s="88">
        <v>0</v>
      </c>
      <c r="S415" s="88">
        <v>88054</v>
      </c>
      <c r="T415" s="88">
        <f t="shared" si="25"/>
        <v>160084</v>
      </c>
      <c r="U415" s="87">
        <v>0</v>
      </c>
      <c r="V415" s="89">
        <f t="shared" si="26"/>
        <v>160084</v>
      </c>
      <c r="W415" s="87">
        <v>0</v>
      </c>
      <c r="X415" s="88">
        <v>17292</v>
      </c>
      <c r="Y415" s="88">
        <v>0</v>
      </c>
      <c r="Z415" s="88">
        <v>1353</v>
      </c>
      <c r="AA415" s="88">
        <v>0</v>
      </c>
      <c r="AB415" s="88">
        <v>450</v>
      </c>
      <c r="AC415" s="88">
        <v>0</v>
      </c>
      <c r="AD415" s="88">
        <v>0</v>
      </c>
      <c r="AE415" s="88">
        <f t="shared" si="24"/>
        <v>19095</v>
      </c>
      <c r="AF415" s="89">
        <f t="shared" si="27"/>
        <v>140989</v>
      </c>
      <c r="AG415" s="87">
        <v>0</v>
      </c>
      <c r="AH415" s="90" t="s">
        <v>121</v>
      </c>
      <c r="AI415" s="91">
        <v>328002011014612</v>
      </c>
      <c r="AJ415" s="90" t="s">
        <v>174</v>
      </c>
    </row>
    <row r="416" spans="2:36" ht="16.5">
      <c r="B416" s="82" t="s">
        <v>2158</v>
      </c>
      <c r="C416" s="113">
        <v>401</v>
      </c>
      <c r="D416" s="84" t="s">
        <v>2159</v>
      </c>
      <c r="E416" s="82"/>
      <c r="F416" s="85">
        <v>201335133341</v>
      </c>
      <c r="G416" s="86">
        <v>30536</v>
      </c>
      <c r="H416" s="84" t="s">
        <v>2160</v>
      </c>
      <c r="I416" s="87" t="s">
        <v>111</v>
      </c>
      <c r="J416" s="84" t="s">
        <v>128</v>
      </c>
      <c r="K416" s="84" t="s">
        <v>2150</v>
      </c>
      <c r="L416" s="86">
        <v>41163</v>
      </c>
      <c r="M416" s="87" t="s">
        <v>96</v>
      </c>
      <c r="N416" s="87">
        <v>0</v>
      </c>
      <c r="O416" s="88">
        <v>67869</v>
      </c>
      <c r="P416" s="88">
        <v>0</v>
      </c>
      <c r="Q416" s="88">
        <v>0</v>
      </c>
      <c r="R416" s="88">
        <v>0</v>
      </c>
      <c r="S416" s="88">
        <v>81796</v>
      </c>
      <c r="T416" s="88">
        <f t="shared" si="25"/>
        <v>149665</v>
      </c>
      <c r="U416" s="87">
        <v>0</v>
      </c>
      <c r="V416" s="89">
        <f t="shared" si="26"/>
        <v>149665</v>
      </c>
      <c r="W416" s="87">
        <v>0</v>
      </c>
      <c r="X416" s="88">
        <v>16302</v>
      </c>
      <c r="Y416" s="88">
        <v>0</v>
      </c>
      <c r="Z416" s="88">
        <v>1278</v>
      </c>
      <c r="AA416" s="88">
        <v>0</v>
      </c>
      <c r="AB416" s="88">
        <v>450</v>
      </c>
      <c r="AC416" s="88">
        <v>0</v>
      </c>
      <c r="AD416" s="88">
        <v>0</v>
      </c>
      <c r="AE416" s="88">
        <f t="shared" si="24"/>
        <v>18030</v>
      </c>
      <c r="AF416" s="89">
        <f t="shared" si="27"/>
        <v>131635</v>
      </c>
      <c r="AG416" s="87">
        <v>0</v>
      </c>
      <c r="AH416" s="90" t="s">
        <v>121</v>
      </c>
      <c r="AI416" s="91">
        <v>610002010003154</v>
      </c>
      <c r="AJ416" s="90" t="s">
        <v>140</v>
      </c>
    </row>
    <row r="417" spans="2:36" ht="16.5">
      <c r="B417" s="82" t="s">
        <v>2161</v>
      </c>
      <c r="C417" s="113">
        <v>402</v>
      </c>
      <c r="D417" s="84" t="s">
        <v>2162</v>
      </c>
      <c r="E417" s="82"/>
      <c r="F417" s="85">
        <v>314841064800</v>
      </c>
      <c r="G417" s="86">
        <v>28588</v>
      </c>
      <c r="H417" s="84" t="s">
        <v>62</v>
      </c>
      <c r="I417" s="87" t="s">
        <v>111</v>
      </c>
      <c r="J417" s="84" t="s">
        <v>112</v>
      </c>
      <c r="K417" s="84" t="s">
        <v>729</v>
      </c>
      <c r="L417" s="86">
        <v>41183</v>
      </c>
      <c r="M417" s="87" t="s">
        <v>96</v>
      </c>
      <c r="N417" s="87">
        <v>0</v>
      </c>
      <c r="O417" s="88">
        <v>63956</v>
      </c>
      <c r="P417" s="88">
        <v>0</v>
      </c>
      <c r="Q417" s="88">
        <v>0</v>
      </c>
      <c r="R417" s="88">
        <v>0</v>
      </c>
      <c r="S417" s="88">
        <v>75938</v>
      </c>
      <c r="T417" s="88">
        <f t="shared" si="25"/>
        <v>139894</v>
      </c>
      <c r="U417" s="87">
        <v>0</v>
      </c>
      <c r="V417" s="89">
        <f t="shared" si="26"/>
        <v>139894</v>
      </c>
      <c r="W417" s="87">
        <v>0</v>
      </c>
      <c r="X417" s="88">
        <v>15362</v>
      </c>
      <c r="Y417" s="88">
        <v>0</v>
      </c>
      <c r="Z417" s="88">
        <v>1209</v>
      </c>
      <c r="AA417" s="88">
        <v>0</v>
      </c>
      <c r="AB417" s="88">
        <v>0</v>
      </c>
      <c r="AC417" s="88">
        <v>0</v>
      </c>
      <c r="AD417" s="88">
        <v>0</v>
      </c>
      <c r="AE417" s="88">
        <f t="shared" si="24"/>
        <v>16571</v>
      </c>
      <c r="AF417" s="89">
        <f t="shared" si="27"/>
        <v>123323</v>
      </c>
      <c r="AG417" s="87">
        <v>0</v>
      </c>
      <c r="AH417" s="90" t="s">
        <v>121</v>
      </c>
      <c r="AI417" s="91">
        <v>328002011006753</v>
      </c>
      <c r="AJ417" s="90" t="s">
        <v>174</v>
      </c>
    </row>
    <row r="418" spans="2:36" ht="16.5">
      <c r="B418" s="82" t="s">
        <v>2163</v>
      </c>
      <c r="C418" s="113">
        <v>403</v>
      </c>
      <c r="D418" s="84" t="s">
        <v>2164</v>
      </c>
      <c r="E418" s="82"/>
      <c r="F418" s="85">
        <v>359716454379</v>
      </c>
      <c r="G418" s="86">
        <v>27804</v>
      </c>
      <c r="H418" s="84" t="s">
        <v>1660</v>
      </c>
      <c r="I418" s="87" t="s">
        <v>111</v>
      </c>
      <c r="J418" s="84" t="s">
        <v>154</v>
      </c>
      <c r="K418" s="84" t="s">
        <v>2150</v>
      </c>
      <c r="L418" s="86">
        <v>42309</v>
      </c>
      <c r="M418" s="87" t="s">
        <v>96</v>
      </c>
      <c r="N418" s="87">
        <v>0</v>
      </c>
      <c r="O418" s="88">
        <v>38581</v>
      </c>
      <c r="P418" s="88">
        <v>0</v>
      </c>
      <c r="Q418" s="88">
        <v>0</v>
      </c>
      <c r="R418" s="88">
        <v>0</v>
      </c>
      <c r="S418" s="88">
        <v>40371</v>
      </c>
      <c r="T418" s="88">
        <f t="shared" si="25"/>
        <v>78952</v>
      </c>
      <c r="U418" s="87">
        <v>0</v>
      </c>
      <c r="V418" s="89">
        <f t="shared" si="26"/>
        <v>78952</v>
      </c>
      <c r="W418" s="87">
        <v>0</v>
      </c>
      <c r="X418" s="88">
        <v>9254</v>
      </c>
      <c r="Y418" s="88">
        <v>0</v>
      </c>
      <c r="Z418" s="88">
        <v>724</v>
      </c>
      <c r="AA418" s="88">
        <v>0</v>
      </c>
      <c r="AB418" s="88">
        <v>0</v>
      </c>
      <c r="AC418" s="88">
        <v>0</v>
      </c>
      <c r="AD418" s="88">
        <v>0</v>
      </c>
      <c r="AE418" s="88">
        <f t="shared" si="24"/>
        <v>9978</v>
      </c>
      <c r="AF418" s="89">
        <f t="shared" si="27"/>
        <v>68974</v>
      </c>
      <c r="AG418" s="87">
        <v>0</v>
      </c>
      <c r="AH418" s="90" t="s">
        <v>121</v>
      </c>
      <c r="AI418" s="91">
        <v>328002011019542</v>
      </c>
      <c r="AJ418" s="90" t="s">
        <v>174</v>
      </c>
    </row>
    <row r="419" spans="2:36" ht="16.5">
      <c r="B419" s="82" t="s">
        <v>2165</v>
      </c>
      <c r="C419" s="113">
        <v>404</v>
      </c>
      <c r="D419" s="84" t="s">
        <v>2166</v>
      </c>
      <c r="E419" s="82"/>
      <c r="F419" s="85">
        <v>902713555489</v>
      </c>
      <c r="G419" s="86">
        <v>33101</v>
      </c>
      <c r="H419" s="84" t="s">
        <v>62</v>
      </c>
      <c r="I419" s="87" t="s">
        <v>111</v>
      </c>
      <c r="J419" s="84" t="s">
        <v>361</v>
      </c>
      <c r="K419" s="84" t="s">
        <v>2167</v>
      </c>
      <c r="L419" s="86">
        <v>41835</v>
      </c>
      <c r="M419" s="87" t="s">
        <v>96</v>
      </c>
      <c r="N419" s="87">
        <v>0</v>
      </c>
      <c r="O419" s="88">
        <v>35725</v>
      </c>
      <c r="P419" s="88">
        <v>0</v>
      </c>
      <c r="Q419" s="88">
        <v>0</v>
      </c>
      <c r="R419" s="88">
        <v>0</v>
      </c>
      <c r="S419" s="88">
        <v>36092</v>
      </c>
      <c r="T419" s="88">
        <f t="shared" si="25"/>
        <v>71817</v>
      </c>
      <c r="U419" s="87">
        <v>0</v>
      </c>
      <c r="V419" s="89">
        <f t="shared" si="26"/>
        <v>71817</v>
      </c>
      <c r="W419" s="87">
        <v>0</v>
      </c>
      <c r="X419" s="88">
        <v>8570</v>
      </c>
      <c r="Y419" s="88">
        <v>0</v>
      </c>
      <c r="Z419" s="88">
        <v>667</v>
      </c>
      <c r="AA419" s="88">
        <v>0</v>
      </c>
      <c r="AB419" s="88">
        <v>0</v>
      </c>
      <c r="AC419" s="88">
        <v>0</v>
      </c>
      <c r="AD419" s="88">
        <v>0</v>
      </c>
      <c r="AE419" s="88">
        <f t="shared" si="24"/>
        <v>9237</v>
      </c>
      <c r="AF419" s="89">
        <f t="shared" si="27"/>
        <v>62580</v>
      </c>
      <c r="AG419" s="87">
        <v>0</v>
      </c>
      <c r="AH419" s="90" t="s">
        <v>121</v>
      </c>
      <c r="AI419" s="91">
        <v>328002011019459</v>
      </c>
      <c r="AJ419" s="90" t="s">
        <v>174</v>
      </c>
    </row>
    <row r="420" spans="2:36" ht="16.5">
      <c r="B420" s="82" t="s">
        <v>2168</v>
      </c>
      <c r="C420" s="113">
        <v>405</v>
      </c>
      <c r="D420" s="84" t="s">
        <v>2169</v>
      </c>
      <c r="E420" s="82"/>
      <c r="F420" s="85">
        <v>866703849668</v>
      </c>
      <c r="G420" s="86">
        <v>36751</v>
      </c>
      <c r="H420" s="84" t="s">
        <v>2160</v>
      </c>
      <c r="I420" s="87" t="s">
        <v>111</v>
      </c>
      <c r="J420" s="84" t="s">
        <v>128</v>
      </c>
      <c r="K420" s="84" t="s">
        <v>2150</v>
      </c>
      <c r="L420" s="86">
        <v>42876</v>
      </c>
      <c r="M420" s="87" t="s">
        <v>96</v>
      </c>
      <c r="N420" s="87">
        <v>0</v>
      </c>
      <c r="O420" s="88">
        <v>49200</v>
      </c>
      <c r="P420" s="88">
        <v>0</v>
      </c>
      <c r="Q420" s="88">
        <v>0</v>
      </c>
      <c r="R420" s="88">
        <v>0</v>
      </c>
      <c r="S420" s="88">
        <v>69223</v>
      </c>
      <c r="T420" s="88">
        <f t="shared" si="25"/>
        <v>118423</v>
      </c>
      <c r="U420" s="87">
        <v>0</v>
      </c>
      <c r="V420" s="89">
        <f t="shared" si="26"/>
        <v>118423</v>
      </c>
      <c r="W420" s="87">
        <v>0</v>
      </c>
      <c r="X420" s="88">
        <v>11808</v>
      </c>
      <c r="Y420" s="88">
        <v>0</v>
      </c>
      <c r="Z420" s="88">
        <v>921</v>
      </c>
      <c r="AA420" s="88">
        <v>0</v>
      </c>
      <c r="AB420" s="88">
        <v>0</v>
      </c>
      <c r="AC420" s="88">
        <v>0</v>
      </c>
      <c r="AD420" s="88">
        <v>0</v>
      </c>
      <c r="AE420" s="88">
        <f t="shared" si="24"/>
        <v>12729</v>
      </c>
      <c r="AF420" s="89">
        <f t="shared" si="27"/>
        <v>105694</v>
      </c>
      <c r="AG420" s="87">
        <v>0</v>
      </c>
      <c r="AH420" s="90" t="s">
        <v>121</v>
      </c>
      <c r="AI420" s="91">
        <v>328002011020101</v>
      </c>
      <c r="AJ420" s="90" t="s">
        <v>174</v>
      </c>
    </row>
    <row r="421" spans="2:36" ht="16.5">
      <c r="B421" s="82" t="s">
        <v>2170</v>
      </c>
      <c r="C421" s="113">
        <v>406</v>
      </c>
      <c r="D421" s="84" t="s">
        <v>2171</v>
      </c>
      <c r="E421" s="82"/>
      <c r="F421" s="85">
        <v>967616265022</v>
      </c>
      <c r="G421" s="86">
        <v>34476</v>
      </c>
      <c r="H421" s="84" t="s">
        <v>62</v>
      </c>
      <c r="I421" s="87" t="s">
        <v>111</v>
      </c>
      <c r="J421" s="84" t="s">
        <v>361</v>
      </c>
      <c r="K421" s="84" t="s">
        <v>2150</v>
      </c>
      <c r="L421" s="86">
        <v>42901</v>
      </c>
      <c r="M421" s="87" t="s">
        <v>96</v>
      </c>
      <c r="N421" s="87">
        <v>0</v>
      </c>
      <c r="O421" s="88">
        <v>16516</v>
      </c>
      <c r="P421" s="88">
        <v>0</v>
      </c>
      <c r="Q421" s="88">
        <v>0</v>
      </c>
      <c r="R421" s="88">
        <v>0</v>
      </c>
      <c r="S421" s="88">
        <v>24774</v>
      </c>
      <c r="T421" s="88">
        <f t="shared" si="25"/>
        <v>41290</v>
      </c>
      <c r="U421" s="87">
        <v>0</v>
      </c>
      <c r="V421" s="89">
        <f t="shared" si="26"/>
        <v>41290</v>
      </c>
      <c r="W421" s="87">
        <v>0</v>
      </c>
      <c r="X421" s="88">
        <v>3964</v>
      </c>
      <c r="Y421" s="88">
        <v>0</v>
      </c>
      <c r="Z421" s="88">
        <v>310</v>
      </c>
      <c r="AA421" s="88">
        <v>0</v>
      </c>
      <c r="AB421" s="88">
        <v>0</v>
      </c>
      <c r="AC421" s="88">
        <v>0</v>
      </c>
      <c r="AD421" s="88">
        <v>0</v>
      </c>
      <c r="AE421" s="88">
        <f t="shared" si="24"/>
        <v>4274</v>
      </c>
      <c r="AF421" s="89">
        <f t="shared" si="27"/>
        <v>37016</v>
      </c>
      <c r="AG421" s="87">
        <v>0</v>
      </c>
      <c r="AH421" s="90" t="s">
        <v>121</v>
      </c>
      <c r="AI421" s="91">
        <v>328002011019468</v>
      </c>
      <c r="AJ421" s="90" t="s">
        <v>174</v>
      </c>
    </row>
    <row r="422" spans="2:36" ht="16.5">
      <c r="B422" s="82" t="s">
        <v>2172</v>
      </c>
      <c r="C422" s="113">
        <v>407</v>
      </c>
      <c r="D422" s="84" t="s">
        <v>2173</v>
      </c>
      <c r="E422" s="82"/>
      <c r="F422" s="85">
        <v>539986667593</v>
      </c>
      <c r="G422" s="86">
        <v>36754</v>
      </c>
      <c r="H422" s="84" t="s">
        <v>2160</v>
      </c>
      <c r="I422" s="87" t="s">
        <v>111</v>
      </c>
      <c r="J422" s="84" t="s">
        <v>154</v>
      </c>
      <c r="K422" s="84" t="s">
        <v>2150</v>
      </c>
      <c r="L422" s="86">
        <v>42887</v>
      </c>
      <c r="M422" s="87" t="s">
        <v>96</v>
      </c>
      <c r="N422" s="87">
        <v>0</v>
      </c>
      <c r="O422" s="88">
        <v>40297</v>
      </c>
      <c r="P422" s="88">
        <v>0</v>
      </c>
      <c r="Q422" s="88">
        <v>0</v>
      </c>
      <c r="R422" s="88">
        <v>0</v>
      </c>
      <c r="S422" s="88">
        <v>49222</v>
      </c>
      <c r="T422" s="88">
        <f t="shared" si="25"/>
        <v>89519</v>
      </c>
      <c r="U422" s="87">
        <v>0</v>
      </c>
      <c r="V422" s="89">
        <f t="shared" si="26"/>
        <v>89519</v>
      </c>
      <c r="W422" s="87">
        <v>0</v>
      </c>
      <c r="X422" s="88">
        <v>9672</v>
      </c>
      <c r="Y422" s="88">
        <v>0</v>
      </c>
      <c r="Z422" s="88">
        <v>754</v>
      </c>
      <c r="AA422" s="88">
        <v>0</v>
      </c>
      <c r="AB422" s="88">
        <v>0</v>
      </c>
      <c r="AC422" s="88">
        <v>0</v>
      </c>
      <c r="AD422" s="88">
        <v>0</v>
      </c>
      <c r="AE422" s="88">
        <f t="shared" si="24"/>
        <v>10426</v>
      </c>
      <c r="AF422" s="89">
        <f t="shared" si="27"/>
        <v>79093</v>
      </c>
      <c r="AG422" s="87">
        <v>0</v>
      </c>
      <c r="AH422" s="90" t="s">
        <v>121</v>
      </c>
      <c r="AI422" s="91">
        <v>328002011020106</v>
      </c>
      <c r="AJ422" s="90" t="s">
        <v>174</v>
      </c>
    </row>
    <row r="423" spans="2:36" ht="16.5">
      <c r="B423" s="82" t="s">
        <v>2174</v>
      </c>
      <c r="C423" s="113">
        <v>408</v>
      </c>
      <c r="D423" s="84" t="s">
        <v>2175</v>
      </c>
      <c r="E423" s="82"/>
      <c r="F423" s="85">
        <v>821717715866</v>
      </c>
      <c r="G423" s="86">
        <v>33885</v>
      </c>
      <c r="H423" s="84" t="s">
        <v>62</v>
      </c>
      <c r="I423" s="87" t="s">
        <v>111</v>
      </c>
      <c r="J423" s="84" t="s">
        <v>163</v>
      </c>
      <c r="K423" s="84" t="s">
        <v>2150</v>
      </c>
      <c r="L423" s="86">
        <v>42909</v>
      </c>
      <c r="M423" s="87" t="s">
        <v>96</v>
      </c>
      <c r="N423" s="87">
        <v>0</v>
      </c>
      <c r="O423" s="88">
        <v>46825</v>
      </c>
      <c r="P423" s="88">
        <v>0</v>
      </c>
      <c r="Q423" s="88">
        <v>0</v>
      </c>
      <c r="R423" s="88">
        <v>0</v>
      </c>
      <c r="S423" s="88">
        <v>52738</v>
      </c>
      <c r="T423" s="88">
        <f t="shared" si="25"/>
        <v>99563</v>
      </c>
      <c r="U423" s="87">
        <v>0</v>
      </c>
      <c r="V423" s="89">
        <f t="shared" si="26"/>
        <v>99563</v>
      </c>
      <c r="W423" s="87">
        <v>0</v>
      </c>
      <c r="X423" s="88">
        <v>11238</v>
      </c>
      <c r="Y423" s="88">
        <v>0</v>
      </c>
      <c r="Z423" s="88">
        <v>876</v>
      </c>
      <c r="AA423" s="88">
        <v>0</v>
      </c>
      <c r="AB423" s="88">
        <v>0</v>
      </c>
      <c r="AC423" s="88">
        <v>0</v>
      </c>
      <c r="AD423" s="88">
        <v>0</v>
      </c>
      <c r="AE423" s="88">
        <f t="shared" si="24"/>
        <v>12114</v>
      </c>
      <c r="AF423" s="89">
        <f t="shared" si="27"/>
        <v>87449</v>
      </c>
      <c r="AG423" s="87">
        <v>0</v>
      </c>
      <c r="AH423" s="90" t="s">
        <v>121</v>
      </c>
      <c r="AI423" s="91">
        <v>328002011020135</v>
      </c>
      <c r="AJ423" s="90" t="s">
        <v>174</v>
      </c>
    </row>
    <row r="424" spans="2:36" ht="16.5">
      <c r="B424" s="82" t="s">
        <v>2176</v>
      </c>
      <c r="C424" s="113">
        <v>409</v>
      </c>
      <c r="D424" s="84" t="s">
        <v>2177</v>
      </c>
      <c r="E424" s="82"/>
      <c r="F424" s="85">
        <v>920741204991</v>
      </c>
      <c r="G424" s="86">
        <v>35930</v>
      </c>
      <c r="H424" s="84" t="s">
        <v>1490</v>
      </c>
      <c r="I424" s="87" t="s">
        <v>111</v>
      </c>
      <c r="J424" s="84" t="s">
        <v>1255</v>
      </c>
      <c r="K424" s="84" t="s">
        <v>2150</v>
      </c>
      <c r="L424" s="86">
        <v>42917</v>
      </c>
      <c r="M424" s="87" t="s">
        <v>96</v>
      </c>
      <c r="N424" s="87">
        <v>0</v>
      </c>
      <c r="O424" s="88">
        <v>28600</v>
      </c>
      <c r="P424" s="88">
        <v>0</v>
      </c>
      <c r="Q424" s="88">
        <v>0</v>
      </c>
      <c r="R424" s="88">
        <v>0</v>
      </c>
      <c r="S424" s="88">
        <v>25400</v>
      </c>
      <c r="T424" s="88">
        <f t="shared" si="25"/>
        <v>54000</v>
      </c>
      <c r="U424" s="87">
        <v>0</v>
      </c>
      <c r="V424" s="89">
        <f t="shared" si="26"/>
        <v>54000</v>
      </c>
      <c r="W424" s="87">
        <v>0</v>
      </c>
      <c r="X424" s="88">
        <v>6870</v>
      </c>
      <c r="Y424" s="88">
        <v>0</v>
      </c>
      <c r="Z424" s="88">
        <v>540</v>
      </c>
      <c r="AA424" s="88">
        <v>0</v>
      </c>
      <c r="AB424" s="88">
        <v>0</v>
      </c>
      <c r="AC424" s="88">
        <v>0</v>
      </c>
      <c r="AD424" s="88">
        <v>0</v>
      </c>
      <c r="AE424" s="88">
        <f t="shared" si="24"/>
        <v>7410</v>
      </c>
      <c r="AF424" s="89">
        <f t="shared" si="27"/>
        <v>46590</v>
      </c>
      <c r="AG424" s="87">
        <v>0</v>
      </c>
      <c r="AH424" s="90" t="s">
        <v>121</v>
      </c>
      <c r="AI424" s="91">
        <v>610002010013279</v>
      </c>
      <c r="AJ424" s="90" t="s">
        <v>140</v>
      </c>
    </row>
    <row r="425" spans="2:36" ht="16.5">
      <c r="B425" s="82" t="s">
        <v>2178</v>
      </c>
      <c r="C425" s="113">
        <v>410</v>
      </c>
      <c r="D425" s="84" t="s">
        <v>2179</v>
      </c>
      <c r="E425" s="82"/>
      <c r="F425" s="85">
        <v>918094169211</v>
      </c>
      <c r="G425" s="86">
        <v>32610</v>
      </c>
      <c r="H425" s="84" t="s">
        <v>2160</v>
      </c>
      <c r="I425" s="87" t="s">
        <v>111</v>
      </c>
      <c r="J425" s="84" t="s">
        <v>120</v>
      </c>
      <c r="K425" s="84" t="s">
        <v>729</v>
      </c>
      <c r="L425" s="86">
        <v>42917</v>
      </c>
      <c r="M425" s="87" t="s">
        <v>96</v>
      </c>
      <c r="N425" s="87">
        <v>0</v>
      </c>
      <c r="O425" s="88">
        <v>71439</v>
      </c>
      <c r="P425" s="88">
        <v>0</v>
      </c>
      <c r="Q425" s="88">
        <v>0</v>
      </c>
      <c r="R425" s="88">
        <v>0</v>
      </c>
      <c r="S425" s="88">
        <v>87157</v>
      </c>
      <c r="T425" s="88">
        <f t="shared" si="25"/>
        <v>158596</v>
      </c>
      <c r="U425" s="87">
        <v>0</v>
      </c>
      <c r="V425" s="89">
        <f t="shared" si="26"/>
        <v>158596</v>
      </c>
      <c r="W425" s="87">
        <v>0</v>
      </c>
      <c r="X425" s="88">
        <v>17148</v>
      </c>
      <c r="Y425" s="88">
        <v>0</v>
      </c>
      <c r="Z425" s="88">
        <v>1341</v>
      </c>
      <c r="AA425" s="88">
        <v>0</v>
      </c>
      <c r="AB425" s="88">
        <v>450</v>
      </c>
      <c r="AC425" s="88">
        <v>0</v>
      </c>
      <c r="AD425" s="88">
        <v>0</v>
      </c>
      <c r="AE425" s="88">
        <f t="shared" si="24"/>
        <v>18939</v>
      </c>
      <c r="AF425" s="89">
        <f t="shared" si="27"/>
        <v>139657</v>
      </c>
      <c r="AG425" s="87">
        <v>0</v>
      </c>
      <c r="AH425" s="90" t="s">
        <v>121</v>
      </c>
      <c r="AI425" s="91">
        <v>610002010013208</v>
      </c>
      <c r="AJ425" s="90" t="s">
        <v>140</v>
      </c>
    </row>
    <row r="426" spans="2:36" ht="16.5">
      <c r="B426" s="82" t="s">
        <v>2180</v>
      </c>
      <c r="C426" s="113">
        <v>411</v>
      </c>
      <c r="D426" s="84" t="s">
        <v>2181</v>
      </c>
      <c r="E426" s="82"/>
      <c r="F426" s="85">
        <v>292205627394</v>
      </c>
      <c r="G426" s="86">
        <v>27839</v>
      </c>
      <c r="H426" s="84" t="s">
        <v>62</v>
      </c>
      <c r="I426" s="87" t="s">
        <v>111</v>
      </c>
      <c r="J426" s="84" t="s">
        <v>387</v>
      </c>
      <c r="K426" s="84" t="s">
        <v>2150</v>
      </c>
      <c r="L426" s="86">
        <v>43101</v>
      </c>
      <c r="M426" s="87" t="s">
        <v>96</v>
      </c>
      <c r="N426" s="87">
        <v>0</v>
      </c>
      <c r="O426" s="88">
        <v>69606</v>
      </c>
      <c r="P426" s="88">
        <v>0</v>
      </c>
      <c r="Q426" s="88">
        <v>0</v>
      </c>
      <c r="R426" s="88">
        <v>0</v>
      </c>
      <c r="S426" s="88">
        <v>84408</v>
      </c>
      <c r="T426" s="88">
        <f t="shared" si="25"/>
        <v>154014</v>
      </c>
      <c r="U426" s="87">
        <v>0</v>
      </c>
      <c r="V426" s="89">
        <f t="shared" si="26"/>
        <v>154014</v>
      </c>
      <c r="W426" s="87">
        <v>0</v>
      </c>
      <c r="X426" s="88">
        <v>16716</v>
      </c>
      <c r="Y426" s="88">
        <v>0</v>
      </c>
      <c r="Z426" s="88">
        <v>1312</v>
      </c>
      <c r="AA426" s="88">
        <v>0</v>
      </c>
      <c r="AB426" s="88">
        <v>450</v>
      </c>
      <c r="AC426" s="88">
        <v>0</v>
      </c>
      <c r="AD426" s="88">
        <v>0</v>
      </c>
      <c r="AE426" s="88">
        <f t="shared" si="24"/>
        <v>18478</v>
      </c>
      <c r="AF426" s="89">
        <f t="shared" si="27"/>
        <v>135536</v>
      </c>
      <c r="AG426" s="87">
        <v>0</v>
      </c>
      <c r="AH426" s="90" t="s">
        <v>121</v>
      </c>
      <c r="AI426" s="91">
        <v>328002011020426</v>
      </c>
      <c r="AJ426" s="90" t="s">
        <v>174</v>
      </c>
    </row>
    <row r="427" spans="2:36" ht="16.5">
      <c r="B427" s="82" t="s">
        <v>2182</v>
      </c>
      <c r="C427" s="113">
        <v>412</v>
      </c>
      <c r="D427" s="84" t="s">
        <v>2183</v>
      </c>
      <c r="E427" s="82"/>
      <c r="F427" s="85">
        <v>685860715309</v>
      </c>
      <c r="G427" s="86">
        <v>32179</v>
      </c>
      <c r="H427" s="84" t="s">
        <v>2184</v>
      </c>
      <c r="I427" s="87" t="s">
        <v>111</v>
      </c>
      <c r="J427" s="84" t="s">
        <v>125</v>
      </c>
      <c r="K427" s="84" t="s">
        <v>1044</v>
      </c>
      <c r="L427" s="86">
        <v>43101</v>
      </c>
      <c r="M427" s="87" t="s">
        <v>96</v>
      </c>
      <c r="N427" s="87">
        <v>0</v>
      </c>
      <c r="O427" s="88">
        <v>64944</v>
      </c>
      <c r="P427" s="88">
        <v>0</v>
      </c>
      <c r="Q427" s="88">
        <v>0</v>
      </c>
      <c r="R427" s="88">
        <v>0</v>
      </c>
      <c r="S427" s="88">
        <v>77416</v>
      </c>
      <c r="T427" s="88">
        <f t="shared" si="25"/>
        <v>142360</v>
      </c>
      <c r="U427" s="87">
        <v>0</v>
      </c>
      <c r="V427" s="89">
        <f t="shared" si="26"/>
        <v>142360</v>
      </c>
      <c r="W427" s="87">
        <v>0</v>
      </c>
      <c r="X427" s="88">
        <v>15594</v>
      </c>
      <c r="Y427" s="88">
        <v>0</v>
      </c>
      <c r="Z427" s="88">
        <v>1218</v>
      </c>
      <c r="AA427" s="88">
        <v>0</v>
      </c>
      <c r="AB427" s="88">
        <v>0</v>
      </c>
      <c r="AC427" s="88">
        <v>0</v>
      </c>
      <c r="AD427" s="88">
        <v>0</v>
      </c>
      <c r="AE427" s="88">
        <f t="shared" si="24"/>
        <v>16812</v>
      </c>
      <c r="AF427" s="89">
        <f t="shared" si="27"/>
        <v>125548</v>
      </c>
      <c r="AG427" s="87">
        <v>0</v>
      </c>
      <c r="AH427" s="90" t="s">
        <v>121</v>
      </c>
      <c r="AI427" s="91">
        <v>328202010082814</v>
      </c>
      <c r="AJ427" s="90" t="s">
        <v>1318</v>
      </c>
    </row>
    <row r="428" spans="2:36" ht="16.5">
      <c r="B428" s="82" t="s">
        <v>2185</v>
      </c>
      <c r="C428" s="113">
        <v>413</v>
      </c>
      <c r="D428" s="84" t="s">
        <v>2186</v>
      </c>
      <c r="E428" s="82"/>
      <c r="F428" s="85">
        <v>910648093295</v>
      </c>
      <c r="G428" s="86">
        <v>31233</v>
      </c>
      <c r="H428" s="84" t="s">
        <v>2160</v>
      </c>
      <c r="I428" s="87" t="s">
        <v>111</v>
      </c>
      <c r="J428" s="84" t="s">
        <v>222</v>
      </c>
      <c r="K428" s="84" t="s">
        <v>2150</v>
      </c>
      <c r="L428" s="86">
        <v>43193</v>
      </c>
      <c r="M428" s="87" t="s">
        <v>96</v>
      </c>
      <c r="N428" s="87">
        <v>0</v>
      </c>
      <c r="O428" s="88">
        <v>49200</v>
      </c>
      <c r="P428" s="88">
        <v>0</v>
      </c>
      <c r="Q428" s="88">
        <v>0</v>
      </c>
      <c r="R428" s="88">
        <v>0</v>
      </c>
      <c r="S428" s="88">
        <v>56300</v>
      </c>
      <c r="T428" s="88">
        <f t="shared" si="25"/>
        <v>105500</v>
      </c>
      <c r="U428" s="87">
        <v>0</v>
      </c>
      <c r="V428" s="89">
        <f t="shared" si="26"/>
        <v>105500</v>
      </c>
      <c r="W428" s="87">
        <v>0</v>
      </c>
      <c r="X428" s="88">
        <v>11808</v>
      </c>
      <c r="Y428" s="88">
        <v>0</v>
      </c>
      <c r="Z428" s="88">
        <v>921</v>
      </c>
      <c r="AA428" s="88">
        <v>0</v>
      </c>
      <c r="AB428" s="88">
        <v>0</v>
      </c>
      <c r="AC428" s="88">
        <v>0</v>
      </c>
      <c r="AD428" s="88">
        <v>0</v>
      </c>
      <c r="AE428" s="88">
        <f t="shared" si="24"/>
        <v>12729</v>
      </c>
      <c r="AF428" s="89">
        <f t="shared" si="27"/>
        <v>92771</v>
      </c>
      <c r="AG428" s="87">
        <v>0</v>
      </c>
      <c r="AH428" s="90" t="s">
        <v>121</v>
      </c>
      <c r="AI428" s="91">
        <v>610002010013519</v>
      </c>
      <c r="AJ428" s="90" t="s">
        <v>140</v>
      </c>
    </row>
    <row r="429" spans="2:36" ht="16.5">
      <c r="B429" s="82" t="s">
        <v>2187</v>
      </c>
      <c r="C429" s="113">
        <v>414</v>
      </c>
      <c r="D429" s="84" t="s">
        <v>2188</v>
      </c>
      <c r="E429" s="82"/>
      <c r="F429" s="85">
        <v>806951057344</v>
      </c>
      <c r="G429" s="86">
        <v>33824</v>
      </c>
      <c r="H429" s="84" t="s">
        <v>2189</v>
      </c>
      <c r="I429" s="87" t="s">
        <v>111</v>
      </c>
      <c r="J429" s="84" t="s">
        <v>361</v>
      </c>
      <c r="K429" s="84" t="s">
        <v>2150</v>
      </c>
      <c r="L429" s="86">
        <v>43160</v>
      </c>
      <c r="M429" s="87" t="s">
        <v>96</v>
      </c>
      <c r="N429" s="87">
        <v>0</v>
      </c>
      <c r="O429" s="88">
        <v>50160</v>
      </c>
      <c r="P429" s="88">
        <v>0</v>
      </c>
      <c r="Q429" s="88">
        <v>0</v>
      </c>
      <c r="R429" s="88">
        <v>0</v>
      </c>
      <c r="S429" s="88">
        <v>57740</v>
      </c>
      <c r="T429" s="88">
        <f t="shared" si="25"/>
        <v>107900</v>
      </c>
      <c r="U429" s="87">
        <v>0</v>
      </c>
      <c r="V429" s="89">
        <f t="shared" si="26"/>
        <v>107900</v>
      </c>
      <c r="W429" s="87">
        <v>0</v>
      </c>
      <c r="X429" s="88">
        <v>12042</v>
      </c>
      <c r="Y429" s="88">
        <v>0</v>
      </c>
      <c r="Z429" s="88">
        <v>942</v>
      </c>
      <c r="AA429" s="88">
        <v>0</v>
      </c>
      <c r="AB429" s="88">
        <v>0</v>
      </c>
      <c r="AC429" s="88">
        <v>0</v>
      </c>
      <c r="AD429" s="88">
        <v>0</v>
      </c>
      <c r="AE429" s="88">
        <f t="shared" si="24"/>
        <v>12984</v>
      </c>
      <c r="AF429" s="89">
        <f t="shared" si="27"/>
        <v>94916</v>
      </c>
      <c r="AG429" s="87">
        <v>0</v>
      </c>
      <c r="AH429" s="90" t="s">
        <v>121</v>
      </c>
      <c r="AI429" s="91">
        <v>610002010012443</v>
      </c>
      <c r="AJ429" s="90" t="s">
        <v>140</v>
      </c>
    </row>
    <row r="430" spans="2:36" ht="16.5">
      <c r="B430" s="82" t="s">
        <v>2190</v>
      </c>
      <c r="C430" s="113">
        <v>415</v>
      </c>
      <c r="D430" s="84" t="s">
        <v>2191</v>
      </c>
      <c r="E430" s="82"/>
      <c r="F430" s="85">
        <v>762429085749</v>
      </c>
      <c r="G430" s="86">
        <v>35596</v>
      </c>
      <c r="H430" s="84" t="s">
        <v>62</v>
      </c>
      <c r="I430" s="87" t="s">
        <v>111</v>
      </c>
      <c r="J430" s="84" t="s">
        <v>163</v>
      </c>
      <c r="K430" s="84" t="s">
        <v>2150</v>
      </c>
      <c r="L430" s="86">
        <v>43282</v>
      </c>
      <c r="M430" s="87" t="s">
        <v>96</v>
      </c>
      <c r="N430" s="87">
        <v>0</v>
      </c>
      <c r="O430" s="88">
        <v>48280</v>
      </c>
      <c r="P430" s="88">
        <v>0</v>
      </c>
      <c r="Q430" s="88">
        <v>0</v>
      </c>
      <c r="R430" s="88">
        <v>0</v>
      </c>
      <c r="S430" s="88">
        <v>58981</v>
      </c>
      <c r="T430" s="88">
        <f t="shared" si="25"/>
        <v>107261</v>
      </c>
      <c r="U430" s="87">
        <v>0</v>
      </c>
      <c r="V430" s="89">
        <f t="shared" si="26"/>
        <v>107261</v>
      </c>
      <c r="W430" s="87">
        <v>0</v>
      </c>
      <c r="X430" s="88">
        <v>11588</v>
      </c>
      <c r="Y430" s="88">
        <v>0</v>
      </c>
      <c r="Z430" s="88">
        <v>904</v>
      </c>
      <c r="AA430" s="88">
        <v>0</v>
      </c>
      <c r="AB430" s="88">
        <v>0</v>
      </c>
      <c r="AC430" s="88">
        <v>0</v>
      </c>
      <c r="AD430" s="88">
        <v>0</v>
      </c>
      <c r="AE430" s="88">
        <f t="shared" si="24"/>
        <v>12492</v>
      </c>
      <c r="AF430" s="89">
        <f t="shared" si="27"/>
        <v>94769</v>
      </c>
      <c r="AG430" s="87">
        <v>0</v>
      </c>
      <c r="AH430" s="90" t="s">
        <v>121</v>
      </c>
      <c r="AI430" s="91">
        <v>328002011020331</v>
      </c>
      <c r="AJ430" s="90" t="s">
        <v>174</v>
      </c>
    </row>
    <row r="431" spans="2:36" ht="16.5">
      <c r="B431" s="82" t="s">
        <v>2192</v>
      </c>
      <c r="C431" s="113">
        <v>416</v>
      </c>
      <c r="D431" s="84" t="s">
        <v>2193</v>
      </c>
      <c r="E431" s="82"/>
      <c r="F431" s="85">
        <v>387833443248</v>
      </c>
      <c r="G431" s="86">
        <v>28590</v>
      </c>
      <c r="H431" s="84" t="s">
        <v>2160</v>
      </c>
      <c r="I431" s="87" t="s">
        <v>111</v>
      </c>
      <c r="J431" s="84" t="s">
        <v>120</v>
      </c>
      <c r="K431" s="84" t="s">
        <v>2150</v>
      </c>
      <c r="L431" s="86">
        <v>43296</v>
      </c>
      <c r="M431" s="87" t="s">
        <v>96</v>
      </c>
      <c r="N431" s="87">
        <v>0</v>
      </c>
      <c r="O431" s="88">
        <v>56662</v>
      </c>
      <c r="P431" s="88">
        <v>0</v>
      </c>
      <c r="Q431" s="88">
        <v>0</v>
      </c>
      <c r="R431" s="88">
        <v>0</v>
      </c>
      <c r="S431" s="88">
        <v>67493</v>
      </c>
      <c r="T431" s="88">
        <f t="shared" si="25"/>
        <v>124155</v>
      </c>
      <c r="U431" s="87">
        <v>0</v>
      </c>
      <c r="V431" s="89">
        <f t="shared" si="26"/>
        <v>124155</v>
      </c>
      <c r="W431" s="87">
        <v>0</v>
      </c>
      <c r="X431" s="88">
        <v>13610</v>
      </c>
      <c r="Y431" s="88">
        <v>0</v>
      </c>
      <c r="Z431" s="88">
        <v>1065</v>
      </c>
      <c r="AA431" s="88">
        <v>0</v>
      </c>
      <c r="AB431" s="88">
        <v>0</v>
      </c>
      <c r="AC431" s="88">
        <v>0</v>
      </c>
      <c r="AD431" s="88">
        <v>0</v>
      </c>
      <c r="AE431" s="88">
        <f t="shared" si="24"/>
        <v>14675</v>
      </c>
      <c r="AF431" s="89">
        <f t="shared" si="27"/>
        <v>109480</v>
      </c>
      <c r="AG431" s="87">
        <v>0</v>
      </c>
      <c r="AH431" s="90" t="s">
        <v>121</v>
      </c>
      <c r="AI431" s="91">
        <v>328002011020683</v>
      </c>
      <c r="AJ431" s="90" t="s">
        <v>174</v>
      </c>
    </row>
    <row r="432" spans="2:36" ht="16.5">
      <c r="B432" s="82" t="s">
        <v>2194</v>
      </c>
      <c r="C432" s="113">
        <v>417</v>
      </c>
      <c r="D432" s="84" t="s">
        <v>2195</v>
      </c>
      <c r="E432" s="82"/>
      <c r="F432" s="85">
        <v>892056801680</v>
      </c>
      <c r="G432" s="86">
        <v>36343</v>
      </c>
      <c r="H432" s="84" t="s">
        <v>2160</v>
      </c>
      <c r="I432" s="87" t="s">
        <v>111</v>
      </c>
      <c r="J432" s="84" t="s">
        <v>125</v>
      </c>
      <c r="K432" s="84" t="s">
        <v>2150</v>
      </c>
      <c r="L432" s="86">
        <v>43374</v>
      </c>
      <c r="M432" s="87" t="s">
        <v>96</v>
      </c>
      <c r="N432" s="87">
        <v>0</v>
      </c>
      <c r="O432" s="88">
        <v>37548</v>
      </c>
      <c r="P432" s="88">
        <v>0</v>
      </c>
      <c r="Q432" s="88">
        <v>0</v>
      </c>
      <c r="R432" s="88">
        <v>0</v>
      </c>
      <c r="S432" s="88">
        <v>39852</v>
      </c>
      <c r="T432" s="88">
        <f t="shared" si="25"/>
        <v>77400</v>
      </c>
      <c r="U432" s="87">
        <v>0</v>
      </c>
      <c r="V432" s="89">
        <f t="shared" si="26"/>
        <v>77400</v>
      </c>
      <c r="W432" s="87">
        <v>0</v>
      </c>
      <c r="X432" s="88">
        <v>9010</v>
      </c>
      <c r="Y432" s="88">
        <v>0</v>
      </c>
      <c r="Z432" s="88">
        <v>703</v>
      </c>
      <c r="AA432" s="88">
        <v>0</v>
      </c>
      <c r="AB432" s="88">
        <v>0</v>
      </c>
      <c r="AC432" s="88">
        <v>0</v>
      </c>
      <c r="AD432" s="88">
        <v>0</v>
      </c>
      <c r="AE432" s="88">
        <f t="shared" si="24"/>
        <v>9713</v>
      </c>
      <c r="AF432" s="89">
        <f t="shared" si="27"/>
        <v>67687</v>
      </c>
      <c r="AG432" s="87">
        <v>0</v>
      </c>
      <c r="AH432" s="90" t="s">
        <v>121</v>
      </c>
      <c r="AI432" s="91">
        <v>610002010013987</v>
      </c>
      <c r="AJ432" s="90" t="s">
        <v>140</v>
      </c>
    </row>
    <row r="433" spans="2:36" ht="16.5">
      <c r="B433" s="82" t="s">
        <v>2196</v>
      </c>
      <c r="C433" s="113">
        <v>418</v>
      </c>
      <c r="D433" s="84" t="s">
        <v>2197</v>
      </c>
      <c r="E433" s="82" t="s">
        <v>2198</v>
      </c>
      <c r="F433" s="85">
        <v>678069245643</v>
      </c>
      <c r="G433" s="86">
        <v>36717</v>
      </c>
      <c r="H433" s="84" t="s">
        <v>2160</v>
      </c>
      <c r="I433" s="87" t="s">
        <v>111</v>
      </c>
      <c r="J433" s="84" t="s">
        <v>2199</v>
      </c>
      <c r="K433" s="84" t="s">
        <v>2150</v>
      </c>
      <c r="L433" s="86">
        <v>43435</v>
      </c>
      <c r="M433" s="87" t="s">
        <v>96</v>
      </c>
      <c r="N433" s="87">
        <v>0</v>
      </c>
      <c r="O433" s="88">
        <v>49200</v>
      </c>
      <c r="P433" s="88">
        <v>0</v>
      </c>
      <c r="Q433" s="88">
        <v>0</v>
      </c>
      <c r="R433" s="88">
        <v>0</v>
      </c>
      <c r="S433" s="88">
        <v>66596</v>
      </c>
      <c r="T433" s="88">
        <f t="shared" si="25"/>
        <v>115796</v>
      </c>
      <c r="U433" s="87">
        <v>0</v>
      </c>
      <c r="V433" s="89">
        <f t="shared" si="26"/>
        <v>115796</v>
      </c>
      <c r="W433" s="87">
        <v>0</v>
      </c>
      <c r="X433" s="88">
        <v>11808</v>
      </c>
      <c r="Y433" s="88">
        <v>0</v>
      </c>
      <c r="Z433" s="88">
        <v>921</v>
      </c>
      <c r="AA433" s="88">
        <v>0</v>
      </c>
      <c r="AB433" s="88">
        <v>0</v>
      </c>
      <c r="AC433" s="88">
        <v>0</v>
      </c>
      <c r="AD433" s="88">
        <v>0</v>
      </c>
      <c r="AE433" s="88">
        <f t="shared" si="24"/>
        <v>12729</v>
      </c>
      <c r="AF433" s="89">
        <f t="shared" si="27"/>
        <v>103067</v>
      </c>
      <c r="AG433" s="87">
        <v>0</v>
      </c>
      <c r="AH433" s="90" t="s">
        <v>121</v>
      </c>
      <c r="AI433" s="91">
        <v>610002010013266</v>
      </c>
      <c r="AJ433" s="90" t="s">
        <v>140</v>
      </c>
    </row>
    <row r="434" spans="2:36" ht="16.5">
      <c r="B434" s="82" t="s">
        <v>2200</v>
      </c>
      <c r="C434" s="113">
        <v>419</v>
      </c>
      <c r="D434" s="84" t="s">
        <v>2201</v>
      </c>
      <c r="E434" s="82"/>
      <c r="F434" s="85">
        <v>589071536761</v>
      </c>
      <c r="G434" s="86">
        <v>34870</v>
      </c>
      <c r="H434" s="84" t="s">
        <v>2160</v>
      </c>
      <c r="I434" s="87" t="s">
        <v>111</v>
      </c>
      <c r="J434" s="84" t="s">
        <v>125</v>
      </c>
      <c r="K434" s="84" t="s">
        <v>2150</v>
      </c>
      <c r="L434" s="86">
        <v>43344</v>
      </c>
      <c r="M434" s="87" t="s">
        <v>96</v>
      </c>
      <c r="N434" s="87">
        <v>0</v>
      </c>
      <c r="O434" s="88">
        <v>49200</v>
      </c>
      <c r="P434" s="88">
        <v>0</v>
      </c>
      <c r="Q434" s="88">
        <v>0</v>
      </c>
      <c r="R434" s="88">
        <v>0</v>
      </c>
      <c r="S434" s="88">
        <v>63393</v>
      </c>
      <c r="T434" s="88">
        <f t="shared" si="25"/>
        <v>112593</v>
      </c>
      <c r="U434" s="87">
        <v>0</v>
      </c>
      <c r="V434" s="89">
        <f t="shared" si="26"/>
        <v>112593</v>
      </c>
      <c r="W434" s="87">
        <v>0</v>
      </c>
      <c r="X434" s="88">
        <v>11808</v>
      </c>
      <c r="Y434" s="88">
        <v>0</v>
      </c>
      <c r="Z434" s="88">
        <v>921</v>
      </c>
      <c r="AA434" s="88">
        <v>0</v>
      </c>
      <c r="AB434" s="88">
        <v>0</v>
      </c>
      <c r="AC434" s="88">
        <v>0</v>
      </c>
      <c r="AD434" s="88">
        <v>0</v>
      </c>
      <c r="AE434" s="88">
        <f t="shared" si="24"/>
        <v>12729</v>
      </c>
      <c r="AF434" s="89">
        <f t="shared" si="27"/>
        <v>99864</v>
      </c>
      <c r="AG434" s="87">
        <v>0</v>
      </c>
      <c r="AH434" s="90" t="s">
        <v>121</v>
      </c>
      <c r="AI434" s="91">
        <v>328002011020284</v>
      </c>
      <c r="AJ434" s="90" t="s">
        <v>174</v>
      </c>
    </row>
    <row r="435" spans="2:36" ht="16.5">
      <c r="B435" s="82" t="s">
        <v>2202</v>
      </c>
      <c r="C435" s="113">
        <v>420</v>
      </c>
      <c r="D435" s="84" t="s">
        <v>2203</v>
      </c>
      <c r="E435" s="82"/>
      <c r="F435" s="85">
        <v>979754665994</v>
      </c>
      <c r="G435" s="86">
        <v>36089</v>
      </c>
      <c r="H435" s="84" t="s">
        <v>2160</v>
      </c>
      <c r="I435" s="87" t="s">
        <v>111</v>
      </c>
      <c r="J435" s="84" t="s">
        <v>125</v>
      </c>
      <c r="K435" s="84" t="s">
        <v>2150</v>
      </c>
      <c r="L435" s="86">
        <v>43405</v>
      </c>
      <c r="M435" s="87" t="s">
        <v>96</v>
      </c>
      <c r="N435" s="87">
        <v>0</v>
      </c>
      <c r="O435" s="88">
        <v>49200</v>
      </c>
      <c r="P435" s="88">
        <v>0</v>
      </c>
      <c r="Q435" s="88">
        <v>0</v>
      </c>
      <c r="R435" s="88">
        <v>0</v>
      </c>
      <c r="S435" s="88">
        <v>58334</v>
      </c>
      <c r="T435" s="88">
        <f t="shared" si="25"/>
        <v>107534</v>
      </c>
      <c r="U435" s="87">
        <v>0</v>
      </c>
      <c r="V435" s="89">
        <f t="shared" si="26"/>
        <v>107534</v>
      </c>
      <c r="W435" s="87">
        <v>0</v>
      </c>
      <c r="X435" s="88">
        <v>11808</v>
      </c>
      <c r="Y435" s="88">
        <v>0</v>
      </c>
      <c r="Z435" s="88">
        <v>921</v>
      </c>
      <c r="AA435" s="88">
        <v>0</v>
      </c>
      <c r="AB435" s="88">
        <v>0</v>
      </c>
      <c r="AC435" s="88">
        <v>0</v>
      </c>
      <c r="AD435" s="88">
        <v>0</v>
      </c>
      <c r="AE435" s="88">
        <f t="shared" si="24"/>
        <v>12729</v>
      </c>
      <c r="AF435" s="89">
        <f t="shared" si="27"/>
        <v>94805</v>
      </c>
      <c r="AG435" s="87">
        <v>0</v>
      </c>
      <c r="AH435" s="90" t="s">
        <v>121</v>
      </c>
      <c r="AI435" s="91">
        <v>610002010013244</v>
      </c>
      <c r="AJ435" s="90" t="s">
        <v>140</v>
      </c>
    </row>
    <row r="436" spans="2:36" ht="16.5">
      <c r="B436" s="82" t="s">
        <v>2204</v>
      </c>
      <c r="C436" s="113">
        <v>421</v>
      </c>
      <c r="D436" s="84" t="s">
        <v>2205</v>
      </c>
      <c r="E436" s="82"/>
      <c r="F436" s="85">
        <v>824048151631</v>
      </c>
      <c r="G436" s="86">
        <v>35283</v>
      </c>
      <c r="H436" s="84" t="s">
        <v>62</v>
      </c>
      <c r="I436" s="87" t="s">
        <v>111</v>
      </c>
      <c r="J436" s="84" t="s">
        <v>120</v>
      </c>
      <c r="K436" s="84" t="s">
        <v>2150</v>
      </c>
      <c r="L436" s="86">
        <v>43348</v>
      </c>
      <c r="M436" s="87" t="s">
        <v>96</v>
      </c>
      <c r="N436" s="87">
        <v>0</v>
      </c>
      <c r="O436" s="88">
        <v>21135</v>
      </c>
      <c r="P436" s="88">
        <v>0</v>
      </c>
      <c r="Q436" s="88">
        <v>0</v>
      </c>
      <c r="R436" s="88">
        <v>0</v>
      </c>
      <c r="S436" s="88">
        <v>31704</v>
      </c>
      <c r="T436" s="88">
        <f t="shared" si="25"/>
        <v>52839</v>
      </c>
      <c r="U436" s="87">
        <v>0</v>
      </c>
      <c r="V436" s="89">
        <f t="shared" si="26"/>
        <v>52839</v>
      </c>
      <c r="W436" s="87">
        <v>0</v>
      </c>
      <c r="X436" s="88">
        <v>5072</v>
      </c>
      <c r="Y436" s="88">
        <v>0</v>
      </c>
      <c r="Z436" s="88">
        <v>399</v>
      </c>
      <c r="AA436" s="88">
        <v>0</v>
      </c>
      <c r="AB436" s="88">
        <v>0</v>
      </c>
      <c r="AC436" s="88">
        <v>0</v>
      </c>
      <c r="AD436" s="88">
        <v>0</v>
      </c>
      <c r="AE436" s="88">
        <f t="shared" si="24"/>
        <v>5471</v>
      </c>
      <c r="AF436" s="89">
        <f t="shared" si="27"/>
        <v>47368</v>
      </c>
      <c r="AG436" s="87">
        <v>0</v>
      </c>
      <c r="AH436" s="90" t="s">
        <v>121</v>
      </c>
      <c r="AI436" s="91">
        <v>328002011020329</v>
      </c>
      <c r="AJ436" s="90" t="s">
        <v>174</v>
      </c>
    </row>
    <row r="437" spans="2:36" ht="16.5">
      <c r="B437" s="82" t="s">
        <v>2206</v>
      </c>
      <c r="C437" s="113">
        <v>422</v>
      </c>
      <c r="D437" s="84" t="s">
        <v>2207</v>
      </c>
      <c r="E437" s="82" t="s">
        <v>2208</v>
      </c>
      <c r="F437" s="85">
        <v>919444917055</v>
      </c>
      <c r="G437" s="86">
        <v>35220</v>
      </c>
      <c r="H437" s="84" t="s">
        <v>1564</v>
      </c>
      <c r="I437" s="87" t="s">
        <v>111</v>
      </c>
      <c r="J437" s="84" t="s">
        <v>112</v>
      </c>
      <c r="K437" s="84" t="s">
        <v>2150</v>
      </c>
      <c r="L437" s="86">
        <v>43483</v>
      </c>
      <c r="M437" s="87" t="s">
        <v>96</v>
      </c>
      <c r="N437" s="87">
        <v>0</v>
      </c>
      <c r="O437" s="88">
        <v>55277</v>
      </c>
      <c r="P437" s="88">
        <v>0</v>
      </c>
      <c r="Q437" s="88">
        <v>0</v>
      </c>
      <c r="R437" s="88">
        <v>0</v>
      </c>
      <c r="S437" s="88">
        <v>69153</v>
      </c>
      <c r="T437" s="88">
        <f t="shared" si="25"/>
        <v>124430</v>
      </c>
      <c r="U437" s="87">
        <v>0</v>
      </c>
      <c r="V437" s="89">
        <f t="shared" si="26"/>
        <v>124430</v>
      </c>
      <c r="W437" s="87">
        <v>0</v>
      </c>
      <c r="X437" s="88">
        <v>13266</v>
      </c>
      <c r="Y437" s="88">
        <v>0</v>
      </c>
      <c r="Z437" s="88">
        <v>1036</v>
      </c>
      <c r="AA437" s="88">
        <v>0</v>
      </c>
      <c r="AB437" s="88">
        <v>300</v>
      </c>
      <c r="AC437" s="88">
        <v>0</v>
      </c>
      <c r="AD437" s="88">
        <v>0</v>
      </c>
      <c r="AE437" s="88">
        <f t="shared" si="24"/>
        <v>14602</v>
      </c>
      <c r="AF437" s="89">
        <f t="shared" si="27"/>
        <v>109828</v>
      </c>
      <c r="AG437" s="87">
        <v>0</v>
      </c>
      <c r="AH437" s="90" t="s">
        <v>121</v>
      </c>
      <c r="AI437" s="91">
        <v>328002120001702</v>
      </c>
      <c r="AJ437" s="90" t="s">
        <v>174</v>
      </c>
    </row>
    <row r="438" spans="2:36" ht="16.5">
      <c r="B438" s="82" t="s">
        <v>2209</v>
      </c>
      <c r="C438" s="113">
        <v>423</v>
      </c>
      <c r="D438" s="84" t="s">
        <v>2210</v>
      </c>
      <c r="E438" s="82"/>
      <c r="F438" s="85">
        <v>471786458528</v>
      </c>
      <c r="G438" s="86">
        <v>34114</v>
      </c>
      <c r="H438" s="84" t="s">
        <v>1564</v>
      </c>
      <c r="I438" s="87" t="s">
        <v>111</v>
      </c>
      <c r="J438" s="84" t="s">
        <v>125</v>
      </c>
      <c r="K438" s="84" t="s">
        <v>2150</v>
      </c>
      <c r="L438" s="86">
        <v>43420</v>
      </c>
      <c r="M438" s="87" t="s">
        <v>96</v>
      </c>
      <c r="N438" s="87">
        <v>0</v>
      </c>
      <c r="O438" s="88">
        <v>427</v>
      </c>
      <c r="P438" s="88">
        <v>0</v>
      </c>
      <c r="Q438" s="88">
        <v>0</v>
      </c>
      <c r="R438" s="88">
        <v>0</v>
      </c>
      <c r="S438" s="88">
        <v>640</v>
      </c>
      <c r="T438" s="88">
        <f t="shared" si="25"/>
        <v>1067</v>
      </c>
      <c r="U438" s="87">
        <v>0</v>
      </c>
      <c r="V438" s="89">
        <f t="shared" si="26"/>
        <v>1067</v>
      </c>
      <c r="W438" s="87">
        <v>0</v>
      </c>
      <c r="X438" s="88">
        <v>102</v>
      </c>
      <c r="Y438" s="88">
        <v>0</v>
      </c>
      <c r="Z438" s="88">
        <v>8</v>
      </c>
      <c r="AA438" s="88">
        <v>0</v>
      </c>
      <c r="AB438" s="88">
        <v>0</v>
      </c>
      <c r="AC438" s="88">
        <v>0</v>
      </c>
      <c r="AD438" s="88">
        <v>0</v>
      </c>
      <c r="AE438" s="88">
        <f t="shared" si="24"/>
        <v>110</v>
      </c>
      <c r="AF438" s="89">
        <f t="shared" si="27"/>
        <v>957</v>
      </c>
      <c r="AG438" s="87">
        <v>0</v>
      </c>
      <c r="AH438" s="90" t="s">
        <v>121</v>
      </c>
      <c r="AI438" s="91">
        <v>328002011019526</v>
      </c>
      <c r="AJ438" s="90" t="s">
        <v>174</v>
      </c>
    </row>
    <row r="439" spans="2:36" ht="16.5">
      <c r="B439" s="82" t="s">
        <v>2211</v>
      </c>
      <c r="C439" s="113">
        <v>424</v>
      </c>
      <c r="D439" s="84" t="s">
        <v>2212</v>
      </c>
      <c r="E439" s="82"/>
      <c r="F439" s="85">
        <v>692313990007</v>
      </c>
      <c r="G439" s="86">
        <v>35065</v>
      </c>
      <c r="H439" s="84" t="s">
        <v>2160</v>
      </c>
      <c r="I439" s="87" t="s">
        <v>111</v>
      </c>
      <c r="J439" s="84" t="s">
        <v>125</v>
      </c>
      <c r="K439" s="84" t="s">
        <v>2150</v>
      </c>
      <c r="L439" s="86">
        <v>43405</v>
      </c>
      <c r="M439" s="87" t="s">
        <v>96</v>
      </c>
      <c r="N439" s="87">
        <v>0</v>
      </c>
      <c r="O439" s="88">
        <v>39257</v>
      </c>
      <c r="P439" s="88">
        <v>0</v>
      </c>
      <c r="Q439" s="88">
        <v>0</v>
      </c>
      <c r="R439" s="88">
        <v>0</v>
      </c>
      <c r="S439" s="88">
        <v>46865</v>
      </c>
      <c r="T439" s="88">
        <f t="shared" si="25"/>
        <v>86122</v>
      </c>
      <c r="U439" s="87">
        <v>0</v>
      </c>
      <c r="V439" s="89">
        <f t="shared" si="26"/>
        <v>86122</v>
      </c>
      <c r="W439" s="87">
        <v>0</v>
      </c>
      <c r="X439" s="88">
        <v>9420</v>
      </c>
      <c r="Y439" s="88">
        <v>0</v>
      </c>
      <c r="Z439" s="88">
        <v>736</v>
      </c>
      <c r="AA439" s="88">
        <v>0</v>
      </c>
      <c r="AB439" s="88">
        <v>0</v>
      </c>
      <c r="AC439" s="88">
        <v>0</v>
      </c>
      <c r="AD439" s="88">
        <v>0</v>
      </c>
      <c r="AE439" s="88">
        <f t="shared" si="24"/>
        <v>10156</v>
      </c>
      <c r="AF439" s="89">
        <f t="shared" si="27"/>
        <v>75966</v>
      </c>
      <c r="AG439" s="87">
        <v>0</v>
      </c>
      <c r="AH439" s="90" t="s">
        <v>121</v>
      </c>
      <c r="AI439" s="91">
        <v>328002011020352</v>
      </c>
      <c r="AJ439" s="90" t="s">
        <v>174</v>
      </c>
    </row>
    <row r="440" spans="2:36" ht="16.5">
      <c r="B440" s="82" t="s">
        <v>2213</v>
      </c>
      <c r="C440" s="113">
        <v>425</v>
      </c>
      <c r="D440" s="84" t="s">
        <v>2214</v>
      </c>
      <c r="E440" s="82" t="s">
        <v>2215</v>
      </c>
      <c r="F440" s="85">
        <v>297423486216</v>
      </c>
      <c r="G440" s="86">
        <v>35662</v>
      </c>
      <c r="H440" s="84" t="s">
        <v>62</v>
      </c>
      <c r="I440" s="87" t="s">
        <v>111</v>
      </c>
      <c r="J440" s="84" t="s">
        <v>112</v>
      </c>
      <c r="K440" s="84" t="s">
        <v>2150</v>
      </c>
      <c r="L440" s="86">
        <v>43588</v>
      </c>
      <c r="M440" s="87" t="s">
        <v>96</v>
      </c>
      <c r="N440" s="87">
        <v>0</v>
      </c>
      <c r="O440" s="88">
        <v>45816</v>
      </c>
      <c r="P440" s="88">
        <v>0</v>
      </c>
      <c r="Q440" s="88">
        <v>0</v>
      </c>
      <c r="R440" s="88">
        <v>0</v>
      </c>
      <c r="S440" s="88">
        <v>51223</v>
      </c>
      <c r="T440" s="88">
        <f t="shared" si="25"/>
        <v>97039</v>
      </c>
      <c r="U440" s="87">
        <v>0</v>
      </c>
      <c r="V440" s="89">
        <f t="shared" si="26"/>
        <v>97039</v>
      </c>
      <c r="W440" s="87">
        <v>0</v>
      </c>
      <c r="X440" s="88">
        <v>11000</v>
      </c>
      <c r="Y440" s="88">
        <v>0</v>
      </c>
      <c r="Z440" s="88">
        <v>859</v>
      </c>
      <c r="AA440" s="88">
        <v>0</v>
      </c>
      <c r="AB440" s="88">
        <v>0</v>
      </c>
      <c r="AC440" s="88">
        <v>0</v>
      </c>
      <c r="AD440" s="88">
        <v>0</v>
      </c>
      <c r="AE440" s="88">
        <f t="shared" si="24"/>
        <v>11859</v>
      </c>
      <c r="AF440" s="89">
        <f t="shared" si="27"/>
        <v>85180</v>
      </c>
      <c r="AG440" s="87">
        <v>0</v>
      </c>
      <c r="AH440" s="90" t="s">
        <v>121</v>
      </c>
      <c r="AI440" s="91">
        <v>610002010014386</v>
      </c>
      <c r="AJ440" s="90" t="s">
        <v>140</v>
      </c>
    </row>
    <row r="441" spans="2:36" ht="16.5">
      <c r="B441" s="82" t="s">
        <v>2216</v>
      </c>
      <c r="C441" s="113">
        <v>426</v>
      </c>
      <c r="D441" s="84" t="s">
        <v>2217</v>
      </c>
      <c r="E441" s="82" t="s">
        <v>167</v>
      </c>
      <c r="F441" s="85">
        <v>654591633618</v>
      </c>
      <c r="G441" s="86">
        <v>34284</v>
      </c>
      <c r="H441" s="84" t="s">
        <v>2184</v>
      </c>
      <c r="I441" s="87" t="s">
        <v>111</v>
      </c>
      <c r="J441" s="84" t="s">
        <v>154</v>
      </c>
      <c r="K441" s="84" t="s">
        <v>1044</v>
      </c>
      <c r="L441" s="86">
        <v>43719</v>
      </c>
      <c r="M441" s="87" t="s">
        <v>96</v>
      </c>
      <c r="N441" s="87">
        <v>0</v>
      </c>
      <c r="O441" s="88">
        <v>59040</v>
      </c>
      <c r="P441" s="88">
        <v>0</v>
      </c>
      <c r="Q441" s="88">
        <v>0</v>
      </c>
      <c r="R441" s="88">
        <v>0</v>
      </c>
      <c r="S441" s="88">
        <v>71060</v>
      </c>
      <c r="T441" s="88">
        <f t="shared" si="25"/>
        <v>130100</v>
      </c>
      <c r="U441" s="87">
        <v>0</v>
      </c>
      <c r="V441" s="89">
        <f t="shared" si="26"/>
        <v>130100</v>
      </c>
      <c r="W441" s="87">
        <v>0</v>
      </c>
      <c r="X441" s="88">
        <v>14172</v>
      </c>
      <c r="Y441" s="88">
        <v>0</v>
      </c>
      <c r="Z441" s="88">
        <v>1107</v>
      </c>
      <c r="AA441" s="88">
        <v>0</v>
      </c>
      <c r="AB441" s="88">
        <v>0</v>
      </c>
      <c r="AC441" s="88">
        <v>0</v>
      </c>
      <c r="AD441" s="88">
        <v>0</v>
      </c>
      <c r="AE441" s="88">
        <f t="shared" si="24"/>
        <v>15279</v>
      </c>
      <c r="AF441" s="89">
        <f t="shared" si="27"/>
        <v>114821</v>
      </c>
      <c r="AG441" s="87">
        <v>0</v>
      </c>
      <c r="AH441" s="90" t="s">
        <v>121</v>
      </c>
      <c r="AI441" s="91">
        <v>328002011021380</v>
      </c>
      <c r="AJ441" s="90" t="s">
        <v>174</v>
      </c>
    </row>
    <row r="442" spans="2:36" ht="16.5">
      <c r="B442" s="82" t="s">
        <v>2218</v>
      </c>
      <c r="C442" s="113">
        <v>427</v>
      </c>
      <c r="D442" s="84" t="s">
        <v>2219</v>
      </c>
      <c r="E442" s="82"/>
      <c r="F442" s="85">
        <v>815658389329</v>
      </c>
      <c r="G442" s="86">
        <v>36121</v>
      </c>
      <c r="H442" s="84" t="s">
        <v>62</v>
      </c>
      <c r="I442" s="87" t="s">
        <v>111</v>
      </c>
      <c r="J442" s="84" t="s">
        <v>112</v>
      </c>
      <c r="K442" s="84" t="s">
        <v>2150</v>
      </c>
      <c r="L442" s="86">
        <v>43791</v>
      </c>
      <c r="M442" s="87" t="s">
        <v>96</v>
      </c>
      <c r="N442" s="87">
        <v>0</v>
      </c>
      <c r="O442" s="88">
        <v>45793</v>
      </c>
      <c r="P442" s="88">
        <v>0</v>
      </c>
      <c r="Q442" s="88">
        <v>0</v>
      </c>
      <c r="R442" s="88">
        <v>0</v>
      </c>
      <c r="S442" s="88">
        <v>51191</v>
      </c>
      <c r="T442" s="88">
        <f t="shared" si="25"/>
        <v>96984</v>
      </c>
      <c r="U442" s="87">
        <v>0</v>
      </c>
      <c r="V442" s="89">
        <f t="shared" si="26"/>
        <v>96984</v>
      </c>
      <c r="W442" s="87">
        <v>0</v>
      </c>
      <c r="X442" s="88">
        <v>10990</v>
      </c>
      <c r="Y442" s="88">
        <v>0</v>
      </c>
      <c r="Z442" s="88">
        <v>863</v>
      </c>
      <c r="AA442" s="88">
        <v>0</v>
      </c>
      <c r="AB442" s="88">
        <v>0</v>
      </c>
      <c r="AC442" s="88">
        <v>0</v>
      </c>
      <c r="AD442" s="88">
        <v>0</v>
      </c>
      <c r="AE442" s="88">
        <f t="shared" si="24"/>
        <v>11853</v>
      </c>
      <c r="AF442" s="89">
        <f t="shared" si="27"/>
        <v>85131</v>
      </c>
      <c r="AG442" s="87">
        <v>0</v>
      </c>
      <c r="AH442" s="90" t="s">
        <v>121</v>
      </c>
      <c r="AI442" s="91">
        <v>610002010014600</v>
      </c>
      <c r="AJ442" s="90" t="s">
        <v>140</v>
      </c>
    </row>
    <row r="443" spans="2:36" ht="16.5">
      <c r="B443" s="82" t="s">
        <v>2220</v>
      </c>
      <c r="C443" s="113">
        <v>428</v>
      </c>
      <c r="D443" s="84" t="s">
        <v>2221</v>
      </c>
      <c r="E443" s="82"/>
      <c r="F443" s="85">
        <v>654099305029</v>
      </c>
      <c r="G443" s="86">
        <v>31514</v>
      </c>
      <c r="H443" s="84" t="s">
        <v>2160</v>
      </c>
      <c r="I443" s="87" t="s">
        <v>111</v>
      </c>
      <c r="J443" s="84" t="s">
        <v>120</v>
      </c>
      <c r="K443" s="84" t="s">
        <v>2150</v>
      </c>
      <c r="L443" s="86">
        <v>43813</v>
      </c>
      <c r="M443" s="87" t="s">
        <v>96</v>
      </c>
      <c r="N443" s="87">
        <v>0</v>
      </c>
      <c r="O443" s="88">
        <v>53953</v>
      </c>
      <c r="P443" s="88">
        <v>0</v>
      </c>
      <c r="Q443" s="88">
        <v>0</v>
      </c>
      <c r="R443" s="88">
        <v>0</v>
      </c>
      <c r="S443" s="88">
        <v>63430</v>
      </c>
      <c r="T443" s="88">
        <f t="shared" si="25"/>
        <v>117383</v>
      </c>
      <c r="U443" s="87">
        <v>0</v>
      </c>
      <c r="V443" s="89">
        <f t="shared" si="26"/>
        <v>117383</v>
      </c>
      <c r="W443" s="87">
        <v>0</v>
      </c>
      <c r="X443" s="88">
        <v>12950</v>
      </c>
      <c r="Y443" s="88">
        <v>0</v>
      </c>
      <c r="Z443" s="88">
        <v>1017</v>
      </c>
      <c r="AA443" s="88">
        <v>0</v>
      </c>
      <c r="AB443" s="88">
        <v>0</v>
      </c>
      <c r="AC443" s="88">
        <v>0</v>
      </c>
      <c r="AD443" s="88">
        <v>0</v>
      </c>
      <c r="AE443" s="88">
        <f t="shared" si="24"/>
        <v>13967</v>
      </c>
      <c r="AF443" s="89">
        <f t="shared" si="27"/>
        <v>103416</v>
      </c>
      <c r="AG443" s="87">
        <v>0</v>
      </c>
      <c r="AH443" s="90" t="s">
        <v>121</v>
      </c>
      <c r="AI443" s="91">
        <v>610002010014690</v>
      </c>
      <c r="AJ443" s="90" t="s">
        <v>140</v>
      </c>
    </row>
    <row r="444" spans="2:36" ht="16.5">
      <c r="B444" s="82" t="s">
        <v>2222</v>
      </c>
      <c r="C444" s="113">
        <v>429</v>
      </c>
      <c r="D444" s="84" t="s">
        <v>2223</v>
      </c>
      <c r="E444" s="82"/>
      <c r="F444" s="85">
        <v>250032603946</v>
      </c>
      <c r="G444" s="86">
        <v>35600</v>
      </c>
      <c r="H444" s="84" t="s">
        <v>2224</v>
      </c>
      <c r="I444" s="87" t="s">
        <v>111</v>
      </c>
      <c r="J444" s="84" t="s">
        <v>112</v>
      </c>
      <c r="K444" s="84" t="s">
        <v>2150</v>
      </c>
      <c r="L444" s="86">
        <v>43852</v>
      </c>
      <c r="M444" s="87" t="s">
        <v>96</v>
      </c>
      <c r="N444" s="87">
        <v>0</v>
      </c>
      <c r="O444" s="88">
        <v>7666</v>
      </c>
      <c r="P444" s="88">
        <v>0</v>
      </c>
      <c r="Q444" s="88">
        <v>0</v>
      </c>
      <c r="R444" s="88">
        <v>0</v>
      </c>
      <c r="S444" s="88">
        <v>11499</v>
      </c>
      <c r="T444" s="88">
        <f t="shared" si="25"/>
        <v>19165</v>
      </c>
      <c r="U444" s="87">
        <v>0</v>
      </c>
      <c r="V444" s="89">
        <f t="shared" si="26"/>
        <v>19165</v>
      </c>
      <c r="W444" s="87">
        <v>0</v>
      </c>
      <c r="X444" s="88">
        <v>1840</v>
      </c>
      <c r="Y444" s="88">
        <v>0</v>
      </c>
      <c r="Z444" s="88">
        <v>145</v>
      </c>
      <c r="AA444" s="88">
        <v>0</v>
      </c>
      <c r="AB444" s="88">
        <v>0</v>
      </c>
      <c r="AC444" s="88">
        <v>0</v>
      </c>
      <c r="AD444" s="88">
        <v>0</v>
      </c>
      <c r="AE444" s="88">
        <f t="shared" si="24"/>
        <v>1985</v>
      </c>
      <c r="AF444" s="89">
        <f t="shared" si="27"/>
        <v>17180</v>
      </c>
      <c r="AG444" s="87">
        <v>0</v>
      </c>
      <c r="AH444" s="90" t="s">
        <v>121</v>
      </c>
      <c r="AI444" s="91">
        <v>328002011021555</v>
      </c>
      <c r="AJ444" s="90" t="s">
        <v>174</v>
      </c>
    </row>
    <row r="445" spans="2:36" ht="16.5">
      <c r="B445" s="82" t="s">
        <v>2225</v>
      </c>
      <c r="C445" s="113">
        <v>430</v>
      </c>
      <c r="D445" s="84" t="s">
        <v>2226</v>
      </c>
      <c r="E445" s="82"/>
      <c r="F445" s="85">
        <v>228452663318</v>
      </c>
      <c r="G445" s="86">
        <v>35777</v>
      </c>
      <c r="H445" s="84" t="s">
        <v>1564</v>
      </c>
      <c r="I445" s="87" t="s">
        <v>111</v>
      </c>
      <c r="J445" s="84" t="s">
        <v>2199</v>
      </c>
      <c r="K445" s="84" t="s">
        <v>2150</v>
      </c>
      <c r="L445" s="86">
        <v>43850</v>
      </c>
      <c r="M445" s="87" t="s">
        <v>96</v>
      </c>
      <c r="N445" s="87">
        <v>0</v>
      </c>
      <c r="O445" s="88">
        <v>63625</v>
      </c>
      <c r="P445" s="88">
        <v>0</v>
      </c>
      <c r="Q445" s="88">
        <v>0</v>
      </c>
      <c r="R445" s="88">
        <v>0</v>
      </c>
      <c r="S445" s="88">
        <v>88658</v>
      </c>
      <c r="T445" s="88">
        <f t="shared" si="25"/>
        <v>152283</v>
      </c>
      <c r="U445" s="87">
        <v>0</v>
      </c>
      <c r="V445" s="89">
        <f t="shared" si="26"/>
        <v>152283</v>
      </c>
      <c r="W445" s="87">
        <v>0</v>
      </c>
      <c r="X445" s="88">
        <v>15268</v>
      </c>
      <c r="Y445" s="88">
        <v>0</v>
      </c>
      <c r="Z445" s="88">
        <v>1197</v>
      </c>
      <c r="AA445" s="88">
        <v>0</v>
      </c>
      <c r="AB445" s="88">
        <v>750</v>
      </c>
      <c r="AC445" s="88">
        <v>0</v>
      </c>
      <c r="AD445" s="88">
        <v>0</v>
      </c>
      <c r="AE445" s="88">
        <f t="shared" si="24"/>
        <v>17215</v>
      </c>
      <c r="AF445" s="89">
        <f t="shared" si="27"/>
        <v>135068</v>
      </c>
      <c r="AG445" s="87">
        <v>0</v>
      </c>
      <c r="AH445" s="90" t="s">
        <v>121</v>
      </c>
      <c r="AI445" s="91">
        <v>328002011021561</v>
      </c>
      <c r="AJ445" s="90" t="s">
        <v>174</v>
      </c>
    </row>
    <row r="446" spans="2:36" ht="16.5">
      <c r="B446" s="82" t="s">
        <v>2227</v>
      </c>
      <c r="C446" s="113">
        <v>431</v>
      </c>
      <c r="D446" s="84" t="s">
        <v>2228</v>
      </c>
      <c r="E446" s="82"/>
      <c r="F446" s="85">
        <v>695701614843</v>
      </c>
      <c r="G446" s="86">
        <v>36131</v>
      </c>
      <c r="H446" s="84" t="s">
        <v>2229</v>
      </c>
      <c r="I446" s="87" t="s">
        <v>111</v>
      </c>
      <c r="J446" s="84" t="s">
        <v>112</v>
      </c>
      <c r="K446" s="84" t="s">
        <v>2150</v>
      </c>
      <c r="L446" s="86">
        <v>43831</v>
      </c>
      <c r="M446" s="87" t="s">
        <v>96</v>
      </c>
      <c r="N446" s="87">
        <v>0</v>
      </c>
      <c r="O446" s="88">
        <v>63960</v>
      </c>
      <c r="P446" s="88">
        <v>0</v>
      </c>
      <c r="Q446" s="88">
        <v>0</v>
      </c>
      <c r="R446" s="88">
        <v>0</v>
      </c>
      <c r="S446" s="88">
        <v>97240</v>
      </c>
      <c r="T446" s="88">
        <f t="shared" si="25"/>
        <v>161200</v>
      </c>
      <c r="U446" s="87">
        <v>0</v>
      </c>
      <c r="V446" s="89">
        <f t="shared" si="26"/>
        <v>161200</v>
      </c>
      <c r="W446" s="87">
        <v>0</v>
      </c>
      <c r="X446" s="88">
        <v>15348</v>
      </c>
      <c r="Y446" s="88">
        <v>0</v>
      </c>
      <c r="Z446" s="88">
        <v>1203</v>
      </c>
      <c r="AA446" s="88">
        <v>0</v>
      </c>
      <c r="AB446" s="88">
        <v>750</v>
      </c>
      <c r="AC446" s="88">
        <v>0</v>
      </c>
      <c r="AD446" s="88">
        <v>0</v>
      </c>
      <c r="AE446" s="88">
        <f t="shared" si="24"/>
        <v>17301</v>
      </c>
      <c r="AF446" s="89">
        <f t="shared" si="27"/>
        <v>143899</v>
      </c>
      <c r="AG446" s="87">
        <v>0</v>
      </c>
      <c r="AH446" s="90" t="s">
        <v>121</v>
      </c>
      <c r="AI446" s="91">
        <v>328002011021565</v>
      </c>
      <c r="AJ446" s="90" t="s">
        <v>174</v>
      </c>
    </row>
    <row r="447" spans="2:36" ht="16.5">
      <c r="B447" s="82" t="s">
        <v>2230</v>
      </c>
      <c r="C447" s="113">
        <v>432</v>
      </c>
      <c r="D447" s="84" t="s">
        <v>2231</v>
      </c>
      <c r="E447" s="82"/>
      <c r="F447" s="85">
        <v>646615944079</v>
      </c>
      <c r="G447" s="86">
        <v>37094</v>
      </c>
      <c r="H447" s="84" t="s">
        <v>1564</v>
      </c>
      <c r="I447" s="87" t="s">
        <v>111</v>
      </c>
      <c r="J447" s="84" t="s">
        <v>120</v>
      </c>
      <c r="K447" s="84" t="s">
        <v>2150</v>
      </c>
      <c r="L447" s="86">
        <v>43851</v>
      </c>
      <c r="M447" s="87" t="s">
        <v>96</v>
      </c>
      <c r="N447" s="87">
        <v>0</v>
      </c>
      <c r="O447" s="88">
        <v>21048</v>
      </c>
      <c r="P447" s="88">
        <v>0</v>
      </c>
      <c r="Q447" s="88">
        <v>0</v>
      </c>
      <c r="R447" s="88">
        <v>0</v>
      </c>
      <c r="S447" s="88">
        <v>31571</v>
      </c>
      <c r="T447" s="88">
        <f t="shared" si="25"/>
        <v>52619</v>
      </c>
      <c r="U447" s="87">
        <v>0</v>
      </c>
      <c r="V447" s="89">
        <f t="shared" si="26"/>
        <v>52619</v>
      </c>
      <c r="W447" s="87">
        <v>0</v>
      </c>
      <c r="X447" s="88">
        <v>5052</v>
      </c>
      <c r="Y447" s="88">
        <v>0</v>
      </c>
      <c r="Z447" s="88">
        <v>395</v>
      </c>
      <c r="AA447" s="88">
        <v>0</v>
      </c>
      <c r="AB447" s="88">
        <v>0</v>
      </c>
      <c r="AC447" s="88">
        <v>0</v>
      </c>
      <c r="AD447" s="88">
        <v>0</v>
      </c>
      <c r="AE447" s="88">
        <f t="shared" si="24"/>
        <v>5447</v>
      </c>
      <c r="AF447" s="89">
        <f t="shared" si="27"/>
        <v>47172</v>
      </c>
      <c r="AG447" s="87">
        <v>0</v>
      </c>
      <c r="AH447" s="90" t="s">
        <v>121</v>
      </c>
      <c r="AI447" s="91">
        <v>328002011021560</v>
      </c>
      <c r="AJ447" s="90" t="s">
        <v>174</v>
      </c>
    </row>
    <row r="448" spans="2:36" ht="16.5">
      <c r="B448" s="82" t="s">
        <v>2232</v>
      </c>
      <c r="C448" s="113">
        <v>433</v>
      </c>
      <c r="D448" s="84" t="s">
        <v>2233</v>
      </c>
      <c r="E448" s="82" t="s">
        <v>2234</v>
      </c>
      <c r="F448" s="85">
        <v>401460908978</v>
      </c>
      <c r="G448" s="86">
        <v>32345</v>
      </c>
      <c r="H448" s="84" t="s">
        <v>1043</v>
      </c>
      <c r="I448" s="87" t="s">
        <v>111</v>
      </c>
      <c r="J448" s="84" t="s">
        <v>128</v>
      </c>
      <c r="K448" s="84" t="s">
        <v>1044</v>
      </c>
      <c r="L448" s="86">
        <v>43838</v>
      </c>
      <c r="M448" s="87" t="s">
        <v>96</v>
      </c>
      <c r="N448" s="87">
        <v>0</v>
      </c>
      <c r="O448" s="88">
        <v>6472</v>
      </c>
      <c r="P448" s="88">
        <v>0</v>
      </c>
      <c r="Q448" s="88">
        <v>0</v>
      </c>
      <c r="R448" s="88">
        <v>0</v>
      </c>
      <c r="S448" s="88">
        <v>9709</v>
      </c>
      <c r="T448" s="88">
        <f t="shared" si="25"/>
        <v>16181</v>
      </c>
      <c r="U448" s="87">
        <v>0</v>
      </c>
      <c r="V448" s="89">
        <f t="shared" si="26"/>
        <v>16181</v>
      </c>
      <c r="W448" s="87">
        <v>0</v>
      </c>
      <c r="X448" s="88">
        <v>1554</v>
      </c>
      <c r="Y448" s="88">
        <v>0</v>
      </c>
      <c r="Z448" s="88">
        <v>121</v>
      </c>
      <c r="AA448" s="88">
        <v>0</v>
      </c>
      <c r="AB448" s="88">
        <v>0</v>
      </c>
      <c r="AC448" s="88">
        <v>0</v>
      </c>
      <c r="AD448" s="88">
        <v>0</v>
      </c>
      <c r="AE448" s="88">
        <f t="shared" si="24"/>
        <v>1675</v>
      </c>
      <c r="AF448" s="89">
        <f t="shared" si="27"/>
        <v>14506</v>
      </c>
      <c r="AG448" s="87">
        <v>0</v>
      </c>
      <c r="AH448" s="90" t="s">
        <v>121</v>
      </c>
      <c r="AI448" s="91">
        <v>328002011021530</v>
      </c>
      <c r="AJ448" s="90" t="s">
        <v>174</v>
      </c>
    </row>
    <row r="449" spans="2:36" ht="16.5">
      <c r="B449" s="82" t="s">
        <v>2235</v>
      </c>
      <c r="C449" s="113">
        <v>434</v>
      </c>
      <c r="D449" s="84" t="s">
        <v>2236</v>
      </c>
      <c r="E449" s="82" t="s">
        <v>501</v>
      </c>
      <c r="F449" s="85">
        <v>389479577312</v>
      </c>
      <c r="G449" s="86">
        <v>34949</v>
      </c>
      <c r="H449" s="84" t="s">
        <v>2160</v>
      </c>
      <c r="I449" s="87" t="s">
        <v>111</v>
      </c>
      <c r="J449" s="84" t="s">
        <v>387</v>
      </c>
      <c r="K449" s="84" t="s">
        <v>2150</v>
      </c>
      <c r="L449" s="86">
        <v>43901</v>
      </c>
      <c r="M449" s="87" t="s">
        <v>96</v>
      </c>
      <c r="N449" s="87">
        <v>0</v>
      </c>
      <c r="O449" s="88">
        <v>28200</v>
      </c>
      <c r="P449" s="88">
        <v>0</v>
      </c>
      <c r="Q449" s="88">
        <v>0</v>
      </c>
      <c r="R449" s="88">
        <v>0</v>
      </c>
      <c r="S449" s="88">
        <v>25700</v>
      </c>
      <c r="T449" s="88">
        <f t="shared" si="25"/>
        <v>53900</v>
      </c>
      <c r="U449" s="87">
        <v>0</v>
      </c>
      <c r="V449" s="89">
        <f t="shared" si="26"/>
        <v>53900</v>
      </c>
      <c r="W449" s="87">
        <v>0</v>
      </c>
      <c r="X449" s="88">
        <v>6768</v>
      </c>
      <c r="Y449" s="88">
        <v>0</v>
      </c>
      <c r="Z449" s="88">
        <v>533</v>
      </c>
      <c r="AA449" s="88">
        <v>0</v>
      </c>
      <c r="AB449" s="88">
        <v>0</v>
      </c>
      <c r="AC449" s="88">
        <v>0</v>
      </c>
      <c r="AD449" s="88">
        <v>0</v>
      </c>
      <c r="AE449" s="88">
        <f t="shared" si="24"/>
        <v>7301</v>
      </c>
      <c r="AF449" s="89">
        <f t="shared" si="27"/>
        <v>46599</v>
      </c>
      <c r="AG449" s="87">
        <v>0</v>
      </c>
      <c r="AH449" s="90" t="s">
        <v>121</v>
      </c>
      <c r="AI449" s="91">
        <v>328002011021651</v>
      </c>
      <c r="AJ449" s="90" t="s">
        <v>174</v>
      </c>
    </row>
    <row r="450" spans="2:36" ht="16.5">
      <c r="B450" s="82" t="s">
        <v>2237</v>
      </c>
      <c r="C450" s="113">
        <v>435</v>
      </c>
      <c r="D450" s="84" t="s">
        <v>2238</v>
      </c>
      <c r="E450" s="82"/>
      <c r="F450" s="85">
        <v>282686605563</v>
      </c>
      <c r="G450" s="86">
        <v>35971</v>
      </c>
      <c r="H450" s="84" t="s">
        <v>1564</v>
      </c>
      <c r="I450" s="87" t="s">
        <v>111</v>
      </c>
      <c r="J450" s="84" t="s">
        <v>112</v>
      </c>
      <c r="K450" s="84" t="s">
        <v>2150</v>
      </c>
      <c r="L450" s="86">
        <v>43897</v>
      </c>
      <c r="M450" s="87" t="s">
        <v>96</v>
      </c>
      <c r="N450" s="87">
        <v>0</v>
      </c>
      <c r="O450" s="88">
        <v>15600</v>
      </c>
      <c r="P450" s="88">
        <v>0</v>
      </c>
      <c r="Q450" s="88">
        <v>0</v>
      </c>
      <c r="R450" s="88">
        <v>0</v>
      </c>
      <c r="S450" s="88">
        <v>27297</v>
      </c>
      <c r="T450" s="88">
        <f t="shared" si="25"/>
        <v>42897</v>
      </c>
      <c r="U450" s="87">
        <v>0</v>
      </c>
      <c r="V450" s="89">
        <f t="shared" si="26"/>
        <v>42897</v>
      </c>
      <c r="W450" s="87">
        <v>0</v>
      </c>
      <c r="X450" s="88">
        <v>3744</v>
      </c>
      <c r="Y450" s="88">
        <v>0</v>
      </c>
      <c r="Z450" s="88">
        <v>294</v>
      </c>
      <c r="AA450" s="88">
        <v>0</v>
      </c>
      <c r="AB450" s="88">
        <v>150</v>
      </c>
      <c r="AC450" s="88">
        <v>0</v>
      </c>
      <c r="AD450" s="88">
        <v>0</v>
      </c>
      <c r="AE450" s="88">
        <f t="shared" si="24"/>
        <v>4188</v>
      </c>
      <c r="AF450" s="89">
        <f t="shared" si="27"/>
        <v>38709</v>
      </c>
      <c r="AG450" s="87">
        <v>0</v>
      </c>
      <c r="AH450" s="90" t="s">
        <v>121</v>
      </c>
      <c r="AI450" s="91">
        <v>328002011021650</v>
      </c>
      <c r="AJ450" s="90" t="s">
        <v>174</v>
      </c>
    </row>
    <row r="451" spans="2:36" ht="16.5">
      <c r="B451" s="82" t="s">
        <v>2239</v>
      </c>
      <c r="C451" s="113">
        <v>436</v>
      </c>
      <c r="D451" s="84" t="s">
        <v>2240</v>
      </c>
      <c r="E451" s="82"/>
      <c r="F451" s="85">
        <v>807377608578</v>
      </c>
      <c r="G451" s="86">
        <v>37515</v>
      </c>
      <c r="H451" s="84" t="s">
        <v>2160</v>
      </c>
      <c r="I451" s="87" t="s">
        <v>111</v>
      </c>
      <c r="J451" s="84" t="s">
        <v>125</v>
      </c>
      <c r="K451" s="84" t="s">
        <v>2150</v>
      </c>
      <c r="L451" s="86">
        <v>43983</v>
      </c>
      <c r="M451" s="87" t="s">
        <v>96</v>
      </c>
      <c r="N451" s="87">
        <v>0</v>
      </c>
      <c r="O451" s="88">
        <v>44280</v>
      </c>
      <c r="P451" s="88">
        <v>0</v>
      </c>
      <c r="Q451" s="88">
        <v>0</v>
      </c>
      <c r="R451" s="88">
        <v>0</v>
      </c>
      <c r="S451" s="88">
        <v>59558</v>
      </c>
      <c r="T451" s="88">
        <f t="shared" si="25"/>
        <v>103838</v>
      </c>
      <c r="U451" s="87">
        <v>0</v>
      </c>
      <c r="V451" s="89">
        <f t="shared" si="26"/>
        <v>103838</v>
      </c>
      <c r="W451" s="87">
        <v>0</v>
      </c>
      <c r="X451" s="88">
        <v>10626</v>
      </c>
      <c r="Y451" s="88">
        <v>0</v>
      </c>
      <c r="Z451" s="88">
        <v>834</v>
      </c>
      <c r="AA451" s="88">
        <v>0</v>
      </c>
      <c r="AB451" s="88">
        <v>0</v>
      </c>
      <c r="AC451" s="88">
        <v>0</v>
      </c>
      <c r="AD451" s="88">
        <v>0</v>
      </c>
      <c r="AE451" s="88">
        <f t="shared" si="24"/>
        <v>11460</v>
      </c>
      <c r="AF451" s="89">
        <f t="shared" si="27"/>
        <v>92378</v>
      </c>
      <c r="AG451" s="87">
        <v>0</v>
      </c>
      <c r="AH451" s="90" t="s">
        <v>121</v>
      </c>
      <c r="AI451" s="91">
        <v>328002011021042</v>
      </c>
      <c r="AJ451" s="90" t="s">
        <v>174</v>
      </c>
    </row>
    <row r="452" spans="2:36" ht="16.5">
      <c r="B452" s="82" t="s">
        <v>2241</v>
      </c>
      <c r="C452" s="113">
        <v>437</v>
      </c>
      <c r="D452" s="84" t="s">
        <v>2242</v>
      </c>
      <c r="E452" s="82" t="s">
        <v>2243</v>
      </c>
      <c r="F452" s="85">
        <v>255658982961</v>
      </c>
      <c r="G452" s="86">
        <v>30751</v>
      </c>
      <c r="H452" s="84" t="s">
        <v>2160</v>
      </c>
      <c r="I452" s="87" t="s">
        <v>111</v>
      </c>
      <c r="J452" s="84" t="s">
        <v>200</v>
      </c>
      <c r="K452" s="84" t="s">
        <v>2150</v>
      </c>
      <c r="L452" s="86">
        <v>44006</v>
      </c>
      <c r="M452" s="87" t="s">
        <v>96</v>
      </c>
      <c r="N452" s="87">
        <v>0</v>
      </c>
      <c r="O452" s="88">
        <v>58936</v>
      </c>
      <c r="P452" s="88">
        <v>0</v>
      </c>
      <c r="Q452" s="88">
        <v>0</v>
      </c>
      <c r="R452" s="88">
        <v>0</v>
      </c>
      <c r="S452" s="88">
        <v>70902</v>
      </c>
      <c r="T452" s="88">
        <f t="shared" si="25"/>
        <v>129838</v>
      </c>
      <c r="U452" s="87">
        <v>0</v>
      </c>
      <c r="V452" s="89">
        <f t="shared" si="26"/>
        <v>129838</v>
      </c>
      <c r="W452" s="87">
        <v>0</v>
      </c>
      <c r="X452" s="88">
        <v>14158</v>
      </c>
      <c r="Y452" s="88">
        <v>0</v>
      </c>
      <c r="Z452" s="88">
        <v>1105</v>
      </c>
      <c r="AA452" s="88">
        <v>0</v>
      </c>
      <c r="AB452" s="88">
        <v>0</v>
      </c>
      <c r="AC452" s="88">
        <v>0</v>
      </c>
      <c r="AD452" s="88">
        <v>0</v>
      </c>
      <c r="AE452" s="88">
        <f t="shared" si="24"/>
        <v>15263</v>
      </c>
      <c r="AF452" s="89">
        <f t="shared" si="27"/>
        <v>114575</v>
      </c>
      <c r="AG452" s="87">
        <v>0</v>
      </c>
      <c r="AH452" s="90" t="s">
        <v>121</v>
      </c>
      <c r="AI452" s="91">
        <v>610002010015025</v>
      </c>
      <c r="AJ452" s="90" t="s">
        <v>140</v>
      </c>
    </row>
    <row r="453" spans="2:36" ht="16.5">
      <c r="B453" s="82" t="s">
        <v>2244</v>
      </c>
      <c r="C453" s="113">
        <v>438</v>
      </c>
      <c r="D453" s="84" t="s">
        <v>2245</v>
      </c>
      <c r="E453" s="82"/>
      <c r="F453" s="85">
        <v>884781177036</v>
      </c>
      <c r="G453" s="86">
        <v>34011</v>
      </c>
      <c r="H453" s="84" t="s">
        <v>62</v>
      </c>
      <c r="I453" s="87" t="s">
        <v>111</v>
      </c>
      <c r="J453" s="84" t="s">
        <v>163</v>
      </c>
      <c r="K453" s="84" t="s">
        <v>1147</v>
      </c>
      <c r="L453" s="86">
        <v>43983</v>
      </c>
      <c r="M453" s="87" t="s">
        <v>96</v>
      </c>
      <c r="N453" s="87">
        <v>0</v>
      </c>
      <c r="O453" s="88">
        <v>51977</v>
      </c>
      <c r="P453" s="88">
        <v>0</v>
      </c>
      <c r="Q453" s="88">
        <v>0</v>
      </c>
      <c r="R453" s="88">
        <v>0</v>
      </c>
      <c r="S453" s="88">
        <v>60465</v>
      </c>
      <c r="T453" s="88">
        <f t="shared" si="25"/>
        <v>112442</v>
      </c>
      <c r="U453" s="87">
        <v>0</v>
      </c>
      <c r="V453" s="89">
        <f t="shared" si="26"/>
        <v>112442</v>
      </c>
      <c r="W453" s="87">
        <v>0</v>
      </c>
      <c r="X453" s="88">
        <v>12476</v>
      </c>
      <c r="Y453" s="88">
        <v>0</v>
      </c>
      <c r="Z453" s="88">
        <v>980</v>
      </c>
      <c r="AA453" s="88">
        <v>0</v>
      </c>
      <c r="AB453" s="88">
        <v>0</v>
      </c>
      <c r="AC453" s="88">
        <v>0</v>
      </c>
      <c r="AD453" s="88">
        <v>0</v>
      </c>
      <c r="AE453" s="88">
        <f t="shared" si="24"/>
        <v>13456</v>
      </c>
      <c r="AF453" s="89">
        <f t="shared" si="27"/>
        <v>98986</v>
      </c>
      <c r="AG453" s="87">
        <v>0</v>
      </c>
      <c r="AH453" s="90" t="s">
        <v>121</v>
      </c>
      <c r="AI453" s="91">
        <v>328002011014601</v>
      </c>
      <c r="AJ453" s="90" t="s">
        <v>174</v>
      </c>
    </row>
    <row r="454" spans="2:36" ht="16.5">
      <c r="B454" s="82" t="s">
        <v>2246</v>
      </c>
      <c r="C454" s="113">
        <v>439</v>
      </c>
      <c r="D454" s="84" t="s">
        <v>2247</v>
      </c>
      <c r="E454" s="82"/>
      <c r="F454" s="85">
        <v>555512209061</v>
      </c>
      <c r="G454" s="86">
        <v>37257</v>
      </c>
      <c r="H454" s="84" t="s">
        <v>2160</v>
      </c>
      <c r="I454" s="87" t="s">
        <v>111</v>
      </c>
      <c r="J454" s="84" t="s">
        <v>147</v>
      </c>
      <c r="K454" s="84" t="s">
        <v>2150</v>
      </c>
      <c r="L454" s="86">
        <v>44136</v>
      </c>
      <c r="M454" s="87" t="s">
        <v>96</v>
      </c>
      <c r="N454" s="87">
        <v>0</v>
      </c>
      <c r="O454" s="88">
        <v>34169</v>
      </c>
      <c r="P454" s="88">
        <v>0</v>
      </c>
      <c r="Q454" s="88">
        <v>0</v>
      </c>
      <c r="R454" s="88">
        <v>0</v>
      </c>
      <c r="S454" s="88">
        <v>36268</v>
      </c>
      <c r="T454" s="88">
        <f t="shared" si="25"/>
        <v>70437</v>
      </c>
      <c r="U454" s="87">
        <v>0</v>
      </c>
      <c r="V454" s="89">
        <f t="shared" si="26"/>
        <v>70437</v>
      </c>
      <c r="W454" s="87">
        <v>0</v>
      </c>
      <c r="X454" s="88">
        <v>8202</v>
      </c>
      <c r="Y454" s="88">
        <v>0</v>
      </c>
      <c r="Z454" s="88">
        <v>637</v>
      </c>
      <c r="AA454" s="88">
        <v>0</v>
      </c>
      <c r="AB454" s="88">
        <v>0</v>
      </c>
      <c r="AC454" s="88">
        <v>0</v>
      </c>
      <c r="AD454" s="88">
        <v>0</v>
      </c>
      <c r="AE454" s="88">
        <f t="shared" si="24"/>
        <v>8839</v>
      </c>
      <c r="AF454" s="89">
        <f t="shared" si="27"/>
        <v>61598</v>
      </c>
      <c r="AG454" s="87">
        <v>0</v>
      </c>
      <c r="AH454" s="90" t="s">
        <v>121</v>
      </c>
      <c r="AI454" s="91">
        <v>328002011021356</v>
      </c>
      <c r="AJ454" s="90" t="s">
        <v>174</v>
      </c>
    </row>
    <row r="455" spans="2:36" ht="16.5">
      <c r="B455" s="82" t="s">
        <v>2248</v>
      </c>
      <c r="C455" s="113">
        <v>440</v>
      </c>
      <c r="D455" s="84" t="s">
        <v>2249</v>
      </c>
      <c r="E455" s="82"/>
      <c r="F455" s="85">
        <v>420689897465</v>
      </c>
      <c r="G455" s="86">
        <v>36703</v>
      </c>
      <c r="H455" s="84" t="s">
        <v>2160</v>
      </c>
      <c r="I455" s="87" t="s">
        <v>111</v>
      </c>
      <c r="J455" s="84" t="s">
        <v>112</v>
      </c>
      <c r="K455" s="84"/>
      <c r="L455" s="86">
        <v>44166</v>
      </c>
      <c r="M455" s="87" t="s">
        <v>96</v>
      </c>
      <c r="N455" s="87">
        <v>0</v>
      </c>
      <c r="O455" s="88">
        <v>39360</v>
      </c>
      <c r="P455" s="88">
        <v>0</v>
      </c>
      <c r="Q455" s="88">
        <v>0</v>
      </c>
      <c r="R455" s="88">
        <v>0</v>
      </c>
      <c r="S455" s="88">
        <v>55595</v>
      </c>
      <c r="T455" s="88">
        <f t="shared" si="25"/>
        <v>94955</v>
      </c>
      <c r="U455" s="87">
        <v>0</v>
      </c>
      <c r="V455" s="89">
        <f t="shared" si="26"/>
        <v>94955</v>
      </c>
      <c r="W455" s="87">
        <v>0</v>
      </c>
      <c r="X455" s="88">
        <v>9444</v>
      </c>
      <c r="Y455" s="88">
        <v>0</v>
      </c>
      <c r="Z455" s="88">
        <v>738</v>
      </c>
      <c r="AA455" s="88">
        <v>0</v>
      </c>
      <c r="AB455" s="88">
        <v>0</v>
      </c>
      <c r="AC455" s="88">
        <v>0</v>
      </c>
      <c r="AD455" s="88">
        <v>0</v>
      </c>
      <c r="AE455" s="88">
        <f t="shared" si="24"/>
        <v>10182</v>
      </c>
      <c r="AF455" s="89">
        <f t="shared" si="27"/>
        <v>84773</v>
      </c>
      <c r="AG455" s="87">
        <v>0</v>
      </c>
      <c r="AH455" s="90" t="s">
        <v>121</v>
      </c>
      <c r="AI455" s="91">
        <v>328002011020821</v>
      </c>
      <c r="AJ455" s="90" t="s">
        <v>252</v>
      </c>
    </row>
    <row r="456" spans="2:36" ht="16.5">
      <c r="B456" s="82" t="s">
        <v>2250</v>
      </c>
      <c r="C456" s="113">
        <v>441</v>
      </c>
      <c r="D456" s="84" t="s">
        <v>2251</v>
      </c>
      <c r="E456" s="82"/>
      <c r="F456" s="85">
        <v>774854732652</v>
      </c>
      <c r="G456" s="86">
        <v>30808</v>
      </c>
      <c r="H456" s="84" t="s">
        <v>2160</v>
      </c>
      <c r="I456" s="87" t="s">
        <v>111</v>
      </c>
      <c r="J456" s="84" t="s">
        <v>1270</v>
      </c>
      <c r="K456" s="84" t="s">
        <v>729</v>
      </c>
      <c r="L456" s="86">
        <v>44137</v>
      </c>
      <c r="M456" s="87" t="s">
        <v>96</v>
      </c>
      <c r="N456" s="87">
        <v>0</v>
      </c>
      <c r="O456" s="88">
        <v>81180</v>
      </c>
      <c r="P456" s="88">
        <v>0</v>
      </c>
      <c r="Q456" s="88">
        <v>0</v>
      </c>
      <c r="R456" s="88">
        <v>0</v>
      </c>
      <c r="S456" s="88">
        <v>91770</v>
      </c>
      <c r="T456" s="88">
        <f t="shared" si="25"/>
        <v>172950</v>
      </c>
      <c r="U456" s="87">
        <v>0</v>
      </c>
      <c r="V456" s="89">
        <f t="shared" si="26"/>
        <v>172950</v>
      </c>
      <c r="W456" s="87">
        <v>0</v>
      </c>
      <c r="X456" s="88">
        <v>19482</v>
      </c>
      <c r="Y456" s="88">
        <v>0</v>
      </c>
      <c r="Z456" s="88">
        <v>1524</v>
      </c>
      <c r="AA456" s="88">
        <v>0</v>
      </c>
      <c r="AB456" s="88">
        <v>1800</v>
      </c>
      <c r="AC456" s="88">
        <v>0</v>
      </c>
      <c r="AD456" s="88">
        <v>0</v>
      </c>
      <c r="AE456" s="88">
        <f t="shared" si="24"/>
        <v>22806</v>
      </c>
      <c r="AF456" s="89">
        <f t="shared" si="27"/>
        <v>150144</v>
      </c>
      <c r="AG456" s="87">
        <v>0</v>
      </c>
      <c r="AH456" s="90" t="s">
        <v>121</v>
      </c>
      <c r="AI456" s="91">
        <v>610002010015166</v>
      </c>
      <c r="AJ456" s="90" t="s">
        <v>140</v>
      </c>
    </row>
    <row r="457" spans="2:36" ht="16.5">
      <c r="B457" s="82" t="s">
        <v>2252</v>
      </c>
      <c r="C457" s="113">
        <v>442</v>
      </c>
      <c r="D457" s="84" t="s">
        <v>2253</v>
      </c>
      <c r="E457" s="82"/>
      <c r="F457" s="85">
        <v>782869508681</v>
      </c>
      <c r="G457" s="86">
        <v>30491</v>
      </c>
      <c r="H457" s="84" t="s">
        <v>62</v>
      </c>
      <c r="I457" s="87" t="s">
        <v>111</v>
      </c>
      <c r="J457" s="84" t="s">
        <v>222</v>
      </c>
      <c r="K457" s="84" t="s">
        <v>2150</v>
      </c>
      <c r="L457" s="86">
        <v>44221</v>
      </c>
      <c r="M457" s="87" t="s">
        <v>96</v>
      </c>
      <c r="N457" s="87">
        <v>0</v>
      </c>
      <c r="O457" s="88">
        <v>53019</v>
      </c>
      <c r="P457" s="88">
        <v>0</v>
      </c>
      <c r="Q457" s="88">
        <v>0</v>
      </c>
      <c r="R457" s="88">
        <v>0</v>
      </c>
      <c r="S457" s="88">
        <v>67441</v>
      </c>
      <c r="T457" s="88">
        <f t="shared" si="25"/>
        <v>120460</v>
      </c>
      <c r="U457" s="87">
        <v>0</v>
      </c>
      <c r="V457" s="89">
        <f t="shared" si="26"/>
        <v>120460</v>
      </c>
      <c r="W457" s="87">
        <v>0</v>
      </c>
      <c r="X457" s="88">
        <v>12724</v>
      </c>
      <c r="Y457" s="88">
        <v>0</v>
      </c>
      <c r="Z457" s="88">
        <v>992</v>
      </c>
      <c r="AA457" s="88">
        <v>0</v>
      </c>
      <c r="AB457" s="88">
        <v>0</v>
      </c>
      <c r="AC457" s="88">
        <v>0</v>
      </c>
      <c r="AD457" s="88">
        <v>0</v>
      </c>
      <c r="AE457" s="88">
        <f t="shared" si="24"/>
        <v>13716</v>
      </c>
      <c r="AF457" s="89">
        <f t="shared" si="27"/>
        <v>106744</v>
      </c>
      <c r="AG457" s="87">
        <v>0</v>
      </c>
      <c r="AH457" s="90" t="s">
        <v>121</v>
      </c>
      <c r="AI457" s="91">
        <v>104810100122390</v>
      </c>
      <c r="AJ457" s="90" t="s">
        <v>193</v>
      </c>
    </row>
    <row r="458" spans="2:36" ht="16.5">
      <c r="B458" s="82" t="s">
        <v>2254</v>
      </c>
      <c r="C458" s="113">
        <v>443</v>
      </c>
      <c r="D458" s="84" t="s">
        <v>2255</v>
      </c>
      <c r="E458" s="82"/>
      <c r="F458" s="85">
        <v>296322422093</v>
      </c>
      <c r="G458" s="86">
        <v>25698</v>
      </c>
      <c r="H458" s="84" t="s">
        <v>62</v>
      </c>
      <c r="I458" s="87" t="s">
        <v>111</v>
      </c>
      <c r="J458" s="84" t="s">
        <v>112</v>
      </c>
      <c r="K458" s="84" t="s">
        <v>2150</v>
      </c>
      <c r="L458" s="86">
        <v>44230</v>
      </c>
      <c r="M458" s="87" t="s">
        <v>96</v>
      </c>
      <c r="N458" s="87">
        <v>0</v>
      </c>
      <c r="O458" s="88">
        <v>54332</v>
      </c>
      <c r="P458" s="88">
        <v>0</v>
      </c>
      <c r="Q458" s="88">
        <v>0</v>
      </c>
      <c r="R458" s="88">
        <v>0</v>
      </c>
      <c r="S458" s="88">
        <v>64000</v>
      </c>
      <c r="T458" s="88">
        <f t="shared" si="25"/>
        <v>118332</v>
      </c>
      <c r="U458" s="87">
        <v>0</v>
      </c>
      <c r="V458" s="89">
        <f t="shared" si="26"/>
        <v>118332</v>
      </c>
      <c r="W458" s="87">
        <v>0</v>
      </c>
      <c r="X458" s="88">
        <v>13044</v>
      </c>
      <c r="Y458" s="88">
        <v>0</v>
      </c>
      <c r="Z458" s="88">
        <v>1019</v>
      </c>
      <c r="AA458" s="88">
        <v>0</v>
      </c>
      <c r="AB458" s="88">
        <v>0</v>
      </c>
      <c r="AC458" s="88">
        <v>0</v>
      </c>
      <c r="AD458" s="88">
        <v>0</v>
      </c>
      <c r="AE458" s="88">
        <f t="shared" si="24"/>
        <v>14063</v>
      </c>
      <c r="AF458" s="89">
        <f t="shared" si="27"/>
        <v>104269</v>
      </c>
      <c r="AG458" s="87">
        <v>0</v>
      </c>
      <c r="AH458" s="90" t="s">
        <v>121</v>
      </c>
      <c r="AI458" s="91">
        <v>610002010012440</v>
      </c>
      <c r="AJ458" s="90" t="s">
        <v>140</v>
      </c>
    </row>
    <row r="459" spans="2:36" ht="16.5">
      <c r="B459" s="82" t="s">
        <v>2256</v>
      </c>
      <c r="C459" s="113">
        <v>444</v>
      </c>
      <c r="D459" s="84" t="s">
        <v>2257</v>
      </c>
      <c r="E459" s="82"/>
      <c r="F459" s="85">
        <v>261254454327</v>
      </c>
      <c r="G459" s="86">
        <v>25698</v>
      </c>
      <c r="H459" s="84" t="s">
        <v>2160</v>
      </c>
      <c r="I459" s="87" t="s">
        <v>111</v>
      </c>
      <c r="J459" s="84" t="s">
        <v>112</v>
      </c>
      <c r="K459" s="84" t="s">
        <v>2150</v>
      </c>
      <c r="L459" s="86">
        <v>44235</v>
      </c>
      <c r="M459" s="87" t="s">
        <v>96</v>
      </c>
      <c r="N459" s="87">
        <v>0</v>
      </c>
      <c r="O459" s="88">
        <v>43551</v>
      </c>
      <c r="P459" s="88">
        <v>0</v>
      </c>
      <c r="Q459" s="88">
        <v>0</v>
      </c>
      <c r="R459" s="88">
        <v>0</v>
      </c>
      <c r="S459" s="88">
        <v>47826</v>
      </c>
      <c r="T459" s="88">
        <f t="shared" si="25"/>
        <v>91377</v>
      </c>
      <c r="U459" s="87">
        <v>0</v>
      </c>
      <c r="V459" s="89">
        <f t="shared" si="26"/>
        <v>91377</v>
      </c>
      <c r="W459" s="87">
        <v>0</v>
      </c>
      <c r="X459" s="88">
        <v>10456</v>
      </c>
      <c r="Y459" s="88">
        <v>0</v>
      </c>
      <c r="Z459" s="88">
        <v>817</v>
      </c>
      <c r="AA459" s="88">
        <v>0</v>
      </c>
      <c r="AB459" s="88">
        <v>0</v>
      </c>
      <c r="AC459" s="88">
        <v>0</v>
      </c>
      <c r="AD459" s="88">
        <v>0</v>
      </c>
      <c r="AE459" s="88">
        <f t="shared" si="24"/>
        <v>11273</v>
      </c>
      <c r="AF459" s="89">
        <f t="shared" si="27"/>
        <v>80104</v>
      </c>
      <c r="AG459" s="87">
        <v>0</v>
      </c>
      <c r="AH459" s="90" t="s">
        <v>121</v>
      </c>
      <c r="AI459" s="91">
        <v>158310100021189</v>
      </c>
      <c r="AJ459" s="90" t="s">
        <v>140</v>
      </c>
    </row>
    <row r="460" spans="2:36" ht="16.5">
      <c r="B460" s="82" t="s">
        <v>2258</v>
      </c>
      <c r="C460" s="113">
        <v>445</v>
      </c>
      <c r="D460" s="84" t="s">
        <v>2259</v>
      </c>
      <c r="E460" s="82"/>
      <c r="F460" s="85">
        <v>436413727538</v>
      </c>
      <c r="G460" s="86">
        <v>31868</v>
      </c>
      <c r="H460" s="84" t="s">
        <v>2260</v>
      </c>
      <c r="I460" s="87" t="s">
        <v>111</v>
      </c>
      <c r="J460" s="84" t="s">
        <v>2261</v>
      </c>
      <c r="K460" s="84" t="s">
        <v>1108</v>
      </c>
      <c r="L460" s="86">
        <v>44287</v>
      </c>
      <c r="M460" s="87" t="s">
        <v>96</v>
      </c>
      <c r="N460" s="87">
        <v>0</v>
      </c>
      <c r="O460" s="88">
        <v>49200</v>
      </c>
      <c r="P460" s="88">
        <v>0</v>
      </c>
      <c r="Q460" s="88">
        <v>0</v>
      </c>
      <c r="R460" s="88">
        <v>0</v>
      </c>
      <c r="S460" s="88">
        <v>56300</v>
      </c>
      <c r="T460" s="88">
        <f t="shared" si="25"/>
        <v>105500</v>
      </c>
      <c r="U460" s="87">
        <v>0</v>
      </c>
      <c r="V460" s="89">
        <f t="shared" si="26"/>
        <v>105500</v>
      </c>
      <c r="W460" s="87">
        <v>0</v>
      </c>
      <c r="X460" s="88">
        <v>11808</v>
      </c>
      <c r="Y460" s="88">
        <v>0</v>
      </c>
      <c r="Z460" s="88">
        <v>921</v>
      </c>
      <c r="AA460" s="88">
        <v>0</v>
      </c>
      <c r="AB460" s="88">
        <v>0</v>
      </c>
      <c r="AC460" s="88">
        <v>0</v>
      </c>
      <c r="AD460" s="88">
        <v>0</v>
      </c>
      <c r="AE460" s="88">
        <f t="shared" si="24"/>
        <v>12729</v>
      </c>
      <c r="AF460" s="89">
        <f t="shared" si="27"/>
        <v>92771</v>
      </c>
      <c r="AG460" s="87">
        <v>0</v>
      </c>
      <c r="AH460" s="90" t="s">
        <v>121</v>
      </c>
      <c r="AI460" s="91">
        <v>679102010004905</v>
      </c>
      <c r="AJ460" s="90" t="s">
        <v>249</v>
      </c>
    </row>
    <row r="461" spans="2:36" ht="16.5">
      <c r="B461" s="82" t="s">
        <v>2262</v>
      </c>
      <c r="C461" s="113">
        <v>446</v>
      </c>
      <c r="D461" s="84" t="s">
        <v>2263</v>
      </c>
      <c r="E461" s="82"/>
      <c r="F461" s="85">
        <v>512386374599</v>
      </c>
      <c r="G461" s="86">
        <v>27565</v>
      </c>
      <c r="H461" s="84" t="s">
        <v>2160</v>
      </c>
      <c r="I461" s="87" t="s">
        <v>111</v>
      </c>
      <c r="J461" s="84" t="s">
        <v>112</v>
      </c>
      <c r="K461" s="84" t="s">
        <v>1147</v>
      </c>
      <c r="L461" s="86">
        <v>44277</v>
      </c>
      <c r="M461" s="87" t="s">
        <v>96</v>
      </c>
      <c r="N461" s="87">
        <v>0</v>
      </c>
      <c r="O461" s="88">
        <v>42681</v>
      </c>
      <c r="P461" s="88">
        <v>0</v>
      </c>
      <c r="Q461" s="88">
        <v>0</v>
      </c>
      <c r="R461" s="88">
        <v>0</v>
      </c>
      <c r="S461" s="88">
        <v>46520</v>
      </c>
      <c r="T461" s="88">
        <f t="shared" si="25"/>
        <v>89201</v>
      </c>
      <c r="U461" s="87">
        <v>0</v>
      </c>
      <c r="V461" s="89">
        <f t="shared" si="26"/>
        <v>89201</v>
      </c>
      <c r="W461" s="87">
        <v>0</v>
      </c>
      <c r="X461" s="88">
        <v>10242</v>
      </c>
      <c r="Y461" s="88">
        <v>0</v>
      </c>
      <c r="Z461" s="88">
        <v>804</v>
      </c>
      <c r="AA461" s="88">
        <v>0</v>
      </c>
      <c r="AB461" s="88">
        <v>0</v>
      </c>
      <c r="AC461" s="88">
        <v>0</v>
      </c>
      <c r="AD461" s="88">
        <v>0</v>
      </c>
      <c r="AE461" s="88">
        <f t="shared" si="24"/>
        <v>11046</v>
      </c>
      <c r="AF461" s="89">
        <f t="shared" si="27"/>
        <v>78155</v>
      </c>
      <c r="AG461" s="87">
        <v>0</v>
      </c>
      <c r="AH461" s="90" t="s">
        <v>121</v>
      </c>
      <c r="AI461" s="91">
        <v>610002010010877</v>
      </c>
      <c r="AJ461" s="90" t="s">
        <v>140</v>
      </c>
    </row>
    <row r="462" spans="2:36" ht="16.5">
      <c r="B462" s="82" t="s">
        <v>2264</v>
      </c>
      <c r="C462" s="113">
        <v>447</v>
      </c>
      <c r="D462" s="84" t="s">
        <v>2265</v>
      </c>
      <c r="E462" s="82"/>
      <c r="F462" s="85">
        <v>930633517060</v>
      </c>
      <c r="G462" s="86">
        <v>36350</v>
      </c>
      <c r="H462" s="84" t="s">
        <v>62</v>
      </c>
      <c r="I462" s="87" t="s">
        <v>111</v>
      </c>
      <c r="J462" s="84" t="s">
        <v>112</v>
      </c>
      <c r="K462" s="84" t="s">
        <v>2150</v>
      </c>
      <c r="L462" s="86">
        <v>44304</v>
      </c>
      <c r="M462" s="87" t="s">
        <v>96</v>
      </c>
      <c r="N462" s="87">
        <v>0</v>
      </c>
      <c r="O462" s="88">
        <v>49071</v>
      </c>
      <c r="P462" s="88">
        <v>0</v>
      </c>
      <c r="Q462" s="88">
        <v>0</v>
      </c>
      <c r="R462" s="88">
        <v>0</v>
      </c>
      <c r="S462" s="88">
        <v>61905</v>
      </c>
      <c r="T462" s="88">
        <f t="shared" si="25"/>
        <v>110976</v>
      </c>
      <c r="U462" s="87">
        <v>0</v>
      </c>
      <c r="V462" s="89">
        <f t="shared" si="26"/>
        <v>110976</v>
      </c>
      <c r="W462" s="87">
        <v>0</v>
      </c>
      <c r="X462" s="88">
        <v>11778</v>
      </c>
      <c r="Y462" s="88">
        <v>0</v>
      </c>
      <c r="Z462" s="88">
        <v>919</v>
      </c>
      <c r="AA462" s="88">
        <v>0</v>
      </c>
      <c r="AB462" s="88">
        <v>0</v>
      </c>
      <c r="AC462" s="88">
        <v>0</v>
      </c>
      <c r="AD462" s="88">
        <v>0</v>
      </c>
      <c r="AE462" s="88">
        <f t="shared" si="24"/>
        <v>12697</v>
      </c>
      <c r="AF462" s="89">
        <f t="shared" si="27"/>
        <v>98279</v>
      </c>
      <c r="AG462" s="87">
        <v>0</v>
      </c>
      <c r="AH462" s="90" t="s">
        <v>121</v>
      </c>
      <c r="AI462" s="91">
        <v>328002011022241</v>
      </c>
      <c r="AJ462" s="90" t="s">
        <v>174</v>
      </c>
    </row>
    <row r="463" spans="2:36" ht="16.5">
      <c r="B463" s="82" t="s">
        <v>2266</v>
      </c>
      <c r="C463" s="113">
        <v>448</v>
      </c>
      <c r="D463" s="84" t="s">
        <v>2267</v>
      </c>
      <c r="E463" s="82"/>
      <c r="F463" s="85">
        <v>464599534593</v>
      </c>
      <c r="G463" s="86">
        <v>36784</v>
      </c>
      <c r="H463" s="84" t="s">
        <v>62</v>
      </c>
      <c r="I463" s="87" t="s">
        <v>111</v>
      </c>
      <c r="J463" s="84" t="s">
        <v>112</v>
      </c>
      <c r="K463" s="84" t="s">
        <v>2150</v>
      </c>
      <c r="L463" s="86">
        <v>44303</v>
      </c>
      <c r="M463" s="87" t="s">
        <v>96</v>
      </c>
      <c r="N463" s="87">
        <v>0</v>
      </c>
      <c r="O463" s="88">
        <v>49200</v>
      </c>
      <c r="P463" s="88">
        <v>0</v>
      </c>
      <c r="Q463" s="88">
        <v>0</v>
      </c>
      <c r="R463" s="88">
        <v>0</v>
      </c>
      <c r="S463" s="88">
        <v>77046</v>
      </c>
      <c r="T463" s="88">
        <f t="shared" si="25"/>
        <v>126246</v>
      </c>
      <c r="U463" s="87">
        <v>0</v>
      </c>
      <c r="V463" s="89">
        <f t="shared" si="26"/>
        <v>126246</v>
      </c>
      <c r="W463" s="87">
        <v>0</v>
      </c>
      <c r="X463" s="88">
        <v>11808</v>
      </c>
      <c r="Y463" s="88">
        <v>0</v>
      </c>
      <c r="Z463" s="88">
        <v>921</v>
      </c>
      <c r="AA463" s="88">
        <v>0</v>
      </c>
      <c r="AB463" s="88">
        <v>150</v>
      </c>
      <c r="AC463" s="88">
        <v>0</v>
      </c>
      <c r="AD463" s="88">
        <v>0</v>
      </c>
      <c r="AE463" s="88">
        <f t="shared" si="24"/>
        <v>12879</v>
      </c>
      <c r="AF463" s="89">
        <f t="shared" si="27"/>
        <v>113367</v>
      </c>
      <c r="AG463" s="87">
        <v>0</v>
      </c>
      <c r="AH463" s="90" t="s">
        <v>121</v>
      </c>
      <c r="AI463" s="91">
        <v>328002011022262</v>
      </c>
      <c r="AJ463" s="90" t="s">
        <v>174</v>
      </c>
    </row>
    <row r="464" spans="2:36" ht="16.5">
      <c r="B464" s="82" t="s">
        <v>2268</v>
      </c>
      <c r="C464" s="113">
        <v>449</v>
      </c>
      <c r="D464" s="84" t="s">
        <v>2269</v>
      </c>
      <c r="E464" s="82" t="s">
        <v>2270</v>
      </c>
      <c r="F464" s="85">
        <v>729352084470</v>
      </c>
      <c r="G464" s="86">
        <v>36287</v>
      </c>
      <c r="H464" s="84" t="s">
        <v>62</v>
      </c>
      <c r="I464" s="87" t="s">
        <v>111</v>
      </c>
      <c r="J464" s="84" t="s">
        <v>112</v>
      </c>
      <c r="K464" s="84" t="s">
        <v>2150</v>
      </c>
      <c r="L464" s="86">
        <v>44304</v>
      </c>
      <c r="M464" s="87" t="s">
        <v>96</v>
      </c>
      <c r="N464" s="87">
        <v>0</v>
      </c>
      <c r="O464" s="88">
        <v>49071</v>
      </c>
      <c r="P464" s="88">
        <v>0</v>
      </c>
      <c r="Q464" s="88">
        <v>0</v>
      </c>
      <c r="R464" s="88">
        <v>0</v>
      </c>
      <c r="S464" s="88">
        <v>67464</v>
      </c>
      <c r="T464" s="88">
        <f t="shared" si="25"/>
        <v>116535</v>
      </c>
      <c r="U464" s="87">
        <v>0</v>
      </c>
      <c r="V464" s="89">
        <f t="shared" si="26"/>
        <v>116535</v>
      </c>
      <c r="W464" s="87">
        <v>0</v>
      </c>
      <c r="X464" s="88">
        <v>11778</v>
      </c>
      <c r="Y464" s="88">
        <v>0</v>
      </c>
      <c r="Z464" s="88">
        <v>919</v>
      </c>
      <c r="AA464" s="88">
        <v>0</v>
      </c>
      <c r="AB464" s="88">
        <v>0</v>
      </c>
      <c r="AC464" s="88">
        <v>0</v>
      </c>
      <c r="AD464" s="88">
        <v>0</v>
      </c>
      <c r="AE464" s="88">
        <f t="shared" ref="AE464:AE527" si="28">SUM(X464:AD464)</f>
        <v>12697</v>
      </c>
      <c r="AF464" s="89">
        <f t="shared" si="27"/>
        <v>103838</v>
      </c>
      <c r="AG464" s="87">
        <v>0</v>
      </c>
      <c r="AH464" s="90" t="s">
        <v>121</v>
      </c>
      <c r="AI464" s="91">
        <v>328002011022263</v>
      </c>
      <c r="AJ464" s="90" t="s">
        <v>174</v>
      </c>
    </row>
    <row r="465" spans="2:36" ht="16.5">
      <c r="B465" s="82" t="s">
        <v>2271</v>
      </c>
      <c r="C465" s="113">
        <v>450</v>
      </c>
      <c r="D465" s="84" t="s">
        <v>2272</v>
      </c>
      <c r="E465" s="82"/>
      <c r="F465" s="85">
        <v>631625483535</v>
      </c>
      <c r="G465" s="86">
        <v>35759</v>
      </c>
      <c r="H465" s="84" t="s">
        <v>62</v>
      </c>
      <c r="I465" s="87" t="s">
        <v>111</v>
      </c>
      <c r="J465" s="84" t="s">
        <v>2199</v>
      </c>
      <c r="K465" s="84" t="s">
        <v>2150</v>
      </c>
      <c r="L465" s="86">
        <v>44291</v>
      </c>
      <c r="M465" s="87" t="s">
        <v>96</v>
      </c>
      <c r="N465" s="87">
        <v>0</v>
      </c>
      <c r="O465" s="88">
        <v>40816</v>
      </c>
      <c r="P465" s="88">
        <v>0</v>
      </c>
      <c r="Q465" s="88">
        <v>0</v>
      </c>
      <c r="R465" s="88">
        <v>0</v>
      </c>
      <c r="S465" s="88">
        <v>46199</v>
      </c>
      <c r="T465" s="88">
        <f t="shared" ref="T465:T528" si="29">SUM(O465:S465)</f>
        <v>87015</v>
      </c>
      <c r="U465" s="87">
        <v>0</v>
      </c>
      <c r="V465" s="89">
        <f t="shared" ref="V465:V528" si="30">T465+U465</f>
        <v>87015</v>
      </c>
      <c r="W465" s="87">
        <v>0</v>
      </c>
      <c r="X465" s="88">
        <v>9794</v>
      </c>
      <c r="Y465" s="88">
        <v>0</v>
      </c>
      <c r="Z465" s="88">
        <v>769</v>
      </c>
      <c r="AA465" s="88">
        <v>0</v>
      </c>
      <c r="AB465" s="88">
        <v>0</v>
      </c>
      <c r="AC465" s="88">
        <v>0</v>
      </c>
      <c r="AD465" s="88">
        <v>0</v>
      </c>
      <c r="AE465" s="88">
        <f t="shared" si="28"/>
        <v>10563</v>
      </c>
      <c r="AF465" s="89">
        <f t="shared" ref="AF465:AF528" si="31">V465-AE465</f>
        <v>76452</v>
      </c>
      <c r="AG465" s="87">
        <v>0</v>
      </c>
      <c r="AH465" s="90" t="s">
        <v>121</v>
      </c>
      <c r="AI465" s="91">
        <v>328002011020814</v>
      </c>
      <c r="AJ465" s="90" t="s">
        <v>174</v>
      </c>
    </row>
    <row r="466" spans="2:36" ht="16.5">
      <c r="B466" s="82" t="s">
        <v>2273</v>
      </c>
      <c r="C466" s="113">
        <v>451</v>
      </c>
      <c r="D466" s="84" t="s">
        <v>2274</v>
      </c>
      <c r="E466" s="82"/>
      <c r="F466" s="85">
        <v>266828655409</v>
      </c>
      <c r="G466" s="86">
        <v>33846</v>
      </c>
      <c r="H466" s="84" t="s">
        <v>62</v>
      </c>
      <c r="I466" s="87" t="s">
        <v>111</v>
      </c>
      <c r="J466" s="84" t="s">
        <v>361</v>
      </c>
      <c r="K466" s="84" t="s">
        <v>2150</v>
      </c>
      <c r="L466" s="86">
        <v>44294</v>
      </c>
      <c r="M466" s="87" t="s">
        <v>96</v>
      </c>
      <c r="N466" s="87">
        <v>0</v>
      </c>
      <c r="O466" s="88">
        <v>57458</v>
      </c>
      <c r="P466" s="88">
        <v>0</v>
      </c>
      <c r="Q466" s="88">
        <v>0</v>
      </c>
      <c r="R466" s="88">
        <v>0</v>
      </c>
      <c r="S466" s="88">
        <v>68687</v>
      </c>
      <c r="T466" s="88">
        <f t="shared" si="29"/>
        <v>126145</v>
      </c>
      <c r="U466" s="87">
        <v>0</v>
      </c>
      <c r="V466" s="89">
        <f t="shared" si="30"/>
        <v>126145</v>
      </c>
      <c r="W466" s="87">
        <v>0</v>
      </c>
      <c r="X466" s="88">
        <v>13790</v>
      </c>
      <c r="Y466" s="88">
        <v>0</v>
      </c>
      <c r="Z466" s="88">
        <v>1071</v>
      </c>
      <c r="AA466" s="88">
        <v>0</v>
      </c>
      <c r="AB466" s="88">
        <v>0</v>
      </c>
      <c r="AC466" s="88">
        <v>0</v>
      </c>
      <c r="AD466" s="88">
        <v>0</v>
      </c>
      <c r="AE466" s="88">
        <f t="shared" si="28"/>
        <v>14861</v>
      </c>
      <c r="AF466" s="89">
        <f t="shared" si="31"/>
        <v>111284</v>
      </c>
      <c r="AG466" s="87">
        <v>0</v>
      </c>
      <c r="AH466" s="90" t="s">
        <v>121</v>
      </c>
      <c r="AI466" s="91">
        <v>328002011020584</v>
      </c>
      <c r="AJ466" s="90" t="s">
        <v>174</v>
      </c>
    </row>
    <row r="467" spans="2:36" ht="16.5">
      <c r="B467" s="82" t="s">
        <v>2275</v>
      </c>
      <c r="C467" s="113">
        <v>452</v>
      </c>
      <c r="D467" s="84" t="s">
        <v>2276</v>
      </c>
      <c r="E467" s="82"/>
      <c r="F467" s="85">
        <v>698091065342</v>
      </c>
      <c r="G467" s="86">
        <v>36270</v>
      </c>
      <c r="H467" s="84" t="s">
        <v>2160</v>
      </c>
      <c r="I467" s="87" t="s">
        <v>111</v>
      </c>
      <c r="J467" s="84" t="s">
        <v>125</v>
      </c>
      <c r="K467" s="84" t="s">
        <v>2150</v>
      </c>
      <c r="L467" s="86">
        <v>44378</v>
      </c>
      <c r="M467" s="87" t="s">
        <v>96</v>
      </c>
      <c r="N467" s="87">
        <v>0</v>
      </c>
      <c r="O467" s="88">
        <v>3716</v>
      </c>
      <c r="P467" s="88">
        <v>0</v>
      </c>
      <c r="Q467" s="88">
        <v>0</v>
      </c>
      <c r="R467" s="88">
        <v>0</v>
      </c>
      <c r="S467" s="88">
        <v>6108</v>
      </c>
      <c r="T467" s="88">
        <f t="shared" si="29"/>
        <v>9824</v>
      </c>
      <c r="U467" s="87">
        <v>0</v>
      </c>
      <c r="V467" s="89">
        <f t="shared" si="30"/>
        <v>9824</v>
      </c>
      <c r="W467" s="87">
        <v>0</v>
      </c>
      <c r="X467" s="88">
        <v>892</v>
      </c>
      <c r="Y467" s="88">
        <v>0</v>
      </c>
      <c r="Z467" s="88">
        <v>70</v>
      </c>
      <c r="AA467" s="88">
        <v>0</v>
      </c>
      <c r="AB467" s="88">
        <v>0</v>
      </c>
      <c r="AC467" s="88">
        <v>0</v>
      </c>
      <c r="AD467" s="88">
        <v>0</v>
      </c>
      <c r="AE467" s="88">
        <f t="shared" si="28"/>
        <v>962</v>
      </c>
      <c r="AF467" s="89">
        <f t="shared" si="31"/>
        <v>8862</v>
      </c>
      <c r="AG467" s="87">
        <v>0</v>
      </c>
      <c r="AH467" s="90" t="s">
        <v>121</v>
      </c>
      <c r="AI467" s="91">
        <v>328002011020904</v>
      </c>
      <c r="AJ467" s="90" t="s">
        <v>174</v>
      </c>
    </row>
    <row r="468" spans="2:36" ht="16.5">
      <c r="B468" s="82" t="s">
        <v>2277</v>
      </c>
      <c r="C468" s="113">
        <v>453</v>
      </c>
      <c r="D468" s="84" t="s">
        <v>2278</v>
      </c>
      <c r="E468" s="82"/>
      <c r="F468" s="85">
        <v>201592274004</v>
      </c>
      <c r="G468" s="86">
        <v>35982</v>
      </c>
      <c r="H468" s="84" t="s">
        <v>2279</v>
      </c>
      <c r="I468" s="87" t="s">
        <v>111</v>
      </c>
      <c r="J468" s="84" t="s">
        <v>125</v>
      </c>
      <c r="K468" s="84" t="s">
        <v>2150</v>
      </c>
      <c r="L468" s="86">
        <v>44379</v>
      </c>
      <c r="M468" s="87" t="s">
        <v>96</v>
      </c>
      <c r="N468" s="87">
        <v>0</v>
      </c>
      <c r="O468" s="88">
        <v>13484</v>
      </c>
      <c r="P468" s="88">
        <v>0</v>
      </c>
      <c r="Q468" s="88">
        <v>0</v>
      </c>
      <c r="R468" s="88">
        <v>0</v>
      </c>
      <c r="S468" s="88">
        <v>23066</v>
      </c>
      <c r="T468" s="88">
        <f t="shared" si="29"/>
        <v>36550</v>
      </c>
      <c r="U468" s="87">
        <v>0</v>
      </c>
      <c r="V468" s="89">
        <f t="shared" si="30"/>
        <v>36550</v>
      </c>
      <c r="W468" s="87">
        <v>0</v>
      </c>
      <c r="X468" s="88">
        <v>3236</v>
      </c>
      <c r="Y468" s="88">
        <v>0</v>
      </c>
      <c r="Z468" s="88">
        <v>251</v>
      </c>
      <c r="AA468" s="88">
        <v>0</v>
      </c>
      <c r="AB468" s="88">
        <v>0</v>
      </c>
      <c r="AC468" s="88">
        <v>0</v>
      </c>
      <c r="AD468" s="88">
        <v>0</v>
      </c>
      <c r="AE468" s="88">
        <f t="shared" si="28"/>
        <v>3487</v>
      </c>
      <c r="AF468" s="89">
        <f t="shared" si="31"/>
        <v>33063</v>
      </c>
      <c r="AG468" s="87">
        <v>0</v>
      </c>
      <c r="AH468" s="90" t="s">
        <v>121</v>
      </c>
      <c r="AI468" s="91">
        <v>328002011022399</v>
      </c>
      <c r="AJ468" s="90" t="s">
        <v>174</v>
      </c>
    </row>
    <row r="469" spans="2:36" ht="16.5">
      <c r="B469" s="82" t="s">
        <v>2280</v>
      </c>
      <c r="C469" s="113">
        <v>454</v>
      </c>
      <c r="D469" s="84" t="s">
        <v>2281</v>
      </c>
      <c r="E469" s="82"/>
      <c r="F469" s="85">
        <v>728861173611</v>
      </c>
      <c r="G469" s="86">
        <v>34264</v>
      </c>
      <c r="H469" s="84" t="s">
        <v>1645</v>
      </c>
      <c r="I469" s="87" t="s">
        <v>111</v>
      </c>
      <c r="J469" s="84" t="s">
        <v>2199</v>
      </c>
      <c r="K469" s="84" t="s">
        <v>2150</v>
      </c>
      <c r="L469" s="86">
        <v>44232</v>
      </c>
      <c r="M469" s="87" t="s">
        <v>96</v>
      </c>
      <c r="N469" s="87">
        <v>0</v>
      </c>
      <c r="O469" s="88">
        <v>78720</v>
      </c>
      <c r="P469" s="88">
        <v>0</v>
      </c>
      <c r="Q469" s="88">
        <v>0</v>
      </c>
      <c r="R469" s="88">
        <v>0</v>
      </c>
      <c r="S469" s="88">
        <v>109197</v>
      </c>
      <c r="T469" s="88">
        <f t="shared" si="29"/>
        <v>187917</v>
      </c>
      <c r="U469" s="87">
        <v>0</v>
      </c>
      <c r="V469" s="89">
        <f t="shared" si="30"/>
        <v>187917</v>
      </c>
      <c r="W469" s="87">
        <v>0</v>
      </c>
      <c r="X469" s="88">
        <v>18894</v>
      </c>
      <c r="Y469" s="88">
        <v>0</v>
      </c>
      <c r="Z469" s="88">
        <v>1476</v>
      </c>
      <c r="AA469" s="88">
        <v>0</v>
      </c>
      <c r="AB469" s="88">
        <v>1850</v>
      </c>
      <c r="AC469" s="88">
        <v>0</v>
      </c>
      <c r="AD469" s="88">
        <v>0</v>
      </c>
      <c r="AE469" s="88">
        <f t="shared" si="28"/>
        <v>22220</v>
      </c>
      <c r="AF469" s="89">
        <f t="shared" si="31"/>
        <v>165697</v>
      </c>
      <c r="AG469" s="87">
        <v>0</v>
      </c>
      <c r="AH469" s="90" t="s">
        <v>121</v>
      </c>
      <c r="AI469" s="91">
        <v>328002011019747</v>
      </c>
      <c r="AJ469" s="90" t="s">
        <v>174</v>
      </c>
    </row>
    <row r="470" spans="2:36" ht="16.5">
      <c r="B470" s="82" t="s">
        <v>2282</v>
      </c>
      <c r="C470" s="113">
        <v>455</v>
      </c>
      <c r="D470" s="84" t="s">
        <v>2283</v>
      </c>
      <c r="E470" s="82"/>
      <c r="F470" s="85">
        <v>917770137630</v>
      </c>
      <c r="G470" s="86">
        <v>33794</v>
      </c>
      <c r="H470" s="84" t="s">
        <v>2284</v>
      </c>
      <c r="I470" s="87" t="s">
        <v>111</v>
      </c>
      <c r="J470" s="84" t="s">
        <v>1270</v>
      </c>
      <c r="K470" s="84" t="s">
        <v>2150</v>
      </c>
      <c r="L470" s="86">
        <v>44440</v>
      </c>
      <c r="M470" s="87" t="s">
        <v>96</v>
      </c>
      <c r="N470" s="87">
        <v>0</v>
      </c>
      <c r="O470" s="88">
        <v>48084</v>
      </c>
      <c r="P470" s="88">
        <v>0</v>
      </c>
      <c r="Q470" s="88">
        <v>0</v>
      </c>
      <c r="R470" s="88">
        <v>0</v>
      </c>
      <c r="S470" s="88">
        <v>54624</v>
      </c>
      <c r="T470" s="88">
        <f t="shared" si="29"/>
        <v>102708</v>
      </c>
      <c r="U470" s="87">
        <v>0</v>
      </c>
      <c r="V470" s="89">
        <f t="shared" si="30"/>
        <v>102708</v>
      </c>
      <c r="W470" s="87">
        <v>0</v>
      </c>
      <c r="X470" s="88">
        <v>11542</v>
      </c>
      <c r="Y470" s="88">
        <v>0</v>
      </c>
      <c r="Z470" s="88">
        <v>901</v>
      </c>
      <c r="AA470" s="88">
        <v>0</v>
      </c>
      <c r="AB470" s="88">
        <v>0</v>
      </c>
      <c r="AC470" s="88">
        <v>0</v>
      </c>
      <c r="AD470" s="88">
        <v>0</v>
      </c>
      <c r="AE470" s="88">
        <f t="shared" si="28"/>
        <v>12443</v>
      </c>
      <c r="AF470" s="89">
        <f t="shared" si="31"/>
        <v>90265</v>
      </c>
      <c r="AG470" s="87">
        <v>0</v>
      </c>
      <c r="AH470" s="90" t="s">
        <v>121</v>
      </c>
      <c r="AI470" s="91">
        <v>328002120001816</v>
      </c>
      <c r="AJ470" s="90" t="s">
        <v>174</v>
      </c>
    </row>
    <row r="471" spans="2:36" ht="16.5">
      <c r="B471" s="82" t="s">
        <v>2285</v>
      </c>
      <c r="C471" s="113">
        <v>456</v>
      </c>
      <c r="D471" s="84" t="s">
        <v>2286</v>
      </c>
      <c r="E471" s="82"/>
      <c r="F471" s="85">
        <v>703431112808</v>
      </c>
      <c r="G471" s="86">
        <v>31547</v>
      </c>
      <c r="H471" s="84" t="s">
        <v>62</v>
      </c>
      <c r="I471" s="87" t="s">
        <v>111</v>
      </c>
      <c r="J471" s="84" t="s">
        <v>2261</v>
      </c>
      <c r="K471" s="84" t="s">
        <v>2287</v>
      </c>
      <c r="L471" s="86">
        <v>44393</v>
      </c>
      <c r="M471" s="87" t="s">
        <v>96</v>
      </c>
      <c r="N471" s="87">
        <v>0</v>
      </c>
      <c r="O471" s="88">
        <v>59040</v>
      </c>
      <c r="P471" s="88">
        <v>0</v>
      </c>
      <c r="Q471" s="88">
        <v>0</v>
      </c>
      <c r="R471" s="88">
        <v>0</v>
      </c>
      <c r="S471" s="88">
        <v>72277</v>
      </c>
      <c r="T471" s="88">
        <f t="shared" si="29"/>
        <v>131317</v>
      </c>
      <c r="U471" s="87">
        <v>0</v>
      </c>
      <c r="V471" s="89">
        <f t="shared" si="30"/>
        <v>131317</v>
      </c>
      <c r="W471" s="87">
        <v>0</v>
      </c>
      <c r="X471" s="88">
        <v>14172</v>
      </c>
      <c r="Y471" s="88">
        <v>0</v>
      </c>
      <c r="Z471" s="88">
        <v>1107</v>
      </c>
      <c r="AA471" s="88">
        <v>0</v>
      </c>
      <c r="AB471" s="88">
        <v>150</v>
      </c>
      <c r="AC471" s="88">
        <v>0</v>
      </c>
      <c r="AD471" s="88">
        <v>0</v>
      </c>
      <c r="AE471" s="88">
        <f t="shared" si="28"/>
        <v>15429</v>
      </c>
      <c r="AF471" s="89">
        <f t="shared" si="31"/>
        <v>115888</v>
      </c>
      <c r="AG471" s="87">
        <v>0</v>
      </c>
      <c r="AH471" s="90" t="s">
        <v>121</v>
      </c>
      <c r="AI471" s="91">
        <v>610002010009712</v>
      </c>
      <c r="AJ471" s="90" t="s">
        <v>140</v>
      </c>
    </row>
    <row r="472" spans="2:36" ht="16.5">
      <c r="B472" s="82" t="s">
        <v>2288</v>
      </c>
      <c r="C472" s="113">
        <v>457</v>
      </c>
      <c r="D472" s="84" t="s">
        <v>2289</v>
      </c>
      <c r="E472" s="82"/>
      <c r="F472" s="85">
        <v>888719569888</v>
      </c>
      <c r="G472" s="86">
        <v>36727</v>
      </c>
      <c r="H472" s="84" t="s">
        <v>2160</v>
      </c>
      <c r="I472" s="87" t="s">
        <v>111</v>
      </c>
      <c r="J472" s="84" t="s">
        <v>120</v>
      </c>
      <c r="K472" s="84" t="s">
        <v>2150</v>
      </c>
      <c r="L472" s="86">
        <v>44440</v>
      </c>
      <c r="M472" s="87" t="s">
        <v>96</v>
      </c>
      <c r="N472" s="87">
        <v>0</v>
      </c>
      <c r="O472" s="88">
        <v>667</v>
      </c>
      <c r="P472" s="88">
        <v>0</v>
      </c>
      <c r="Q472" s="88">
        <v>0</v>
      </c>
      <c r="R472" s="88">
        <v>0</v>
      </c>
      <c r="S472" s="88">
        <v>1000</v>
      </c>
      <c r="T472" s="88">
        <f t="shared" si="29"/>
        <v>1667</v>
      </c>
      <c r="U472" s="87">
        <v>0</v>
      </c>
      <c r="V472" s="89">
        <f t="shared" si="30"/>
        <v>1667</v>
      </c>
      <c r="W472" s="87">
        <v>0</v>
      </c>
      <c r="X472" s="88">
        <v>160</v>
      </c>
      <c r="Y472" s="88">
        <v>0</v>
      </c>
      <c r="Z472" s="88">
        <v>13</v>
      </c>
      <c r="AA472" s="88">
        <v>0</v>
      </c>
      <c r="AB472" s="88">
        <v>0</v>
      </c>
      <c r="AC472" s="88">
        <v>0</v>
      </c>
      <c r="AD472" s="88">
        <v>0</v>
      </c>
      <c r="AE472" s="88">
        <f t="shared" si="28"/>
        <v>173</v>
      </c>
      <c r="AF472" s="89">
        <f t="shared" si="31"/>
        <v>1494</v>
      </c>
      <c r="AG472" s="87">
        <v>0</v>
      </c>
      <c r="AH472" s="90" t="s">
        <v>121</v>
      </c>
      <c r="AI472" s="91">
        <v>57910100072004</v>
      </c>
      <c r="AJ472" s="90" t="s">
        <v>2290</v>
      </c>
    </row>
    <row r="473" spans="2:36" ht="16.5">
      <c r="B473" s="82" t="s">
        <v>2291</v>
      </c>
      <c r="C473" s="113">
        <v>458</v>
      </c>
      <c r="D473" s="84" t="s">
        <v>2292</v>
      </c>
      <c r="E473" s="82"/>
      <c r="F473" s="85">
        <v>924076622952</v>
      </c>
      <c r="G473" s="86">
        <v>34435</v>
      </c>
      <c r="H473" s="84" t="s">
        <v>62</v>
      </c>
      <c r="I473" s="87" t="s">
        <v>111</v>
      </c>
      <c r="J473" s="84" t="s">
        <v>125</v>
      </c>
      <c r="K473" s="84" t="s">
        <v>2150</v>
      </c>
      <c r="L473" s="86">
        <v>44502</v>
      </c>
      <c r="M473" s="87" t="s">
        <v>96</v>
      </c>
      <c r="N473" s="87">
        <v>0</v>
      </c>
      <c r="O473" s="88">
        <v>8890</v>
      </c>
      <c r="P473" s="88">
        <v>0</v>
      </c>
      <c r="Q473" s="88">
        <v>0</v>
      </c>
      <c r="R473" s="88">
        <v>0</v>
      </c>
      <c r="S473" s="88">
        <v>15934</v>
      </c>
      <c r="T473" s="88">
        <f t="shared" si="29"/>
        <v>24824</v>
      </c>
      <c r="U473" s="87">
        <v>0</v>
      </c>
      <c r="V473" s="89">
        <f t="shared" si="30"/>
        <v>24824</v>
      </c>
      <c r="W473" s="87">
        <v>0</v>
      </c>
      <c r="X473" s="88">
        <v>2134</v>
      </c>
      <c r="Y473" s="88">
        <v>0</v>
      </c>
      <c r="Z473" s="88">
        <v>168</v>
      </c>
      <c r="AA473" s="88">
        <v>0</v>
      </c>
      <c r="AB473" s="88">
        <v>150</v>
      </c>
      <c r="AC473" s="88">
        <v>0</v>
      </c>
      <c r="AD473" s="88">
        <v>0</v>
      </c>
      <c r="AE473" s="88">
        <f t="shared" si="28"/>
        <v>2452</v>
      </c>
      <c r="AF473" s="89">
        <f t="shared" si="31"/>
        <v>22372</v>
      </c>
      <c r="AG473" s="87">
        <v>0</v>
      </c>
      <c r="AH473" s="90" t="s">
        <v>121</v>
      </c>
      <c r="AI473" s="91">
        <v>104810100153761</v>
      </c>
      <c r="AJ473" s="90" t="s">
        <v>193</v>
      </c>
    </row>
    <row r="474" spans="2:36" ht="16.5">
      <c r="B474" s="82" t="s">
        <v>2293</v>
      </c>
      <c r="C474" s="113">
        <v>459</v>
      </c>
      <c r="D474" s="84" t="s">
        <v>2294</v>
      </c>
      <c r="E474" s="82"/>
      <c r="F474" s="85">
        <v>866891666295</v>
      </c>
      <c r="G474" s="86">
        <v>36320</v>
      </c>
      <c r="H474" s="84" t="s">
        <v>2284</v>
      </c>
      <c r="I474" s="87" t="s">
        <v>111</v>
      </c>
      <c r="J474" s="84" t="s">
        <v>163</v>
      </c>
      <c r="K474" s="84" t="s">
        <v>2150</v>
      </c>
      <c r="L474" s="86">
        <v>44532</v>
      </c>
      <c r="M474" s="87" t="s">
        <v>96</v>
      </c>
      <c r="N474" s="87">
        <v>0</v>
      </c>
      <c r="O474" s="88">
        <v>36319</v>
      </c>
      <c r="P474" s="88">
        <v>0</v>
      </c>
      <c r="Q474" s="88">
        <v>0</v>
      </c>
      <c r="R474" s="88">
        <v>0</v>
      </c>
      <c r="S474" s="88">
        <v>39229</v>
      </c>
      <c r="T474" s="88">
        <f t="shared" si="29"/>
        <v>75548</v>
      </c>
      <c r="U474" s="87">
        <v>0</v>
      </c>
      <c r="V474" s="89">
        <f t="shared" si="30"/>
        <v>75548</v>
      </c>
      <c r="W474" s="87">
        <v>0</v>
      </c>
      <c r="X474" s="88">
        <v>8716</v>
      </c>
      <c r="Y474" s="88">
        <v>0</v>
      </c>
      <c r="Z474" s="88">
        <v>679</v>
      </c>
      <c r="AA474" s="88">
        <v>0</v>
      </c>
      <c r="AB474" s="88">
        <v>0</v>
      </c>
      <c r="AC474" s="88">
        <v>0</v>
      </c>
      <c r="AD474" s="88">
        <v>0</v>
      </c>
      <c r="AE474" s="88">
        <f t="shared" si="28"/>
        <v>9395</v>
      </c>
      <c r="AF474" s="89">
        <f t="shared" si="31"/>
        <v>66153</v>
      </c>
      <c r="AG474" s="87">
        <v>0</v>
      </c>
      <c r="AH474" s="90" t="s">
        <v>121</v>
      </c>
      <c r="AI474" s="91">
        <v>214812120000081</v>
      </c>
      <c r="AJ474" s="90" t="s">
        <v>122</v>
      </c>
    </row>
    <row r="475" spans="2:36" ht="16.5">
      <c r="B475" s="82" t="s">
        <v>2295</v>
      </c>
      <c r="C475" s="113">
        <v>460</v>
      </c>
      <c r="D475" s="84" t="s">
        <v>2296</v>
      </c>
      <c r="E475" s="82"/>
      <c r="F475" s="85">
        <v>532026459195</v>
      </c>
      <c r="G475" s="86">
        <v>30178</v>
      </c>
      <c r="H475" s="84" t="s">
        <v>2284</v>
      </c>
      <c r="I475" s="87" t="s">
        <v>111</v>
      </c>
      <c r="J475" s="84" t="s">
        <v>147</v>
      </c>
      <c r="K475" s="84" t="s">
        <v>2150</v>
      </c>
      <c r="L475" s="86">
        <v>44531</v>
      </c>
      <c r="M475" s="87" t="s">
        <v>96</v>
      </c>
      <c r="N475" s="87">
        <v>0</v>
      </c>
      <c r="O475" s="88">
        <v>49071</v>
      </c>
      <c r="P475" s="88">
        <v>0</v>
      </c>
      <c r="Q475" s="88">
        <v>0</v>
      </c>
      <c r="R475" s="88">
        <v>0</v>
      </c>
      <c r="S475" s="88">
        <v>56106</v>
      </c>
      <c r="T475" s="88">
        <f t="shared" si="29"/>
        <v>105177</v>
      </c>
      <c r="U475" s="87">
        <v>0</v>
      </c>
      <c r="V475" s="89">
        <f t="shared" si="30"/>
        <v>105177</v>
      </c>
      <c r="W475" s="87">
        <v>0</v>
      </c>
      <c r="X475" s="88">
        <v>11778</v>
      </c>
      <c r="Y475" s="88">
        <v>0</v>
      </c>
      <c r="Z475" s="88">
        <v>919</v>
      </c>
      <c r="AA475" s="88">
        <v>0</v>
      </c>
      <c r="AB475" s="88">
        <v>0</v>
      </c>
      <c r="AC475" s="88">
        <v>0</v>
      </c>
      <c r="AD475" s="88">
        <v>0</v>
      </c>
      <c r="AE475" s="88">
        <f t="shared" si="28"/>
        <v>12697</v>
      </c>
      <c r="AF475" s="89">
        <f t="shared" si="31"/>
        <v>92480</v>
      </c>
      <c r="AG475" s="87">
        <v>0</v>
      </c>
      <c r="AH475" s="90" t="s">
        <v>121</v>
      </c>
      <c r="AI475" s="91">
        <v>30612010000086</v>
      </c>
      <c r="AJ475" s="90" t="s">
        <v>174</v>
      </c>
    </row>
    <row r="476" spans="2:36" ht="16.5">
      <c r="B476" s="82" t="s">
        <v>2297</v>
      </c>
      <c r="C476" s="113">
        <v>461</v>
      </c>
      <c r="D476" s="84" t="s">
        <v>2298</v>
      </c>
      <c r="E476" s="82"/>
      <c r="F476" s="85">
        <v>856235712537</v>
      </c>
      <c r="G476" s="86">
        <v>35591</v>
      </c>
      <c r="H476" s="84" t="s">
        <v>2160</v>
      </c>
      <c r="I476" s="87" t="s">
        <v>111</v>
      </c>
      <c r="J476" s="84" t="s">
        <v>125</v>
      </c>
      <c r="K476" s="84" t="s">
        <v>2150</v>
      </c>
      <c r="L476" s="86">
        <v>44547</v>
      </c>
      <c r="M476" s="87" t="s">
        <v>96</v>
      </c>
      <c r="N476" s="87">
        <v>0</v>
      </c>
      <c r="O476" s="88">
        <v>4000</v>
      </c>
      <c r="P476" s="88">
        <v>0</v>
      </c>
      <c r="Q476" s="88">
        <v>0</v>
      </c>
      <c r="R476" s="88">
        <v>0</v>
      </c>
      <c r="S476" s="88">
        <v>6000</v>
      </c>
      <c r="T476" s="88">
        <f t="shared" si="29"/>
        <v>10000</v>
      </c>
      <c r="U476" s="87">
        <v>0</v>
      </c>
      <c r="V476" s="89">
        <f t="shared" si="30"/>
        <v>10000</v>
      </c>
      <c r="W476" s="87">
        <v>0</v>
      </c>
      <c r="X476" s="88">
        <v>960</v>
      </c>
      <c r="Y476" s="88">
        <v>0</v>
      </c>
      <c r="Z476" s="88">
        <v>75</v>
      </c>
      <c r="AA476" s="88">
        <v>0</v>
      </c>
      <c r="AB476" s="88">
        <v>0</v>
      </c>
      <c r="AC476" s="88">
        <v>0</v>
      </c>
      <c r="AD476" s="88">
        <v>0</v>
      </c>
      <c r="AE476" s="88">
        <f t="shared" si="28"/>
        <v>1035</v>
      </c>
      <c r="AF476" s="89">
        <f t="shared" si="31"/>
        <v>8965</v>
      </c>
      <c r="AG476" s="87">
        <v>0</v>
      </c>
      <c r="AH476" s="90" t="s">
        <v>121</v>
      </c>
      <c r="AI476" s="91">
        <v>104810100178195</v>
      </c>
      <c r="AJ476" s="90" t="s">
        <v>193</v>
      </c>
    </row>
    <row r="477" spans="2:36" ht="16.5">
      <c r="B477" s="82" t="s">
        <v>2299</v>
      </c>
      <c r="C477" s="113">
        <v>462</v>
      </c>
      <c r="D477" s="84" t="s">
        <v>2300</v>
      </c>
      <c r="E477" s="82"/>
      <c r="F477" s="85">
        <v>989405081838</v>
      </c>
      <c r="G477" s="86">
        <v>36531</v>
      </c>
      <c r="H477" s="84" t="s">
        <v>2160</v>
      </c>
      <c r="I477" s="87" t="s">
        <v>111</v>
      </c>
      <c r="J477" s="84" t="s">
        <v>163</v>
      </c>
      <c r="K477" s="84" t="s">
        <v>2150</v>
      </c>
      <c r="L477" s="86">
        <v>44532</v>
      </c>
      <c r="M477" s="87" t="s">
        <v>96</v>
      </c>
      <c r="N477" s="87">
        <v>0</v>
      </c>
      <c r="O477" s="88">
        <v>29120</v>
      </c>
      <c r="P477" s="88">
        <v>0</v>
      </c>
      <c r="Q477" s="88">
        <v>0</v>
      </c>
      <c r="R477" s="88">
        <v>0</v>
      </c>
      <c r="S477" s="88">
        <v>26180</v>
      </c>
      <c r="T477" s="88">
        <f t="shared" si="29"/>
        <v>55300</v>
      </c>
      <c r="U477" s="87">
        <v>0</v>
      </c>
      <c r="V477" s="89">
        <f t="shared" si="30"/>
        <v>55300</v>
      </c>
      <c r="W477" s="87">
        <v>0</v>
      </c>
      <c r="X477" s="88">
        <v>6990</v>
      </c>
      <c r="Y477" s="88">
        <v>0</v>
      </c>
      <c r="Z477" s="88">
        <v>548</v>
      </c>
      <c r="AA477" s="88">
        <v>0</v>
      </c>
      <c r="AB477" s="88">
        <v>0</v>
      </c>
      <c r="AC477" s="88">
        <v>0</v>
      </c>
      <c r="AD477" s="88">
        <v>0</v>
      </c>
      <c r="AE477" s="88">
        <f t="shared" si="28"/>
        <v>7538</v>
      </c>
      <c r="AF477" s="89">
        <f t="shared" si="31"/>
        <v>47762</v>
      </c>
      <c r="AG477" s="87">
        <v>0</v>
      </c>
      <c r="AH477" s="90" t="s">
        <v>121</v>
      </c>
      <c r="AI477" s="91">
        <v>26310100139248</v>
      </c>
      <c r="AJ477" s="90" t="s">
        <v>174</v>
      </c>
    </row>
    <row r="478" spans="2:36" ht="16.5">
      <c r="B478" s="82" t="s">
        <v>2301</v>
      </c>
      <c r="C478" s="113">
        <v>463</v>
      </c>
      <c r="D478" s="84" t="s">
        <v>2302</v>
      </c>
      <c r="E478" s="82"/>
      <c r="F478" s="85">
        <v>233019233077</v>
      </c>
      <c r="G478" s="86">
        <v>30168</v>
      </c>
      <c r="H478" s="84" t="s">
        <v>62</v>
      </c>
      <c r="I478" s="87" t="s">
        <v>111</v>
      </c>
      <c r="J478" s="84" t="s">
        <v>147</v>
      </c>
      <c r="K478" s="84" t="s">
        <v>1147</v>
      </c>
      <c r="L478" s="86">
        <v>44643</v>
      </c>
      <c r="M478" s="87" t="s">
        <v>96</v>
      </c>
      <c r="N478" s="87">
        <v>0</v>
      </c>
      <c r="O478" s="88">
        <v>56580</v>
      </c>
      <c r="P478" s="88">
        <v>0</v>
      </c>
      <c r="Q478" s="88">
        <v>0</v>
      </c>
      <c r="R478" s="88">
        <v>0</v>
      </c>
      <c r="S478" s="88">
        <v>67370</v>
      </c>
      <c r="T478" s="88">
        <f t="shared" si="29"/>
        <v>123950</v>
      </c>
      <c r="U478" s="87">
        <v>0</v>
      </c>
      <c r="V478" s="89">
        <f t="shared" si="30"/>
        <v>123950</v>
      </c>
      <c r="W478" s="87">
        <v>0</v>
      </c>
      <c r="X478" s="88">
        <v>13578</v>
      </c>
      <c r="Y478" s="88">
        <v>0</v>
      </c>
      <c r="Z478" s="88">
        <v>1059</v>
      </c>
      <c r="AA478" s="88">
        <v>0</v>
      </c>
      <c r="AB478" s="88">
        <v>0</v>
      </c>
      <c r="AC478" s="88">
        <v>0</v>
      </c>
      <c r="AD478" s="88">
        <v>0</v>
      </c>
      <c r="AE478" s="88">
        <f t="shared" si="28"/>
        <v>14637</v>
      </c>
      <c r="AF478" s="89">
        <f t="shared" si="31"/>
        <v>109313</v>
      </c>
      <c r="AG478" s="87">
        <v>0</v>
      </c>
      <c r="AH478" s="90" t="s">
        <v>121</v>
      </c>
      <c r="AI478" s="91">
        <v>610002010005796</v>
      </c>
      <c r="AJ478" s="90" t="s">
        <v>140</v>
      </c>
    </row>
    <row r="479" spans="2:36" ht="16.5">
      <c r="B479" s="82" t="s">
        <v>2303</v>
      </c>
      <c r="C479" s="113">
        <v>464</v>
      </c>
      <c r="D479" s="84" t="s">
        <v>2304</v>
      </c>
      <c r="E479" s="82"/>
      <c r="F479" s="85">
        <v>237573740907</v>
      </c>
      <c r="G479" s="86">
        <v>37035</v>
      </c>
      <c r="H479" s="84" t="s">
        <v>62</v>
      </c>
      <c r="I479" s="87" t="s">
        <v>111</v>
      </c>
      <c r="J479" s="84" t="s">
        <v>2199</v>
      </c>
      <c r="K479" s="84" t="s">
        <v>2150</v>
      </c>
      <c r="L479" s="86">
        <v>44631</v>
      </c>
      <c r="M479" s="87" t="s">
        <v>96</v>
      </c>
      <c r="N479" s="87">
        <v>0</v>
      </c>
      <c r="O479" s="88">
        <v>35606</v>
      </c>
      <c r="P479" s="88">
        <v>0</v>
      </c>
      <c r="Q479" s="88">
        <v>0</v>
      </c>
      <c r="R479" s="88">
        <v>0</v>
      </c>
      <c r="S479" s="88">
        <v>42086</v>
      </c>
      <c r="T479" s="88">
        <f t="shared" si="29"/>
        <v>77692</v>
      </c>
      <c r="U479" s="87">
        <v>0</v>
      </c>
      <c r="V479" s="89">
        <f t="shared" si="30"/>
        <v>77692</v>
      </c>
      <c r="W479" s="87">
        <v>0</v>
      </c>
      <c r="X479" s="88">
        <v>8546</v>
      </c>
      <c r="Y479" s="88">
        <v>0</v>
      </c>
      <c r="Z479" s="88">
        <v>665</v>
      </c>
      <c r="AA479" s="88">
        <v>0</v>
      </c>
      <c r="AB479" s="88">
        <v>0</v>
      </c>
      <c r="AC479" s="88">
        <v>0</v>
      </c>
      <c r="AD479" s="88">
        <v>0</v>
      </c>
      <c r="AE479" s="88">
        <f t="shared" si="28"/>
        <v>9211</v>
      </c>
      <c r="AF479" s="89">
        <f t="shared" si="31"/>
        <v>68481</v>
      </c>
      <c r="AG479" s="87">
        <v>0</v>
      </c>
      <c r="AH479" s="90" t="s">
        <v>121</v>
      </c>
      <c r="AI479" s="91">
        <v>36310100129588</v>
      </c>
      <c r="AJ479" s="90">
        <v>0</v>
      </c>
    </row>
    <row r="480" spans="2:36" ht="16.5">
      <c r="B480" s="82" t="s">
        <v>2305</v>
      </c>
      <c r="C480" s="113">
        <v>465</v>
      </c>
      <c r="D480" s="84" t="s">
        <v>2306</v>
      </c>
      <c r="E480" s="82"/>
      <c r="F480" s="85">
        <v>501008175787</v>
      </c>
      <c r="G480" s="86">
        <v>36519</v>
      </c>
      <c r="H480" s="84" t="s">
        <v>2160</v>
      </c>
      <c r="I480" s="87" t="s">
        <v>111</v>
      </c>
      <c r="J480" s="84" t="s">
        <v>361</v>
      </c>
      <c r="K480" s="84" t="s">
        <v>2150</v>
      </c>
      <c r="L480" s="86">
        <v>44629</v>
      </c>
      <c r="M480" s="87" t="s">
        <v>96</v>
      </c>
      <c r="N480" s="87">
        <v>0</v>
      </c>
      <c r="O480" s="88">
        <v>3484</v>
      </c>
      <c r="P480" s="88">
        <v>0</v>
      </c>
      <c r="Q480" s="88">
        <v>0</v>
      </c>
      <c r="R480" s="88">
        <v>0</v>
      </c>
      <c r="S480" s="88">
        <v>5226</v>
      </c>
      <c r="T480" s="88">
        <f t="shared" si="29"/>
        <v>8710</v>
      </c>
      <c r="U480" s="87">
        <v>0</v>
      </c>
      <c r="V480" s="89">
        <f t="shared" si="30"/>
        <v>8710</v>
      </c>
      <c r="W480" s="87">
        <v>0</v>
      </c>
      <c r="X480" s="88">
        <v>836</v>
      </c>
      <c r="Y480" s="88">
        <v>0</v>
      </c>
      <c r="Z480" s="88">
        <v>65</v>
      </c>
      <c r="AA480" s="88">
        <v>0</v>
      </c>
      <c r="AB480" s="88">
        <v>0</v>
      </c>
      <c r="AC480" s="88">
        <v>0</v>
      </c>
      <c r="AD480" s="88">
        <v>0</v>
      </c>
      <c r="AE480" s="88">
        <f t="shared" si="28"/>
        <v>901</v>
      </c>
      <c r="AF480" s="89">
        <f t="shared" si="31"/>
        <v>7809</v>
      </c>
      <c r="AG480" s="87">
        <v>0</v>
      </c>
      <c r="AH480" s="90" t="s">
        <v>121</v>
      </c>
      <c r="AI480" s="91">
        <v>209010100059979</v>
      </c>
      <c r="AJ480" s="90">
        <v>0</v>
      </c>
    </row>
    <row r="481" spans="2:36" ht="16.5">
      <c r="B481" s="82" t="s">
        <v>2307</v>
      </c>
      <c r="C481" s="113">
        <v>466</v>
      </c>
      <c r="D481" s="84" t="s">
        <v>2308</v>
      </c>
      <c r="E481" s="82"/>
      <c r="F481" s="85">
        <v>349621036622</v>
      </c>
      <c r="G481" s="86">
        <v>36969</v>
      </c>
      <c r="H481" s="84" t="s">
        <v>2160</v>
      </c>
      <c r="I481" s="87" t="s">
        <v>111</v>
      </c>
      <c r="J481" s="84" t="s">
        <v>154</v>
      </c>
      <c r="K481" s="84" t="s">
        <v>2167</v>
      </c>
      <c r="L481" s="86">
        <v>44636</v>
      </c>
      <c r="M481" s="87" t="s">
        <v>96</v>
      </c>
      <c r="N481" s="87">
        <v>0</v>
      </c>
      <c r="O481" s="88">
        <v>35597</v>
      </c>
      <c r="P481" s="88">
        <v>0</v>
      </c>
      <c r="Q481" s="88">
        <v>0</v>
      </c>
      <c r="R481" s="88">
        <v>0</v>
      </c>
      <c r="S481" s="88">
        <v>35896</v>
      </c>
      <c r="T481" s="88">
        <f t="shared" si="29"/>
        <v>71493</v>
      </c>
      <c r="U481" s="87">
        <v>0</v>
      </c>
      <c r="V481" s="89">
        <f t="shared" si="30"/>
        <v>71493</v>
      </c>
      <c r="W481" s="87">
        <v>0</v>
      </c>
      <c r="X481" s="88">
        <v>8542</v>
      </c>
      <c r="Y481" s="88">
        <v>0</v>
      </c>
      <c r="Z481" s="88">
        <v>667</v>
      </c>
      <c r="AA481" s="88">
        <v>0</v>
      </c>
      <c r="AB481" s="88">
        <v>0</v>
      </c>
      <c r="AC481" s="88">
        <v>0</v>
      </c>
      <c r="AD481" s="88">
        <v>0</v>
      </c>
      <c r="AE481" s="88">
        <f t="shared" si="28"/>
        <v>9209</v>
      </c>
      <c r="AF481" s="89">
        <f t="shared" si="31"/>
        <v>62284</v>
      </c>
      <c r="AG481" s="87">
        <v>0</v>
      </c>
      <c r="AH481" s="90" t="s">
        <v>121</v>
      </c>
      <c r="AI481" s="91">
        <v>340402010027655</v>
      </c>
      <c r="AJ481" s="90">
        <v>0</v>
      </c>
    </row>
    <row r="482" spans="2:36" ht="16.5">
      <c r="B482" s="82" t="s">
        <v>2309</v>
      </c>
      <c r="C482" s="113">
        <v>467</v>
      </c>
      <c r="D482" s="84" t="s">
        <v>2310</v>
      </c>
      <c r="E482" s="82"/>
      <c r="F482" s="85">
        <v>623013712943</v>
      </c>
      <c r="G482" s="86">
        <v>33051</v>
      </c>
      <c r="H482" s="84" t="s">
        <v>1032</v>
      </c>
      <c r="I482" s="87" t="s">
        <v>111</v>
      </c>
      <c r="J482" s="84" t="s">
        <v>128</v>
      </c>
      <c r="K482" s="84" t="s">
        <v>1070</v>
      </c>
      <c r="L482" s="86">
        <v>44657</v>
      </c>
      <c r="M482" s="87" t="s">
        <v>96</v>
      </c>
      <c r="N482" s="87">
        <v>0</v>
      </c>
      <c r="O482" s="88">
        <v>3916</v>
      </c>
      <c r="P482" s="88">
        <v>0</v>
      </c>
      <c r="Q482" s="88">
        <v>0</v>
      </c>
      <c r="R482" s="88">
        <v>0</v>
      </c>
      <c r="S482" s="88">
        <v>5874</v>
      </c>
      <c r="T482" s="88">
        <f t="shared" si="29"/>
        <v>9790</v>
      </c>
      <c r="U482" s="87">
        <v>0</v>
      </c>
      <c r="V482" s="89">
        <f t="shared" si="30"/>
        <v>9790</v>
      </c>
      <c r="W482" s="87">
        <v>0</v>
      </c>
      <c r="X482" s="88">
        <v>938</v>
      </c>
      <c r="Y482" s="88">
        <v>0</v>
      </c>
      <c r="Z482" s="88">
        <v>73</v>
      </c>
      <c r="AA482" s="88">
        <v>0</v>
      </c>
      <c r="AB482" s="88">
        <v>0</v>
      </c>
      <c r="AC482" s="88">
        <v>0</v>
      </c>
      <c r="AD482" s="88">
        <v>0</v>
      </c>
      <c r="AE482" s="88">
        <f t="shared" si="28"/>
        <v>1011</v>
      </c>
      <c r="AF482" s="89">
        <f t="shared" si="31"/>
        <v>8779</v>
      </c>
      <c r="AG482" s="87">
        <v>0</v>
      </c>
      <c r="AH482" s="90" t="s">
        <v>121</v>
      </c>
      <c r="AI482" s="91">
        <v>231712010000846</v>
      </c>
      <c r="AJ482" s="90" t="s">
        <v>928</v>
      </c>
    </row>
    <row r="483" spans="2:36" ht="16.5">
      <c r="B483" s="82" t="s">
        <v>2311</v>
      </c>
      <c r="C483" s="113">
        <v>468</v>
      </c>
      <c r="D483" s="84" t="s">
        <v>2312</v>
      </c>
      <c r="E483" s="82"/>
      <c r="F483" s="85">
        <v>450466500922</v>
      </c>
      <c r="G483" s="86">
        <v>36234</v>
      </c>
      <c r="H483" s="84" t="s">
        <v>2160</v>
      </c>
      <c r="I483" s="87" t="s">
        <v>111</v>
      </c>
      <c r="J483" s="84" t="s">
        <v>120</v>
      </c>
      <c r="K483" s="84" t="s">
        <v>2150</v>
      </c>
      <c r="L483" s="86">
        <v>44688</v>
      </c>
      <c r="M483" s="87" t="s">
        <v>96</v>
      </c>
      <c r="N483" s="87">
        <v>0</v>
      </c>
      <c r="O483" s="88">
        <v>34000</v>
      </c>
      <c r="P483" s="88">
        <v>0</v>
      </c>
      <c r="Q483" s="88">
        <v>0</v>
      </c>
      <c r="R483" s="88">
        <v>0</v>
      </c>
      <c r="S483" s="88">
        <v>36134</v>
      </c>
      <c r="T483" s="88">
        <f t="shared" si="29"/>
        <v>70134</v>
      </c>
      <c r="U483" s="87">
        <v>0</v>
      </c>
      <c r="V483" s="89">
        <f t="shared" si="30"/>
        <v>70134</v>
      </c>
      <c r="W483" s="87">
        <v>0</v>
      </c>
      <c r="X483" s="88">
        <v>8160</v>
      </c>
      <c r="Y483" s="88">
        <v>0</v>
      </c>
      <c r="Z483" s="88">
        <v>638</v>
      </c>
      <c r="AA483" s="88">
        <v>0</v>
      </c>
      <c r="AB483" s="88">
        <v>0</v>
      </c>
      <c r="AC483" s="88">
        <v>0</v>
      </c>
      <c r="AD483" s="88">
        <v>0</v>
      </c>
      <c r="AE483" s="88">
        <f t="shared" si="28"/>
        <v>8798</v>
      </c>
      <c r="AF483" s="89">
        <f t="shared" si="31"/>
        <v>61336</v>
      </c>
      <c r="AG483" s="87">
        <v>0</v>
      </c>
      <c r="AH483" s="90" t="s">
        <v>121</v>
      </c>
      <c r="AI483" s="91">
        <v>62310100299328</v>
      </c>
      <c r="AJ483" s="90">
        <v>0</v>
      </c>
    </row>
    <row r="484" spans="2:36" ht="16.5">
      <c r="B484" s="82" t="s">
        <v>2313</v>
      </c>
      <c r="C484" s="113">
        <v>469</v>
      </c>
      <c r="D484" s="84" t="s">
        <v>2314</v>
      </c>
      <c r="E484" s="82"/>
      <c r="F484" s="85">
        <v>276615243526</v>
      </c>
      <c r="G484" s="86">
        <v>21478</v>
      </c>
      <c r="H484" s="84" t="s">
        <v>62</v>
      </c>
      <c r="I484" s="87" t="s">
        <v>111</v>
      </c>
      <c r="J484" s="84" t="s">
        <v>2261</v>
      </c>
      <c r="K484" s="84" t="s">
        <v>729</v>
      </c>
      <c r="L484" s="86">
        <v>44748</v>
      </c>
      <c r="M484" s="87" t="s">
        <v>96</v>
      </c>
      <c r="N484" s="87">
        <v>0</v>
      </c>
      <c r="O484" s="88">
        <v>12645</v>
      </c>
      <c r="P484" s="88">
        <v>0</v>
      </c>
      <c r="Q484" s="88">
        <v>0</v>
      </c>
      <c r="R484" s="88">
        <v>0</v>
      </c>
      <c r="S484" s="88">
        <v>18968</v>
      </c>
      <c r="T484" s="88">
        <f t="shared" si="29"/>
        <v>31613</v>
      </c>
      <c r="U484" s="87">
        <v>0</v>
      </c>
      <c r="V484" s="89">
        <f t="shared" si="30"/>
        <v>31613</v>
      </c>
      <c r="W484" s="87">
        <v>0</v>
      </c>
      <c r="X484" s="88">
        <v>0</v>
      </c>
      <c r="Y484" s="88">
        <v>0</v>
      </c>
      <c r="Z484" s="88">
        <v>0</v>
      </c>
      <c r="AA484" s="88">
        <v>0</v>
      </c>
      <c r="AB484" s="88">
        <v>150</v>
      </c>
      <c r="AC484" s="88">
        <v>0</v>
      </c>
      <c r="AD484" s="88">
        <v>0</v>
      </c>
      <c r="AE484" s="88">
        <f t="shared" si="28"/>
        <v>150</v>
      </c>
      <c r="AF484" s="89">
        <f t="shared" si="31"/>
        <v>31463</v>
      </c>
      <c r="AG484" s="87">
        <v>0</v>
      </c>
      <c r="AH484" s="90" t="s">
        <v>121</v>
      </c>
      <c r="AI484" s="91">
        <v>104810100161928</v>
      </c>
      <c r="AJ484" s="90" t="s">
        <v>193</v>
      </c>
    </row>
    <row r="485" spans="2:36" ht="16.5">
      <c r="B485" s="82" t="s">
        <v>2315</v>
      </c>
      <c r="C485" s="113">
        <v>470</v>
      </c>
      <c r="D485" s="84" t="s">
        <v>2316</v>
      </c>
      <c r="E485" s="82"/>
      <c r="F485" s="85">
        <v>848266979659</v>
      </c>
      <c r="G485" s="86">
        <v>34385</v>
      </c>
      <c r="H485" s="84" t="s">
        <v>62</v>
      </c>
      <c r="I485" s="87" t="s">
        <v>111</v>
      </c>
      <c r="J485" s="84" t="s">
        <v>125</v>
      </c>
      <c r="K485" s="84" t="s">
        <v>2150</v>
      </c>
      <c r="L485" s="86">
        <v>44794</v>
      </c>
      <c r="M485" s="87" t="s">
        <v>96</v>
      </c>
      <c r="N485" s="87">
        <v>0</v>
      </c>
      <c r="O485" s="88">
        <v>16645</v>
      </c>
      <c r="P485" s="88">
        <v>0</v>
      </c>
      <c r="Q485" s="88">
        <v>0</v>
      </c>
      <c r="R485" s="88">
        <v>0</v>
      </c>
      <c r="S485" s="88">
        <v>28268</v>
      </c>
      <c r="T485" s="88">
        <f t="shared" si="29"/>
        <v>44913</v>
      </c>
      <c r="U485" s="87">
        <v>0</v>
      </c>
      <c r="V485" s="89">
        <f t="shared" si="30"/>
        <v>44913</v>
      </c>
      <c r="W485" s="87">
        <v>0</v>
      </c>
      <c r="X485" s="88">
        <v>3994</v>
      </c>
      <c r="Y485" s="88">
        <v>0</v>
      </c>
      <c r="Z485" s="88">
        <v>312</v>
      </c>
      <c r="AA485" s="88">
        <v>0</v>
      </c>
      <c r="AB485" s="88">
        <v>0</v>
      </c>
      <c r="AC485" s="88">
        <v>0</v>
      </c>
      <c r="AD485" s="88">
        <v>0</v>
      </c>
      <c r="AE485" s="88">
        <f t="shared" si="28"/>
        <v>4306</v>
      </c>
      <c r="AF485" s="89">
        <f t="shared" si="31"/>
        <v>40607</v>
      </c>
      <c r="AG485" s="87">
        <v>0</v>
      </c>
      <c r="AH485" s="90" t="s">
        <v>121</v>
      </c>
      <c r="AI485" s="91">
        <v>610002010012532</v>
      </c>
      <c r="AJ485" s="90" t="s">
        <v>140</v>
      </c>
    </row>
    <row r="486" spans="2:36" ht="16.5">
      <c r="B486" s="82" t="s">
        <v>2317</v>
      </c>
      <c r="C486" s="113">
        <v>471</v>
      </c>
      <c r="D486" s="84" t="s">
        <v>2318</v>
      </c>
      <c r="E486" s="82"/>
      <c r="F486" s="85">
        <v>840007593105</v>
      </c>
      <c r="G486" s="86">
        <v>36827</v>
      </c>
      <c r="H486" s="84" t="s">
        <v>1668</v>
      </c>
      <c r="I486" s="87" t="s">
        <v>111</v>
      </c>
      <c r="J486" s="84" t="s">
        <v>361</v>
      </c>
      <c r="K486" s="84" t="s">
        <v>2150</v>
      </c>
      <c r="L486" s="86">
        <v>44793</v>
      </c>
      <c r="M486" s="87" t="s">
        <v>96</v>
      </c>
      <c r="N486" s="87">
        <v>0</v>
      </c>
      <c r="O486" s="88">
        <v>18245</v>
      </c>
      <c r="P486" s="88">
        <v>0</v>
      </c>
      <c r="Q486" s="88">
        <v>0</v>
      </c>
      <c r="R486" s="88">
        <v>0</v>
      </c>
      <c r="S486" s="88">
        <v>27368</v>
      </c>
      <c r="T486" s="88">
        <f t="shared" si="29"/>
        <v>45613</v>
      </c>
      <c r="U486" s="87">
        <v>0</v>
      </c>
      <c r="V486" s="89">
        <f t="shared" si="30"/>
        <v>45613</v>
      </c>
      <c r="W486" s="87">
        <v>0</v>
      </c>
      <c r="X486" s="88">
        <v>4378</v>
      </c>
      <c r="Y486" s="88">
        <v>0</v>
      </c>
      <c r="Z486" s="88">
        <v>339</v>
      </c>
      <c r="AA486" s="88">
        <v>0</v>
      </c>
      <c r="AB486" s="88">
        <v>0</v>
      </c>
      <c r="AC486" s="88">
        <v>0</v>
      </c>
      <c r="AD486" s="88">
        <v>0</v>
      </c>
      <c r="AE486" s="88">
        <f t="shared" si="28"/>
        <v>4717</v>
      </c>
      <c r="AF486" s="89">
        <f t="shared" si="31"/>
        <v>40896</v>
      </c>
      <c r="AG486" s="87">
        <v>0</v>
      </c>
      <c r="AH486" s="90" t="s">
        <v>121</v>
      </c>
      <c r="AI486" s="91">
        <v>214812010000965</v>
      </c>
      <c r="AJ486" s="90" t="s">
        <v>122</v>
      </c>
    </row>
    <row r="487" spans="2:36" ht="16.5">
      <c r="B487" s="82" t="s">
        <v>2319</v>
      </c>
      <c r="C487" s="113">
        <v>472</v>
      </c>
      <c r="D487" s="84" t="s">
        <v>2320</v>
      </c>
      <c r="E487" s="82"/>
      <c r="F487" s="85">
        <v>597713140652</v>
      </c>
      <c r="G487" s="86">
        <v>36587</v>
      </c>
      <c r="H487" s="84" t="s">
        <v>2321</v>
      </c>
      <c r="I487" s="87" t="s">
        <v>111</v>
      </c>
      <c r="J487" s="84" t="s">
        <v>112</v>
      </c>
      <c r="K487" s="84" t="s">
        <v>2150</v>
      </c>
      <c r="L487" s="86">
        <v>44835</v>
      </c>
      <c r="M487" s="87" t="s">
        <v>96</v>
      </c>
      <c r="N487" s="87">
        <v>0</v>
      </c>
      <c r="O487" s="88">
        <v>39533</v>
      </c>
      <c r="P487" s="88">
        <v>0</v>
      </c>
      <c r="Q487" s="88">
        <v>0</v>
      </c>
      <c r="R487" s="88">
        <v>0</v>
      </c>
      <c r="S487" s="88">
        <v>47651</v>
      </c>
      <c r="T487" s="88">
        <f t="shared" si="29"/>
        <v>87184</v>
      </c>
      <c r="U487" s="87">
        <v>0</v>
      </c>
      <c r="V487" s="89">
        <f t="shared" si="30"/>
        <v>87184</v>
      </c>
      <c r="W487" s="87">
        <v>0</v>
      </c>
      <c r="X487" s="88">
        <v>9488</v>
      </c>
      <c r="Y487" s="88">
        <v>0</v>
      </c>
      <c r="Z487" s="88">
        <v>739</v>
      </c>
      <c r="AA487" s="88">
        <v>0</v>
      </c>
      <c r="AB487" s="88">
        <v>0</v>
      </c>
      <c r="AC487" s="88">
        <v>0</v>
      </c>
      <c r="AD487" s="88">
        <v>0</v>
      </c>
      <c r="AE487" s="88">
        <f t="shared" si="28"/>
        <v>10227</v>
      </c>
      <c r="AF487" s="89">
        <f t="shared" si="31"/>
        <v>76957</v>
      </c>
      <c r="AG487" s="87">
        <v>0</v>
      </c>
      <c r="AH487" s="90" t="s">
        <v>121</v>
      </c>
      <c r="AI487" s="91">
        <v>214810100084887</v>
      </c>
      <c r="AJ487" s="90" t="s">
        <v>122</v>
      </c>
    </row>
    <row r="488" spans="2:36" ht="16.5">
      <c r="B488" s="82" t="s">
        <v>2322</v>
      </c>
      <c r="C488" s="113">
        <v>473</v>
      </c>
      <c r="D488" s="84" t="s">
        <v>2323</v>
      </c>
      <c r="E488" s="82"/>
      <c r="F488" s="85">
        <v>929859430556</v>
      </c>
      <c r="G488" s="86">
        <v>33578</v>
      </c>
      <c r="H488" s="84" t="s">
        <v>62</v>
      </c>
      <c r="I488" s="87" t="s">
        <v>111</v>
      </c>
      <c r="J488" s="84" t="s">
        <v>222</v>
      </c>
      <c r="K488" s="84" t="s">
        <v>2150</v>
      </c>
      <c r="L488" s="86">
        <v>44853</v>
      </c>
      <c r="M488" s="87" t="s">
        <v>96</v>
      </c>
      <c r="N488" s="87">
        <v>0</v>
      </c>
      <c r="O488" s="88">
        <v>17154</v>
      </c>
      <c r="P488" s="88">
        <v>0</v>
      </c>
      <c r="Q488" s="88">
        <v>0</v>
      </c>
      <c r="R488" s="88">
        <v>0</v>
      </c>
      <c r="S488" s="88">
        <v>25730</v>
      </c>
      <c r="T488" s="88">
        <f t="shared" si="29"/>
        <v>42884</v>
      </c>
      <c r="U488" s="87">
        <v>0</v>
      </c>
      <c r="V488" s="89">
        <f t="shared" si="30"/>
        <v>42884</v>
      </c>
      <c r="W488" s="87">
        <v>0</v>
      </c>
      <c r="X488" s="88">
        <v>4116</v>
      </c>
      <c r="Y488" s="88">
        <v>0</v>
      </c>
      <c r="Z488" s="88">
        <v>323</v>
      </c>
      <c r="AA488" s="88">
        <v>0</v>
      </c>
      <c r="AB488" s="88">
        <v>0</v>
      </c>
      <c r="AC488" s="88">
        <v>0</v>
      </c>
      <c r="AD488" s="88">
        <v>0</v>
      </c>
      <c r="AE488" s="88">
        <f t="shared" si="28"/>
        <v>4439</v>
      </c>
      <c r="AF488" s="89">
        <f t="shared" si="31"/>
        <v>38445</v>
      </c>
      <c r="AG488" s="87">
        <v>0</v>
      </c>
      <c r="AH488" s="90" t="s">
        <v>121</v>
      </c>
      <c r="AI488" s="91">
        <v>328002011019842</v>
      </c>
      <c r="AJ488" s="90" t="s">
        <v>174</v>
      </c>
    </row>
    <row r="489" spans="2:36" ht="16.5">
      <c r="B489" s="82" t="s">
        <v>2324</v>
      </c>
      <c r="C489" s="113">
        <v>474</v>
      </c>
      <c r="D489" s="84" t="s">
        <v>2325</v>
      </c>
      <c r="E489" s="82"/>
      <c r="F489" s="85">
        <v>519143131658</v>
      </c>
      <c r="G489" s="86">
        <v>38019</v>
      </c>
      <c r="H489" s="84" t="s">
        <v>2284</v>
      </c>
      <c r="I489" s="87" t="s">
        <v>111</v>
      </c>
      <c r="J489" s="84" t="s">
        <v>1270</v>
      </c>
      <c r="K489" s="84" t="s">
        <v>1147</v>
      </c>
      <c r="L489" s="86">
        <v>44848</v>
      </c>
      <c r="M489" s="87" t="s">
        <v>96</v>
      </c>
      <c r="N489" s="87">
        <v>0</v>
      </c>
      <c r="O489" s="88">
        <v>27600</v>
      </c>
      <c r="P489" s="88">
        <v>0</v>
      </c>
      <c r="Q489" s="88">
        <v>0</v>
      </c>
      <c r="R489" s="88">
        <v>0</v>
      </c>
      <c r="S489" s="88">
        <v>24674</v>
      </c>
      <c r="T489" s="88">
        <f t="shared" si="29"/>
        <v>52274</v>
      </c>
      <c r="U489" s="87">
        <v>0</v>
      </c>
      <c r="V489" s="89">
        <f t="shared" si="30"/>
        <v>52274</v>
      </c>
      <c r="W489" s="87">
        <v>0</v>
      </c>
      <c r="X489" s="88">
        <v>6624</v>
      </c>
      <c r="Y489" s="88">
        <v>0</v>
      </c>
      <c r="Z489" s="88">
        <v>522</v>
      </c>
      <c r="AA489" s="88">
        <v>0</v>
      </c>
      <c r="AB489" s="88">
        <v>0</v>
      </c>
      <c r="AC489" s="88">
        <v>0</v>
      </c>
      <c r="AD489" s="88">
        <v>0</v>
      </c>
      <c r="AE489" s="88">
        <f t="shared" si="28"/>
        <v>7146</v>
      </c>
      <c r="AF489" s="89">
        <f t="shared" si="31"/>
        <v>45128</v>
      </c>
      <c r="AG489" s="87">
        <v>0</v>
      </c>
      <c r="AH489" s="90" t="s">
        <v>121</v>
      </c>
      <c r="AI489" s="91">
        <v>328002011022836</v>
      </c>
      <c r="AJ489" s="90" t="s">
        <v>174</v>
      </c>
    </row>
    <row r="490" spans="2:36" ht="16.5">
      <c r="B490" s="82" t="s">
        <v>2326</v>
      </c>
      <c r="C490" s="113">
        <v>475</v>
      </c>
      <c r="D490" s="84" t="s">
        <v>2327</v>
      </c>
      <c r="E490" s="82"/>
      <c r="F490" s="85">
        <v>513609879712</v>
      </c>
      <c r="G490" s="86">
        <v>38097</v>
      </c>
      <c r="H490" s="84" t="s">
        <v>2284</v>
      </c>
      <c r="I490" s="87" t="s">
        <v>111</v>
      </c>
      <c r="J490" s="84" t="s">
        <v>112</v>
      </c>
      <c r="K490" s="84" t="s">
        <v>2150</v>
      </c>
      <c r="L490" s="86">
        <v>44835</v>
      </c>
      <c r="M490" s="87" t="s">
        <v>96</v>
      </c>
      <c r="N490" s="87">
        <v>0</v>
      </c>
      <c r="O490" s="88">
        <v>33973</v>
      </c>
      <c r="P490" s="88">
        <v>0</v>
      </c>
      <c r="Q490" s="88">
        <v>0</v>
      </c>
      <c r="R490" s="88">
        <v>0</v>
      </c>
      <c r="S490" s="88">
        <v>34390</v>
      </c>
      <c r="T490" s="88">
        <f t="shared" si="29"/>
        <v>68363</v>
      </c>
      <c r="U490" s="87">
        <v>0</v>
      </c>
      <c r="V490" s="89">
        <f t="shared" si="30"/>
        <v>68363</v>
      </c>
      <c r="W490" s="87">
        <v>0</v>
      </c>
      <c r="X490" s="88">
        <v>8156</v>
      </c>
      <c r="Y490" s="88">
        <v>0</v>
      </c>
      <c r="Z490" s="88">
        <v>633</v>
      </c>
      <c r="AA490" s="88">
        <v>0</v>
      </c>
      <c r="AB490" s="88">
        <v>0</v>
      </c>
      <c r="AC490" s="88">
        <v>0</v>
      </c>
      <c r="AD490" s="88">
        <v>0</v>
      </c>
      <c r="AE490" s="88">
        <f t="shared" si="28"/>
        <v>8789</v>
      </c>
      <c r="AF490" s="89">
        <f t="shared" si="31"/>
        <v>59574</v>
      </c>
      <c r="AG490" s="87">
        <v>0</v>
      </c>
      <c r="AH490" s="90" t="s">
        <v>121</v>
      </c>
      <c r="AI490" s="91">
        <v>328002120001815</v>
      </c>
      <c r="AJ490" s="90" t="s">
        <v>174</v>
      </c>
    </row>
    <row r="491" spans="2:36" ht="16.5">
      <c r="B491" s="82" t="s">
        <v>2328</v>
      </c>
      <c r="C491" s="113">
        <v>476</v>
      </c>
      <c r="D491" s="84" t="s">
        <v>2329</v>
      </c>
      <c r="E491" s="82"/>
      <c r="F491" s="85">
        <v>665436857026</v>
      </c>
      <c r="G491" s="86">
        <v>37985</v>
      </c>
      <c r="H491" s="84" t="s">
        <v>2284</v>
      </c>
      <c r="I491" s="87" t="s">
        <v>111</v>
      </c>
      <c r="J491" s="84" t="s">
        <v>112</v>
      </c>
      <c r="K491" s="84" t="s">
        <v>2150</v>
      </c>
      <c r="L491" s="86">
        <v>44835</v>
      </c>
      <c r="M491" s="87" t="s">
        <v>96</v>
      </c>
      <c r="N491" s="87">
        <v>0</v>
      </c>
      <c r="O491" s="88">
        <v>19456</v>
      </c>
      <c r="P491" s="88">
        <v>0</v>
      </c>
      <c r="Q491" s="88">
        <v>0</v>
      </c>
      <c r="R491" s="88">
        <v>0</v>
      </c>
      <c r="S491" s="88">
        <v>29183</v>
      </c>
      <c r="T491" s="88">
        <f t="shared" si="29"/>
        <v>48639</v>
      </c>
      <c r="U491" s="87">
        <v>0</v>
      </c>
      <c r="V491" s="89">
        <f t="shared" si="30"/>
        <v>48639</v>
      </c>
      <c r="W491" s="87">
        <v>0</v>
      </c>
      <c r="X491" s="88">
        <v>4668</v>
      </c>
      <c r="Y491" s="88">
        <v>0</v>
      </c>
      <c r="Z491" s="88">
        <v>361</v>
      </c>
      <c r="AA491" s="88">
        <v>0</v>
      </c>
      <c r="AB491" s="88">
        <v>0</v>
      </c>
      <c r="AC491" s="88">
        <v>0</v>
      </c>
      <c r="AD491" s="88">
        <v>0</v>
      </c>
      <c r="AE491" s="88">
        <f t="shared" si="28"/>
        <v>5029</v>
      </c>
      <c r="AF491" s="89">
        <f t="shared" si="31"/>
        <v>43610</v>
      </c>
      <c r="AG491" s="87">
        <v>0</v>
      </c>
      <c r="AH491" s="90" t="s">
        <v>121</v>
      </c>
      <c r="AI491" s="91">
        <v>328002120001789</v>
      </c>
      <c r="AJ491" s="90" t="s">
        <v>174</v>
      </c>
    </row>
    <row r="492" spans="2:36" ht="16.5">
      <c r="B492" s="82" t="s">
        <v>2330</v>
      </c>
      <c r="C492" s="113">
        <v>477</v>
      </c>
      <c r="D492" s="84" t="s">
        <v>2331</v>
      </c>
      <c r="E492" s="82"/>
      <c r="F492" s="85">
        <v>412563138074</v>
      </c>
      <c r="G492" s="86">
        <v>37731</v>
      </c>
      <c r="H492" s="84" t="s">
        <v>2284</v>
      </c>
      <c r="I492" s="87" t="s">
        <v>111</v>
      </c>
      <c r="J492" s="84" t="s">
        <v>361</v>
      </c>
      <c r="K492" s="84" t="s">
        <v>2150</v>
      </c>
      <c r="L492" s="86">
        <v>44835</v>
      </c>
      <c r="M492" s="87" t="s">
        <v>96</v>
      </c>
      <c r="N492" s="87">
        <v>0</v>
      </c>
      <c r="O492" s="88">
        <v>32360</v>
      </c>
      <c r="P492" s="88">
        <v>0</v>
      </c>
      <c r="Q492" s="88">
        <v>0</v>
      </c>
      <c r="R492" s="88">
        <v>0</v>
      </c>
      <c r="S492" s="88">
        <v>31782</v>
      </c>
      <c r="T492" s="88">
        <f t="shared" si="29"/>
        <v>64142</v>
      </c>
      <c r="U492" s="87">
        <v>0</v>
      </c>
      <c r="V492" s="89">
        <f t="shared" si="30"/>
        <v>64142</v>
      </c>
      <c r="W492" s="87">
        <v>0</v>
      </c>
      <c r="X492" s="88">
        <v>7768</v>
      </c>
      <c r="Y492" s="88">
        <v>0</v>
      </c>
      <c r="Z492" s="88">
        <v>603</v>
      </c>
      <c r="AA492" s="88">
        <v>0</v>
      </c>
      <c r="AB492" s="88">
        <v>0</v>
      </c>
      <c r="AC492" s="88">
        <v>0</v>
      </c>
      <c r="AD492" s="88">
        <v>0</v>
      </c>
      <c r="AE492" s="88">
        <f t="shared" si="28"/>
        <v>8371</v>
      </c>
      <c r="AF492" s="89">
        <f t="shared" si="31"/>
        <v>55771</v>
      </c>
      <c r="AG492" s="87">
        <v>0</v>
      </c>
      <c r="AH492" s="90" t="s">
        <v>121</v>
      </c>
      <c r="AI492" s="91">
        <v>328002120001814</v>
      </c>
      <c r="AJ492" s="90" t="s">
        <v>174</v>
      </c>
    </row>
    <row r="493" spans="2:36" ht="16.5">
      <c r="B493" s="82" t="s">
        <v>2332</v>
      </c>
      <c r="C493" s="113">
        <v>478</v>
      </c>
      <c r="D493" s="84" t="s">
        <v>2333</v>
      </c>
      <c r="E493" s="82"/>
      <c r="F493" s="85">
        <v>524577434744</v>
      </c>
      <c r="G493" s="86">
        <v>39083</v>
      </c>
      <c r="H493" s="84" t="s">
        <v>2284</v>
      </c>
      <c r="I493" s="87" t="s">
        <v>111</v>
      </c>
      <c r="J493" s="84" t="s">
        <v>112</v>
      </c>
      <c r="K493" s="84" t="s">
        <v>2150</v>
      </c>
      <c r="L493" s="86">
        <v>44835</v>
      </c>
      <c r="M493" s="87" t="s">
        <v>96</v>
      </c>
      <c r="N493" s="87">
        <v>0</v>
      </c>
      <c r="O493" s="88">
        <v>34169</v>
      </c>
      <c r="P493" s="88">
        <v>0</v>
      </c>
      <c r="Q493" s="88">
        <v>0</v>
      </c>
      <c r="R493" s="88">
        <v>0</v>
      </c>
      <c r="S493" s="88">
        <v>33754</v>
      </c>
      <c r="T493" s="88">
        <f t="shared" si="29"/>
        <v>67923</v>
      </c>
      <c r="U493" s="87">
        <v>0</v>
      </c>
      <c r="V493" s="89">
        <f t="shared" si="30"/>
        <v>67923</v>
      </c>
      <c r="W493" s="87">
        <v>0</v>
      </c>
      <c r="X493" s="88">
        <v>8202</v>
      </c>
      <c r="Y493" s="88">
        <v>0</v>
      </c>
      <c r="Z493" s="88">
        <v>637</v>
      </c>
      <c r="AA493" s="88">
        <v>0</v>
      </c>
      <c r="AB493" s="88">
        <v>0</v>
      </c>
      <c r="AC493" s="88">
        <v>0</v>
      </c>
      <c r="AD493" s="88">
        <v>0</v>
      </c>
      <c r="AE493" s="88">
        <f t="shared" si="28"/>
        <v>8839</v>
      </c>
      <c r="AF493" s="89">
        <f t="shared" si="31"/>
        <v>59084</v>
      </c>
      <c r="AG493" s="87">
        <v>0</v>
      </c>
      <c r="AH493" s="90" t="s">
        <v>121</v>
      </c>
      <c r="AI493" s="91">
        <v>328002120001811</v>
      </c>
      <c r="AJ493" s="90" t="s">
        <v>174</v>
      </c>
    </row>
    <row r="494" spans="2:36" ht="16.5">
      <c r="B494" s="82" t="s">
        <v>2334</v>
      </c>
      <c r="C494" s="113">
        <v>479</v>
      </c>
      <c r="D494" s="84" t="s">
        <v>2335</v>
      </c>
      <c r="E494" s="82"/>
      <c r="F494" s="85">
        <v>593058150468</v>
      </c>
      <c r="G494" s="86">
        <v>36526</v>
      </c>
      <c r="H494" s="84" t="s">
        <v>2284</v>
      </c>
      <c r="I494" s="87" t="s">
        <v>111</v>
      </c>
      <c r="J494" s="84" t="s">
        <v>128</v>
      </c>
      <c r="K494" s="84" t="s">
        <v>2150</v>
      </c>
      <c r="L494" s="86">
        <v>44835</v>
      </c>
      <c r="M494" s="87" t="s">
        <v>96</v>
      </c>
      <c r="N494" s="87">
        <v>0</v>
      </c>
      <c r="O494" s="88">
        <v>32481</v>
      </c>
      <c r="P494" s="88">
        <v>0</v>
      </c>
      <c r="Q494" s="88">
        <v>0</v>
      </c>
      <c r="R494" s="88">
        <v>0</v>
      </c>
      <c r="S494" s="88">
        <v>31219</v>
      </c>
      <c r="T494" s="88">
        <f t="shared" si="29"/>
        <v>63700</v>
      </c>
      <c r="U494" s="87">
        <v>0</v>
      </c>
      <c r="V494" s="89">
        <f t="shared" si="30"/>
        <v>63700</v>
      </c>
      <c r="W494" s="87">
        <v>0</v>
      </c>
      <c r="X494" s="88">
        <v>7798</v>
      </c>
      <c r="Y494" s="88">
        <v>0</v>
      </c>
      <c r="Z494" s="88">
        <v>604</v>
      </c>
      <c r="AA494" s="88">
        <v>0</v>
      </c>
      <c r="AB494" s="88">
        <v>0</v>
      </c>
      <c r="AC494" s="88">
        <v>0</v>
      </c>
      <c r="AD494" s="88">
        <v>0</v>
      </c>
      <c r="AE494" s="88">
        <f t="shared" si="28"/>
        <v>8402</v>
      </c>
      <c r="AF494" s="89">
        <f t="shared" si="31"/>
        <v>55298</v>
      </c>
      <c r="AG494" s="87">
        <v>0</v>
      </c>
      <c r="AH494" s="90" t="s">
        <v>121</v>
      </c>
      <c r="AI494" s="91">
        <v>328002120001817</v>
      </c>
      <c r="AJ494" s="90" t="s">
        <v>174</v>
      </c>
    </row>
    <row r="495" spans="2:36" ht="16.5">
      <c r="B495" s="82" t="s">
        <v>2336</v>
      </c>
      <c r="C495" s="113">
        <v>480</v>
      </c>
      <c r="D495" s="84" t="s">
        <v>2337</v>
      </c>
      <c r="E495" s="82"/>
      <c r="F495" s="85">
        <v>884346386874</v>
      </c>
      <c r="G495" s="86">
        <v>37510</v>
      </c>
      <c r="H495" s="84" t="s">
        <v>2284</v>
      </c>
      <c r="I495" s="87" t="s">
        <v>111</v>
      </c>
      <c r="J495" s="84" t="s">
        <v>112</v>
      </c>
      <c r="K495" s="84" t="s">
        <v>2150</v>
      </c>
      <c r="L495" s="86">
        <v>44872</v>
      </c>
      <c r="M495" s="87" t="s">
        <v>96</v>
      </c>
      <c r="N495" s="87">
        <v>0</v>
      </c>
      <c r="O495" s="88">
        <v>41820</v>
      </c>
      <c r="P495" s="88">
        <v>0</v>
      </c>
      <c r="Q495" s="88">
        <v>0</v>
      </c>
      <c r="R495" s="88">
        <v>0</v>
      </c>
      <c r="S495" s="88">
        <v>53236</v>
      </c>
      <c r="T495" s="88">
        <f t="shared" si="29"/>
        <v>95056</v>
      </c>
      <c r="U495" s="87">
        <v>0</v>
      </c>
      <c r="V495" s="89">
        <f t="shared" si="30"/>
        <v>95056</v>
      </c>
      <c r="W495" s="87">
        <v>0</v>
      </c>
      <c r="X495" s="88">
        <v>10038</v>
      </c>
      <c r="Y495" s="88">
        <v>0</v>
      </c>
      <c r="Z495" s="88">
        <v>786</v>
      </c>
      <c r="AA495" s="88">
        <v>0</v>
      </c>
      <c r="AB495" s="88">
        <v>0</v>
      </c>
      <c r="AC495" s="88">
        <v>0</v>
      </c>
      <c r="AD495" s="88">
        <v>0</v>
      </c>
      <c r="AE495" s="88">
        <f t="shared" si="28"/>
        <v>10824</v>
      </c>
      <c r="AF495" s="89">
        <f t="shared" si="31"/>
        <v>84232</v>
      </c>
      <c r="AG495" s="87">
        <v>0</v>
      </c>
      <c r="AH495" s="90" t="s">
        <v>121</v>
      </c>
      <c r="AI495" s="91">
        <v>214812010000982</v>
      </c>
      <c r="AJ495" s="90" t="s">
        <v>122</v>
      </c>
    </row>
    <row r="496" spans="2:36" ht="16.5">
      <c r="B496" s="82" t="s">
        <v>2338</v>
      </c>
      <c r="C496" s="113">
        <v>481</v>
      </c>
      <c r="D496" s="84" t="s">
        <v>2339</v>
      </c>
      <c r="E496" s="82" t="s">
        <v>2340</v>
      </c>
      <c r="F496" s="85">
        <v>803230509596</v>
      </c>
      <c r="G496" s="86">
        <v>31907</v>
      </c>
      <c r="H496" s="84" t="s">
        <v>62</v>
      </c>
      <c r="I496" s="87" t="s">
        <v>111</v>
      </c>
      <c r="J496" s="84" t="s">
        <v>125</v>
      </c>
      <c r="K496" s="84" t="s">
        <v>2150</v>
      </c>
      <c r="L496" s="86">
        <v>44933</v>
      </c>
      <c r="M496" s="87" t="s">
        <v>96</v>
      </c>
      <c r="N496" s="87">
        <v>0</v>
      </c>
      <c r="O496" s="88">
        <v>56206</v>
      </c>
      <c r="P496" s="88">
        <v>0</v>
      </c>
      <c r="Q496" s="88">
        <v>0</v>
      </c>
      <c r="R496" s="88">
        <v>0</v>
      </c>
      <c r="S496" s="88">
        <v>97514</v>
      </c>
      <c r="T496" s="88">
        <f t="shared" si="29"/>
        <v>153720</v>
      </c>
      <c r="U496" s="87">
        <v>0</v>
      </c>
      <c r="V496" s="89">
        <f t="shared" si="30"/>
        <v>153720</v>
      </c>
      <c r="W496" s="87">
        <v>0</v>
      </c>
      <c r="X496" s="88">
        <v>13490</v>
      </c>
      <c r="Y496" s="88">
        <v>0</v>
      </c>
      <c r="Z496" s="88">
        <v>1054</v>
      </c>
      <c r="AA496" s="88">
        <v>0</v>
      </c>
      <c r="AB496" s="88">
        <v>200</v>
      </c>
      <c r="AC496" s="88">
        <v>0</v>
      </c>
      <c r="AD496" s="88">
        <v>0</v>
      </c>
      <c r="AE496" s="88">
        <f t="shared" si="28"/>
        <v>14744</v>
      </c>
      <c r="AF496" s="89">
        <f t="shared" si="31"/>
        <v>138976</v>
      </c>
      <c r="AG496" s="87">
        <v>0</v>
      </c>
      <c r="AH496" s="90" t="s">
        <v>121</v>
      </c>
      <c r="AI496" s="91">
        <v>610002010012442</v>
      </c>
      <c r="AJ496" s="90" t="s">
        <v>140</v>
      </c>
    </row>
    <row r="497" spans="2:36" ht="16.5">
      <c r="B497" s="82" t="s">
        <v>2341</v>
      </c>
      <c r="C497" s="113">
        <v>482</v>
      </c>
      <c r="D497" s="84" t="s">
        <v>2342</v>
      </c>
      <c r="E497" s="82" t="s">
        <v>2343</v>
      </c>
      <c r="F497" s="85">
        <v>437296235998</v>
      </c>
      <c r="G497" s="86">
        <v>36632</v>
      </c>
      <c r="H497" s="84" t="s">
        <v>62</v>
      </c>
      <c r="I497" s="87" t="s">
        <v>111</v>
      </c>
      <c r="J497" s="84" t="s">
        <v>112</v>
      </c>
      <c r="K497" s="84" t="s">
        <v>2150</v>
      </c>
      <c r="L497" s="86">
        <v>44875</v>
      </c>
      <c r="M497" s="87" t="s">
        <v>96</v>
      </c>
      <c r="N497" s="87">
        <v>0</v>
      </c>
      <c r="O497" s="88">
        <v>3240</v>
      </c>
      <c r="P497" s="88">
        <v>0</v>
      </c>
      <c r="Q497" s="88">
        <v>0</v>
      </c>
      <c r="R497" s="88">
        <v>0</v>
      </c>
      <c r="S497" s="88">
        <v>28023</v>
      </c>
      <c r="T497" s="88">
        <f t="shared" si="29"/>
        <v>31263</v>
      </c>
      <c r="U497" s="87">
        <v>0</v>
      </c>
      <c r="V497" s="89">
        <f t="shared" si="30"/>
        <v>31263</v>
      </c>
      <c r="W497" s="87">
        <v>0</v>
      </c>
      <c r="X497" s="88">
        <v>778</v>
      </c>
      <c r="Y497" s="88">
        <v>0</v>
      </c>
      <c r="Z497" s="88">
        <v>61</v>
      </c>
      <c r="AA497" s="88">
        <v>0</v>
      </c>
      <c r="AB497" s="88">
        <v>200</v>
      </c>
      <c r="AC497" s="88">
        <v>0</v>
      </c>
      <c r="AD497" s="88">
        <v>0</v>
      </c>
      <c r="AE497" s="88">
        <f t="shared" si="28"/>
        <v>1039</v>
      </c>
      <c r="AF497" s="89">
        <f t="shared" si="31"/>
        <v>30224</v>
      </c>
      <c r="AG497" s="87">
        <v>0</v>
      </c>
      <c r="AH497" s="90" t="s">
        <v>121</v>
      </c>
      <c r="AI497" s="91">
        <v>214810100082746</v>
      </c>
      <c r="AJ497" s="90" t="s">
        <v>122</v>
      </c>
    </row>
    <row r="498" spans="2:36" ht="16.5">
      <c r="B498" s="82" t="s">
        <v>2344</v>
      </c>
      <c r="C498" s="113">
        <v>483</v>
      </c>
      <c r="D498" s="84" t="s">
        <v>2345</v>
      </c>
      <c r="E498" s="82"/>
      <c r="F498" s="85">
        <v>922027389779</v>
      </c>
      <c r="G498" s="86">
        <v>27937</v>
      </c>
      <c r="H498" s="84" t="s">
        <v>2284</v>
      </c>
      <c r="I498" s="87" t="s">
        <v>111</v>
      </c>
      <c r="J498" s="84" t="s">
        <v>120</v>
      </c>
      <c r="K498" s="84" t="s">
        <v>2150</v>
      </c>
      <c r="L498" s="86">
        <v>44902</v>
      </c>
      <c r="M498" s="87" t="s">
        <v>96</v>
      </c>
      <c r="N498" s="87">
        <v>0</v>
      </c>
      <c r="O498" s="88">
        <v>48555</v>
      </c>
      <c r="P498" s="88">
        <v>0</v>
      </c>
      <c r="Q498" s="88">
        <v>0</v>
      </c>
      <c r="R498" s="88">
        <v>0</v>
      </c>
      <c r="S498" s="88">
        <v>86659</v>
      </c>
      <c r="T498" s="88">
        <f t="shared" si="29"/>
        <v>135214</v>
      </c>
      <c r="U498" s="87">
        <v>0</v>
      </c>
      <c r="V498" s="89">
        <f t="shared" si="30"/>
        <v>135214</v>
      </c>
      <c r="W498" s="87">
        <v>0</v>
      </c>
      <c r="X498" s="88">
        <v>11654</v>
      </c>
      <c r="Y498" s="88">
        <v>0</v>
      </c>
      <c r="Z498" s="88">
        <v>909</v>
      </c>
      <c r="AA498" s="88">
        <v>0</v>
      </c>
      <c r="AB498" s="88">
        <v>200</v>
      </c>
      <c r="AC498" s="88">
        <v>0</v>
      </c>
      <c r="AD498" s="88">
        <v>0</v>
      </c>
      <c r="AE498" s="88">
        <f t="shared" si="28"/>
        <v>12763</v>
      </c>
      <c r="AF498" s="89">
        <f t="shared" si="31"/>
        <v>122451</v>
      </c>
      <c r="AG498" s="87">
        <v>0</v>
      </c>
      <c r="AH498" s="90" t="s">
        <v>121</v>
      </c>
      <c r="AI498" s="91">
        <v>610002010001371</v>
      </c>
      <c r="AJ498" s="90" t="s">
        <v>140</v>
      </c>
    </row>
    <row r="499" spans="2:36" ht="16.5">
      <c r="B499" s="82" t="s">
        <v>2346</v>
      </c>
      <c r="C499" s="113">
        <v>484</v>
      </c>
      <c r="D499" s="84" t="s">
        <v>2347</v>
      </c>
      <c r="E499" s="82"/>
      <c r="F499" s="85">
        <v>541892143917</v>
      </c>
      <c r="G499" s="86">
        <v>37399</v>
      </c>
      <c r="H499" s="84" t="s">
        <v>2284</v>
      </c>
      <c r="I499" s="87" t="s">
        <v>111</v>
      </c>
      <c r="J499" s="84" t="s">
        <v>125</v>
      </c>
      <c r="K499" s="84" t="s">
        <v>2150</v>
      </c>
      <c r="L499" s="86">
        <v>44978</v>
      </c>
      <c r="M499" s="87" t="s">
        <v>96</v>
      </c>
      <c r="N499" s="87">
        <v>0</v>
      </c>
      <c r="O499" s="88">
        <v>33600</v>
      </c>
      <c r="P499" s="88">
        <v>0</v>
      </c>
      <c r="Q499" s="88">
        <v>0</v>
      </c>
      <c r="R499" s="88">
        <v>0</v>
      </c>
      <c r="S499" s="88">
        <v>41968</v>
      </c>
      <c r="T499" s="88">
        <f t="shared" si="29"/>
        <v>75568</v>
      </c>
      <c r="U499" s="87">
        <v>0</v>
      </c>
      <c r="V499" s="89">
        <f t="shared" si="30"/>
        <v>75568</v>
      </c>
      <c r="W499" s="87">
        <v>0</v>
      </c>
      <c r="X499" s="88">
        <v>8064</v>
      </c>
      <c r="Y499" s="88">
        <v>0</v>
      </c>
      <c r="Z499" s="88">
        <v>624</v>
      </c>
      <c r="AA499" s="88">
        <v>0</v>
      </c>
      <c r="AB499" s="88">
        <v>150</v>
      </c>
      <c r="AC499" s="88">
        <v>0</v>
      </c>
      <c r="AD499" s="88">
        <v>0</v>
      </c>
      <c r="AE499" s="88">
        <f t="shared" si="28"/>
        <v>8838</v>
      </c>
      <c r="AF499" s="89">
        <f t="shared" si="31"/>
        <v>66730</v>
      </c>
      <c r="AG499" s="87">
        <v>0</v>
      </c>
      <c r="AH499" s="90" t="s">
        <v>121</v>
      </c>
      <c r="AI499" s="91">
        <v>520101028120457</v>
      </c>
      <c r="AJ499" s="90">
        <v>0</v>
      </c>
    </row>
    <row r="500" spans="2:36" ht="16.5">
      <c r="B500" s="82" t="s">
        <v>2348</v>
      </c>
      <c r="C500" s="113">
        <v>485</v>
      </c>
      <c r="D500" s="84" t="s">
        <v>2349</v>
      </c>
      <c r="E500" s="82"/>
      <c r="F500" s="85">
        <v>444681428681</v>
      </c>
      <c r="G500" s="86">
        <v>36022</v>
      </c>
      <c r="H500" s="84" t="s">
        <v>2284</v>
      </c>
      <c r="I500" s="87" t="s">
        <v>111</v>
      </c>
      <c r="J500" s="84" t="s">
        <v>2199</v>
      </c>
      <c r="K500" s="84" t="s">
        <v>2150</v>
      </c>
      <c r="L500" s="86">
        <v>44986</v>
      </c>
      <c r="M500" s="87" t="s">
        <v>96</v>
      </c>
      <c r="N500" s="87">
        <v>0</v>
      </c>
      <c r="O500" s="88">
        <v>32516</v>
      </c>
      <c r="P500" s="88">
        <v>0</v>
      </c>
      <c r="Q500" s="88">
        <v>0</v>
      </c>
      <c r="R500" s="88">
        <v>0</v>
      </c>
      <c r="S500" s="88">
        <v>40992</v>
      </c>
      <c r="T500" s="88">
        <f t="shared" si="29"/>
        <v>73508</v>
      </c>
      <c r="U500" s="87">
        <v>0</v>
      </c>
      <c r="V500" s="89">
        <f t="shared" si="30"/>
        <v>73508</v>
      </c>
      <c r="W500" s="87">
        <v>0</v>
      </c>
      <c r="X500" s="88">
        <v>7804</v>
      </c>
      <c r="Y500" s="88">
        <v>0</v>
      </c>
      <c r="Z500" s="88">
        <v>604</v>
      </c>
      <c r="AA500" s="88">
        <v>0</v>
      </c>
      <c r="AB500" s="88">
        <v>0</v>
      </c>
      <c r="AC500" s="88">
        <v>0</v>
      </c>
      <c r="AD500" s="88">
        <v>0</v>
      </c>
      <c r="AE500" s="88">
        <f t="shared" si="28"/>
        <v>8408</v>
      </c>
      <c r="AF500" s="89">
        <f t="shared" si="31"/>
        <v>65100</v>
      </c>
      <c r="AG500" s="87">
        <v>0</v>
      </c>
      <c r="AH500" s="90" t="s">
        <v>121</v>
      </c>
      <c r="AI500" s="91">
        <v>209010100066359</v>
      </c>
      <c r="AJ500" s="90">
        <v>0</v>
      </c>
    </row>
    <row r="501" spans="2:36" ht="16.5">
      <c r="B501" s="82" t="s">
        <v>2350</v>
      </c>
      <c r="C501" s="113">
        <v>486</v>
      </c>
      <c r="D501" s="84" t="s">
        <v>2351</v>
      </c>
      <c r="E501" s="82"/>
      <c r="F501" s="85">
        <v>771171590419</v>
      </c>
      <c r="G501" s="86">
        <v>37225</v>
      </c>
      <c r="H501" s="84" t="s">
        <v>2284</v>
      </c>
      <c r="I501" s="87" t="s">
        <v>111</v>
      </c>
      <c r="J501" s="84" t="s">
        <v>163</v>
      </c>
      <c r="K501" s="84" t="s">
        <v>2150</v>
      </c>
      <c r="L501" s="86">
        <v>44896</v>
      </c>
      <c r="M501" s="87" t="s">
        <v>96</v>
      </c>
      <c r="N501" s="87">
        <v>0</v>
      </c>
      <c r="O501" s="88">
        <v>28320</v>
      </c>
      <c r="P501" s="88">
        <v>0</v>
      </c>
      <c r="Q501" s="88">
        <v>0</v>
      </c>
      <c r="R501" s="88">
        <v>0</v>
      </c>
      <c r="S501" s="88">
        <v>41057</v>
      </c>
      <c r="T501" s="88">
        <f t="shared" si="29"/>
        <v>69377</v>
      </c>
      <c r="U501" s="87">
        <v>0</v>
      </c>
      <c r="V501" s="89">
        <f t="shared" si="30"/>
        <v>69377</v>
      </c>
      <c r="W501" s="87">
        <v>0</v>
      </c>
      <c r="X501" s="88">
        <v>6798</v>
      </c>
      <c r="Y501" s="88">
        <v>0</v>
      </c>
      <c r="Z501" s="88">
        <v>533</v>
      </c>
      <c r="AA501" s="88">
        <v>0</v>
      </c>
      <c r="AB501" s="88">
        <v>200</v>
      </c>
      <c r="AC501" s="88">
        <v>0</v>
      </c>
      <c r="AD501" s="88">
        <v>0</v>
      </c>
      <c r="AE501" s="88">
        <f t="shared" si="28"/>
        <v>7531</v>
      </c>
      <c r="AF501" s="89">
        <f t="shared" si="31"/>
        <v>61846</v>
      </c>
      <c r="AG501" s="87">
        <v>0</v>
      </c>
      <c r="AH501" s="90" t="s">
        <v>121</v>
      </c>
      <c r="AI501" s="91">
        <v>328002011022617</v>
      </c>
      <c r="AJ501" s="90" t="s">
        <v>174</v>
      </c>
    </row>
    <row r="502" spans="2:36" ht="16.5">
      <c r="B502" s="82" t="s">
        <v>2352</v>
      </c>
      <c r="C502" s="113">
        <v>487</v>
      </c>
      <c r="D502" s="84" t="s">
        <v>2353</v>
      </c>
      <c r="E502" s="82"/>
      <c r="F502" s="85">
        <v>706980876920</v>
      </c>
      <c r="G502" s="86">
        <v>36783</v>
      </c>
      <c r="H502" s="84" t="s">
        <v>2284</v>
      </c>
      <c r="I502" s="87" t="s">
        <v>111</v>
      </c>
      <c r="J502" s="84" t="s">
        <v>112</v>
      </c>
      <c r="K502" s="84" t="s">
        <v>2150</v>
      </c>
      <c r="L502" s="86">
        <v>44863</v>
      </c>
      <c r="M502" s="87" t="s">
        <v>96</v>
      </c>
      <c r="N502" s="87">
        <v>0</v>
      </c>
      <c r="O502" s="88">
        <v>34440</v>
      </c>
      <c r="P502" s="88">
        <v>0</v>
      </c>
      <c r="Q502" s="88">
        <v>0</v>
      </c>
      <c r="R502" s="88">
        <v>0</v>
      </c>
      <c r="S502" s="88">
        <v>69495</v>
      </c>
      <c r="T502" s="88">
        <f t="shared" si="29"/>
        <v>103935</v>
      </c>
      <c r="U502" s="87">
        <v>0</v>
      </c>
      <c r="V502" s="89">
        <f t="shared" si="30"/>
        <v>103935</v>
      </c>
      <c r="W502" s="87">
        <v>0</v>
      </c>
      <c r="X502" s="88">
        <v>8268</v>
      </c>
      <c r="Y502" s="88">
        <v>0</v>
      </c>
      <c r="Z502" s="88">
        <v>642</v>
      </c>
      <c r="AA502" s="88">
        <v>0</v>
      </c>
      <c r="AB502" s="88">
        <v>200</v>
      </c>
      <c r="AC502" s="88">
        <v>0</v>
      </c>
      <c r="AD502" s="88">
        <v>0</v>
      </c>
      <c r="AE502" s="88">
        <f t="shared" si="28"/>
        <v>9110</v>
      </c>
      <c r="AF502" s="89">
        <f t="shared" si="31"/>
        <v>94825</v>
      </c>
      <c r="AG502" s="87">
        <v>0</v>
      </c>
      <c r="AH502" s="90" t="s">
        <v>121</v>
      </c>
      <c r="AI502" s="91">
        <v>328002120001575</v>
      </c>
      <c r="AJ502" s="90" t="s">
        <v>174</v>
      </c>
    </row>
    <row r="503" spans="2:36" ht="16.5">
      <c r="B503" s="82" t="s">
        <v>2354</v>
      </c>
      <c r="C503" s="113">
        <v>488</v>
      </c>
      <c r="D503" s="84" t="s">
        <v>2355</v>
      </c>
      <c r="E503" s="82"/>
      <c r="F503" s="85">
        <v>294600293242</v>
      </c>
      <c r="G503" s="86">
        <v>36892</v>
      </c>
      <c r="H503" s="84" t="s">
        <v>2160</v>
      </c>
      <c r="I503" s="87" t="s">
        <v>111</v>
      </c>
      <c r="J503" s="84" t="s">
        <v>361</v>
      </c>
      <c r="K503" s="84" t="s">
        <v>2150</v>
      </c>
      <c r="L503" s="86">
        <v>44929</v>
      </c>
      <c r="M503" s="87" t="s">
        <v>96</v>
      </c>
      <c r="N503" s="87">
        <v>0</v>
      </c>
      <c r="O503" s="88">
        <v>32025</v>
      </c>
      <c r="P503" s="88">
        <v>0</v>
      </c>
      <c r="Q503" s="88">
        <v>0</v>
      </c>
      <c r="R503" s="88">
        <v>0</v>
      </c>
      <c r="S503" s="88">
        <v>55077</v>
      </c>
      <c r="T503" s="88">
        <f t="shared" si="29"/>
        <v>87102</v>
      </c>
      <c r="U503" s="87">
        <v>0</v>
      </c>
      <c r="V503" s="89">
        <f t="shared" si="30"/>
        <v>87102</v>
      </c>
      <c r="W503" s="87">
        <v>0</v>
      </c>
      <c r="X503" s="88">
        <v>7686</v>
      </c>
      <c r="Y503" s="88">
        <v>0</v>
      </c>
      <c r="Z503" s="88">
        <v>603</v>
      </c>
      <c r="AA503" s="88">
        <v>0</v>
      </c>
      <c r="AB503" s="88">
        <v>200</v>
      </c>
      <c r="AC503" s="88">
        <v>0</v>
      </c>
      <c r="AD503" s="88">
        <v>0</v>
      </c>
      <c r="AE503" s="88">
        <f t="shared" si="28"/>
        <v>8489</v>
      </c>
      <c r="AF503" s="89">
        <f t="shared" si="31"/>
        <v>78613</v>
      </c>
      <c r="AG503" s="87">
        <v>0</v>
      </c>
      <c r="AH503" s="90" t="s">
        <v>121</v>
      </c>
      <c r="AI503" s="91">
        <v>214812120000338</v>
      </c>
      <c r="AJ503" s="90" t="s">
        <v>122</v>
      </c>
    </row>
    <row r="504" spans="2:36" ht="16.5">
      <c r="B504" s="82" t="s">
        <v>2356</v>
      </c>
      <c r="C504" s="113">
        <v>489</v>
      </c>
      <c r="D504" s="84" t="s">
        <v>2357</v>
      </c>
      <c r="E504" s="82"/>
      <c r="F504" s="85">
        <v>389481157986</v>
      </c>
      <c r="G504" s="86">
        <v>36283</v>
      </c>
      <c r="H504" s="84" t="s">
        <v>62</v>
      </c>
      <c r="I504" s="87" t="s">
        <v>111</v>
      </c>
      <c r="J504" s="84" t="s">
        <v>387</v>
      </c>
      <c r="K504" s="84" t="s">
        <v>2150</v>
      </c>
      <c r="L504" s="86">
        <v>44929</v>
      </c>
      <c r="M504" s="87" t="s">
        <v>96</v>
      </c>
      <c r="N504" s="87">
        <v>0</v>
      </c>
      <c r="O504" s="88">
        <v>40800</v>
      </c>
      <c r="P504" s="88">
        <v>0</v>
      </c>
      <c r="Q504" s="88">
        <v>0</v>
      </c>
      <c r="R504" s="88">
        <v>0</v>
      </c>
      <c r="S504" s="88">
        <v>66256</v>
      </c>
      <c r="T504" s="88">
        <f t="shared" si="29"/>
        <v>107056</v>
      </c>
      <c r="U504" s="87">
        <v>0</v>
      </c>
      <c r="V504" s="89">
        <f t="shared" si="30"/>
        <v>107056</v>
      </c>
      <c r="W504" s="87">
        <v>0</v>
      </c>
      <c r="X504" s="88">
        <v>9792</v>
      </c>
      <c r="Y504" s="88">
        <v>0</v>
      </c>
      <c r="Z504" s="88">
        <v>768</v>
      </c>
      <c r="AA504" s="88">
        <v>0</v>
      </c>
      <c r="AB504" s="88">
        <v>200</v>
      </c>
      <c r="AC504" s="88">
        <v>0</v>
      </c>
      <c r="AD504" s="88">
        <v>0</v>
      </c>
      <c r="AE504" s="88">
        <f t="shared" si="28"/>
        <v>10760</v>
      </c>
      <c r="AF504" s="89">
        <f t="shared" si="31"/>
        <v>96296</v>
      </c>
      <c r="AG504" s="87">
        <v>0</v>
      </c>
      <c r="AH504" s="90" t="s">
        <v>121</v>
      </c>
      <c r="AI504" s="91">
        <v>214812120000342</v>
      </c>
      <c r="AJ504" s="90" t="s">
        <v>122</v>
      </c>
    </row>
    <row r="505" spans="2:36" ht="16.5">
      <c r="B505" s="82" t="s">
        <v>2358</v>
      </c>
      <c r="C505" s="113">
        <v>490</v>
      </c>
      <c r="D505" s="84" t="s">
        <v>2359</v>
      </c>
      <c r="E505" s="82"/>
      <c r="F505" s="85">
        <v>973659445019</v>
      </c>
      <c r="G505" s="86">
        <v>37424</v>
      </c>
      <c r="H505" s="84" t="s">
        <v>62</v>
      </c>
      <c r="I505" s="87" t="s">
        <v>111</v>
      </c>
      <c r="J505" s="84" t="s">
        <v>112</v>
      </c>
      <c r="K505" s="84" t="s">
        <v>2150</v>
      </c>
      <c r="L505" s="86">
        <v>44950</v>
      </c>
      <c r="M505" s="87" t="s">
        <v>96</v>
      </c>
      <c r="N505" s="87">
        <v>0</v>
      </c>
      <c r="O505" s="88">
        <v>39326</v>
      </c>
      <c r="P505" s="88">
        <v>0</v>
      </c>
      <c r="Q505" s="88">
        <v>0</v>
      </c>
      <c r="R505" s="88">
        <v>0</v>
      </c>
      <c r="S505" s="88">
        <v>65844</v>
      </c>
      <c r="T505" s="88">
        <f t="shared" si="29"/>
        <v>105170</v>
      </c>
      <c r="U505" s="87">
        <v>0</v>
      </c>
      <c r="V505" s="89">
        <f t="shared" si="30"/>
        <v>105170</v>
      </c>
      <c r="W505" s="87">
        <v>0</v>
      </c>
      <c r="X505" s="88">
        <v>9438</v>
      </c>
      <c r="Y505" s="88">
        <v>0</v>
      </c>
      <c r="Z505" s="88">
        <v>740</v>
      </c>
      <c r="AA505" s="88">
        <v>0</v>
      </c>
      <c r="AB505" s="88">
        <v>200</v>
      </c>
      <c r="AC505" s="88">
        <v>0</v>
      </c>
      <c r="AD505" s="88">
        <v>0</v>
      </c>
      <c r="AE505" s="88">
        <f t="shared" si="28"/>
        <v>10378</v>
      </c>
      <c r="AF505" s="89">
        <f t="shared" si="31"/>
        <v>94792</v>
      </c>
      <c r="AG505" s="87">
        <v>0</v>
      </c>
      <c r="AH505" s="90" t="s">
        <v>121</v>
      </c>
      <c r="AI505" s="91">
        <v>214812010001326</v>
      </c>
      <c r="AJ505" s="90" t="s">
        <v>122</v>
      </c>
    </row>
    <row r="506" spans="2:36" ht="16.5">
      <c r="B506" s="82" t="s">
        <v>2360</v>
      </c>
      <c r="C506" s="113">
        <v>491</v>
      </c>
      <c r="D506" s="84" t="s">
        <v>2361</v>
      </c>
      <c r="E506" s="82"/>
      <c r="F506" s="85">
        <v>446414344812</v>
      </c>
      <c r="G506" s="86">
        <v>36892</v>
      </c>
      <c r="H506" s="84" t="s">
        <v>62</v>
      </c>
      <c r="I506" s="87" t="s">
        <v>111</v>
      </c>
      <c r="J506" s="84" t="s">
        <v>125</v>
      </c>
      <c r="K506" s="84" t="s">
        <v>2150</v>
      </c>
      <c r="L506" s="86">
        <v>44953</v>
      </c>
      <c r="M506" s="87" t="s">
        <v>96</v>
      </c>
      <c r="N506" s="87">
        <v>0</v>
      </c>
      <c r="O506" s="88">
        <v>40800</v>
      </c>
      <c r="P506" s="88">
        <v>0</v>
      </c>
      <c r="Q506" s="88">
        <v>0</v>
      </c>
      <c r="R506" s="88">
        <v>0</v>
      </c>
      <c r="S506" s="88">
        <v>70858</v>
      </c>
      <c r="T506" s="88">
        <f t="shared" si="29"/>
        <v>111658</v>
      </c>
      <c r="U506" s="87">
        <v>0</v>
      </c>
      <c r="V506" s="89">
        <f t="shared" si="30"/>
        <v>111658</v>
      </c>
      <c r="W506" s="87">
        <v>0</v>
      </c>
      <c r="X506" s="88">
        <v>9792</v>
      </c>
      <c r="Y506" s="88">
        <v>0</v>
      </c>
      <c r="Z506" s="88">
        <v>768</v>
      </c>
      <c r="AA506" s="88">
        <v>0</v>
      </c>
      <c r="AB506" s="88">
        <v>200</v>
      </c>
      <c r="AC506" s="88">
        <v>0</v>
      </c>
      <c r="AD506" s="88">
        <v>0</v>
      </c>
      <c r="AE506" s="88">
        <f t="shared" si="28"/>
        <v>10760</v>
      </c>
      <c r="AF506" s="89">
        <f t="shared" si="31"/>
        <v>100898</v>
      </c>
      <c r="AG506" s="87">
        <v>0</v>
      </c>
      <c r="AH506" s="90" t="s">
        <v>121</v>
      </c>
      <c r="AI506" s="91">
        <v>214812120000340</v>
      </c>
      <c r="AJ506" s="90" t="s">
        <v>122</v>
      </c>
    </row>
    <row r="507" spans="2:36" ht="16.5">
      <c r="B507" s="82" t="s">
        <v>2362</v>
      </c>
      <c r="C507" s="113">
        <v>492</v>
      </c>
      <c r="D507" s="84" t="s">
        <v>2363</v>
      </c>
      <c r="E507" s="82"/>
      <c r="F507" s="85">
        <v>281978831832</v>
      </c>
      <c r="G507" s="86">
        <v>36597</v>
      </c>
      <c r="H507" s="84" t="s">
        <v>62</v>
      </c>
      <c r="I507" s="87" t="s">
        <v>111</v>
      </c>
      <c r="J507" s="84" t="s">
        <v>125</v>
      </c>
      <c r="K507" s="84" t="s">
        <v>2150</v>
      </c>
      <c r="L507" s="86">
        <v>44960</v>
      </c>
      <c r="M507" s="87" t="s">
        <v>96</v>
      </c>
      <c r="N507" s="87">
        <v>0</v>
      </c>
      <c r="O507" s="88">
        <v>40800</v>
      </c>
      <c r="P507" s="88">
        <v>0</v>
      </c>
      <c r="Q507" s="88">
        <v>0</v>
      </c>
      <c r="R507" s="88">
        <v>0</v>
      </c>
      <c r="S507" s="88">
        <v>61845</v>
      </c>
      <c r="T507" s="88">
        <f t="shared" si="29"/>
        <v>102645</v>
      </c>
      <c r="U507" s="87">
        <v>0</v>
      </c>
      <c r="V507" s="89">
        <f t="shared" si="30"/>
        <v>102645</v>
      </c>
      <c r="W507" s="87">
        <v>0</v>
      </c>
      <c r="X507" s="88">
        <v>9792</v>
      </c>
      <c r="Y507" s="88">
        <v>0</v>
      </c>
      <c r="Z507" s="88">
        <v>768</v>
      </c>
      <c r="AA507" s="88">
        <v>0</v>
      </c>
      <c r="AB507" s="88">
        <v>200</v>
      </c>
      <c r="AC507" s="88">
        <v>0</v>
      </c>
      <c r="AD507" s="88">
        <v>0</v>
      </c>
      <c r="AE507" s="88">
        <f t="shared" si="28"/>
        <v>10760</v>
      </c>
      <c r="AF507" s="89">
        <f t="shared" si="31"/>
        <v>91885</v>
      </c>
      <c r="AG507" s="87">
        <v>0</v>
      </c>
      <c r="AH507" s="90" t="s">
        <v>121</v>
      </c>
      <c r="AI507" s="91">
        <v>214812120000335</v>
      </c>
      <c r="AJ507" s="90" t="s">
        <v>122</v>
      </c>
    </row>
    <row r="508" spans="2:36" ht="16.5">
      <c r="B508" s="82" t="s">
        <v>2364</v>
      </c>
      <c r="C508" s="113">
        <v>493</v>
      </c>
      <c r="D508" s="84" t="s">
        <v>2365</v>
      </c>
      <c r="E508" s="82"/>
      <c r="F508" s="85">
        <v>636546644778</v>
      </c>
      <c r="G508" s="86">
        <v>37036</v>
      </c>
      <c r="H508" s="84" t="s">
        <v>62</v>
      </c>
      <c r="I508" s="87" t="s">
        <v>111</v>
      </c>
      <c r="J508" s="84" t="s">
        <v>112</v>
      </c>
      <c r="K508" s="84" t="s">
        <v>2150</v>
      </c>
      <c r="L508" s="86">
        <v>44964</v>
      </c>
      <c r="M508" s="87" t="s">
        <v>96</v>
      </c>
      <c r="N508" s="87">
        <v>0</v>
      </c>
      <c r="O508" s="88">
        <v>40025</v>
      </c>
      <c r="P508" s="88">
        <v>0</v>
      </c>
      <c r="Q508" s="88">
        <v>0</v>
      </c>
      <c r="R508" s="88">
        <v>0</v>
      </c>
      <c r="S508" s="88">
        <v>63728</v>
      </c>
      <c r="T508" s="88">
        <f t="shared" si="29"/>
        <v>103753</v>
      </c>
      <c r="U508" s="87">
        <v>0</v>
      </c>
      <c r="V508" s="89">
        <f t="shared" si="30"/>
        <v>103753</v>
      </c>
      <c r="W508" s="87">
        <v>0</v>
      </c>
      <c r="X508" s="88">
        <v>9606</v>
      </c>
      <c r="Y508" s="88">
        <v>0</v>
      </c>
      <c r="Z508" s="88">
        <v>754</v>
      </c>
      <c r="AA508" s="88">
        <v>0</v>
      </c>
      <c r="AB508" s="88">
        <v>200</v>
      </c>
      <c r="AC508" s="88">
        <v>0</v>
      </c>
      <c r="AD508" s="88">
        <v>0</v>
      </c>
      <c r="AE508" s="88">
        <f t="shared" si="28"/>
        <v>10560</v>
      </c>
      <c r="AF508" s="89">
        <f t="shared" si="31"/>
        <v>93193</v>
      </c>
      <c r="AG508" s="87">
        <v>0</v>
      </c>
      <c r="AH508" s="90" t="s">
        <v>121</v>
      </c>
      <c r="AI508" s="91">
        <v>214812120000339</v>
      </c>
      <c r="AJ508" s="90" t="s">
        <v>122</v>
      </c>
    </row>
    <row r="509" spans="2:36" ht="16.5">
      <c r="B509" s="82" t="s">
        <v>2366</v>
      </c>
      <c r="C509" s="113">
        <v>494</v>
      </c>
      <c r="D509" s="84" t="s">
        <v>2367</v>
      </c>
      <c r="E509" s="82"/>
      <c r="F509" s="85">
        <v>294628489237</v>
      </c>
      <c r="G509" s="86">
        <v>36919</v>
      </c>
      <c r="H509" s="84" t="s">
        <v>62</v>
      </c>
      <c r="I509" s="87" t="s">
        <v>111</v>
      </c>
      <c r="J509" s="84" t="s">
        <v>125</v>
      </c>
      <c r="K509" s="84" t="s">
        <v>2150</v>
      </c>
      <c r="L509" s="86">
        <v>44972</v>
      </c>
      <c r="M509" s="87" t="s">
        <v>96</v>
      </c>
      <c r="N509" s="87">
        <v>0</v>
      </c>
      <c r="O509" s="88">
        <v>15366</v>
      </c>
      <c r="P509" s="88">
        <v>0</v>
      </c>
      <c r="Q509" s="88">
        <v>0</v>
      </c>
      <c r="R509" s="88">
        <v>0</v>
      </c>
      <c r="S509" s="88">
        <v>32840</v>
      </c>
      <c r="T509" s="88">
        <f t="shared" si="29"/>
        <v>48206</v>
      </c>
      <c r="U509" s="87">
        <v>0</v>
      </c>
      <c r="V509" s="89">
        <f t="shared" si="30"/>
        <v>48206</v>
      </c>
      <c r="W509" s="87">
        <v>0</v>
      </c>
      <c r="X509" s="88">
        <v>3688</v>
      </c>
      <c r="Y509" s="88">
        <v>0</v>
      </c>
      <c r="Z509" s="88">
        <v>289</v>
      </c>
      <c r="AA509" s="88">
        <v>0</v>
      </c>
      <c r="AB509" s="88">
        <v>150</v>
      </c>
      <c r="AC509" s="88">
        <v>0</v>
      </c>
      <c r="AD509" s="88">
        <v>0</v>
      </c>
      <c r="AE509" s="88">
        <f t="shared" si="28"/>
        <v>4127</v>
      </c>
      <c r="AF509" s="89">
        <f t="shared" si="31"/>
        <v>44079</v>
      </c>
      <c r="AG509" s="87">
        <v>0</v>
      </c>
      <c r="AH509" s="90" t="s">
        <v>121</v>
      </c>
      <c r="AI509" s="91">
        <v>214812120000407</v>
      </c>
      <c r="AJ509" s="90" t="s">
        <v>122</v>
      </c>
    </row>
    <row r="510" spans="2:36" ht="16.5">
      <c r="B510" s="82" t="s">
        <v>2368</v>
      </c>
      <c r="C510" s="113">
        <v>495</v>
      </c>
      <c r="D510" s="84" t="s">
        <v>2369</v>
      </c>
      <c r="E510" s="82"/>
      <c r="F510" s="85">
        <v>529052310232</v>
      </c>
      <c r="G510" s="86">
        <v>35587</v>
      </c>
      <c r="H510" s="84" t="s">
        <v>62</v>
      </c>
      <c r="I510" s="87" t="s">
        <v>111</v>
      </c>
      <c r="J510" s="84" t="s">
        <v>387</v>
      </c>
      <c r="K510" s="84" t="s">
        <v>2150</v>
      </c>
      <c r="L510" s="86">
        <v>44972</v>
      </c>
      <c r="M510" s="87" t="s">
        <v>96</v>
      </c>
      <c r="N510" s="87">
        <v>0</v>
      </c>
      <c r="O510" s="88">
        <v>39979</v>
      </c>
      <c r="P510" s="88">
        <v>0</v>
      </c>
      <c r="Q510" s="88">
        <v>0</v>
      </c>
      <c r="R510" s="88">
        <v>0</v>
      </c>
      <c r="S510" s="88">
        <v>53167</v>
      </c>
      <c r="T510" s="88">
        <f t="shared" si="29"/>
        <v>93146</v>
      </c>
      <c r="U510" s="87">
        <v>0</v>
      </c>
      <c r="V510" s="89">
        <f t="shared" si="30"/>
        <v>93146</v>
      </c>
      <c r="W510" s="87">
        <v>0</v>
      </c>
      <c r="X510" s="88">
        <v>9596</v>
      </c>
      <c r="Y510" s="88">
        <v>0</v>
      </c>
      <c r="Z510" s="88">
        <v>753</v>
      </c>
      <c r="AA510" s="88">
        <v>0</v>
      </c>
      <c r="AB510" s="88">
        <v>150</v>
      </c>
      <c r="AC510" s="88">
        <v>0</v>
      </c>
      <c r="AD510" s="88">
        <v>0</v>
      </c>
      <c r="AE510" s="88">
        <f t="shared" si="28"/>
        <v>10499</v>
      </c>
      <c r="AF510" s="89">
        <f t="shared" si="31"/>
        <v>82647</v>
      </c>
      <c r="AG510" s="87">
        <v>0</v>
      </c>
      <c r="AH510" s="90" t="s">
        <v>121</v>
      </c>
      <c r="AI510" s="91">
        <v>214812120000343</v>
      </c>
      <c r="AJ510" s="90" t="s">
        <v>122</v>
      </c>
    </row>
    <row r="511" spans="2:36" ht="16.5">
      <c r="B511" s="82" t="s">
        <v>2370</v>
      </c>
      <c r="C511" s="113">
        <v>496</v>
      </c>
      <c r="D511" s="84" t="s">
        <v>2371</v>
      </c>
      <c r="E511" s="82"/>
      <c r="F511" s="85">
        <v>693490623146</v>
      </c>
      <c r="G511" s="86">
        <v>36038</v>
      </c>
      <c r="H511" s="84" t="s">
        <v>62</v>
      </c>
      <c r="I511" s="87" t="s">
        <v>111</v>
      </c>
      <c r="J511" s="84" t="s">
        <v>112</v>
      </c>
      <c r="K511" s="84" t="s">
        <v>2150</v>
      </c>
      <c r="L511" s="86">
        <v>44992</v>
      </c>
      <c r="M511" s="87" t="s">
        <v>96</v>
      </c>
      <c r="N511" s="87">
        <v>0</v>
      </c>
      <c r="O511" s="88">
        <v>40690</v>
      </c>
      <c r="P511" s="88">
        <v>0</v>
      </c>
      <c r="Q511" s="88">
        <v>0</v>
      </c>
      <c r="R511" s="88">
        <v>0</v>
      </c>
      <c r="S511" s="88">
        <v>58335</v>
      </c>
      <c r="T511" s="88">
        <f t="shared" si="29"/>
        <v>99025</v>
      </c>
      <c r="U511" s="87">
        <v>0</v>
      </c>
      <c r="V511" s="89">
        <f t="shared" si="30"/>
        <v>99025</v>
      </c>
      <c r="W511" s="87">
        <v>0</v>
      </c>
      <c r="X511" s="88">
        <v>9766</v>
      </c>
      <c r="Y511" s="88">
        <v>0</v>
      </c>
      <c r="Z511" s="88">
        <v>766</v>
      </c>
      <c r="AA511" s="88">
        <v>0</v>
      </c>
      <c r="AB511" s="88">
        <v>0</v>
      </c>
      <c r="AC511" s="88">
        <v>0</v>
      </c>
      <c r="AD511" s="88">
        <v>0</v>
      </c>
      <c r="AE511" s="88">
        <f t="shared" si="28"/>
        <v>10532</v>
      </c>
      <c r="AF511" s="89">
        <f t="shared" si="31"/>
        <v>88493</v>
      </c>
      <c r="AG511" s="87">
        <v>0</v>
      </c>
      <c r="AH511" s="90" t="s">
        <v>121</v>
      </c>
      <c r="AI511" s="91">
        <v>214812120000021</v>
      </c>
      <c r="AJ511" s="90" t="s">
        <v>122</v>
      </c>
    </row>
    <row r="512" spans="2:36" ht="16.5">
      <c r="B512" s="82" t="s">
        <v>2372</v>
      </c>
      <c r="C512" s="113">
        <v>497</v>
      </c>
      <c r="D512" s="84" t="s">
        <v>2373</v>
      </c>
      <c r="E512" s="82"/>
      <c r="F512" s="85">
        <v>984617413608</v>
      </c>
      <c r="G512" s="86">
        <v>37191</v>
      </c>
      <c r="H512" s="84" t="s">
        <v>62</v>
      </c>
      <c r="I512" s="87" t="s">
        <v>111</v>
      </c>
      <c r="J512" s="84" t="s">
        <v>361</v>
      </c>
      <c r="K512" s="84" t="s">
        <v>2150</v>
      </c>
      <c r="L512" s="86">
        <v>44929</v>
      </c>
      <c r="M512" s="87" t="s">
        <v>96</v>
      </c>
      <c r="N512" s="87">
        <v>0</v>
      </c>
      <c r="O512" s="88">
        <v>39799</v>
      </c>
      <c r="P512" s="88">
        <v>0</v>
      </c>
      <c r="Q512" s="88">
        <v>0</v>
      </c>
      <c r="R512" s="88">
        <v>0</v>
      </c>
      <c r="S512" s="88">
        <v>65382</v>
      </c>
      <c r="T512" s="88">
        <f t="shared" si="29"/>
        <v>105181</v>
      </c>
      <c r="U512" s="87">
        <v>0</v>
      </c>
      <c r="V512" s="89">
        <f t="shared" si="30"/>
        <v>105181</v>
      </c>
      <c r="W512" s="87">
        <v>0</v>
      </c>
      <c r="X512" s="88">
        <v>9552</v>
      </c>
      <c r="Y512" s="88">
        <v>0</v>
      </c>
      <c r="Z512" s="88">
        <v>749</v>
      </c>
      <c r="AA512" s="88">
        <v>0</v>
      </c>
      <c r="AB512" s="88">
        <v>200</v>
      </c>
      <c r="AC512" s="88">
        <v>0</v>
      </c>
      <c r="AD512" s="88">
        <v>0</v>
      </c>
      <c r="AE512" s="88">
        <f t="shared" si="28"/>
        <v>10501</v>
      </c>
      <c r="AF512" s="89">
        <f t="shared" si="31"/>
        <v>94680</v>
      </c>
      <c r="AG512" s="87">
        <v>0</v>
      </c>
      <c r="AH512" s="90" t="s">
        <v>121</v>
      </c>
      <c r="AI512" s="91">
        <v>214812120000341</v>
      </c>
      <c r="AJ512" s="90" t="s">
        <v>122</v>
      </c>
    </row>
    <row r="513" spans="2:36" ht="16.5">
      <c r="B513" s="82" t="s">
        <v>2374</v>
      </c>
      <c r="C513" s="113">
        <v>498</v>
      </c>
      <c r="D513" s="84" t="s">
        <v>2375</v>
      </c>
      <c r="E513" s="82" t="s">
        <v>2376</v>
      </c>
      <c r="F513" s="85">
        <v>866891725289</v>
      </c>
      <c r="G513" s="86">
        <v>21490</v>
      </c>
      <c r="H513" s="84" t="s">
        <v>1750</v>
      </c>
      <c r="I513" s="87" t="s">
        <v>111</v>
      </c>
      <c r="J513" s="84" t="s">
        <v>120</v>
      </c>
      <c r="K513" s="84" t="s">
        <v>1070</v>
      </c>
      <c r="L513" s="86">
        <v>44902</v>
      </c>
      <c r="M513" s="87" t="s">
        <v>96</v>
      </c>
      <c r="N513" s="87">
        <v>0</v>
      </c>
      <c r="O513" s="88">
        <v>8031</v>
      </c>
      <c r="P513" s="88">
        <v>0</v>
      </c>
      <c r="Q513" s="88">
        <v>0</v>
      </c>
      <c r="R513" s="88">
        <v>0</v>
      </c>
      <c r="S513" s="88">
        <v>45903</v>
      </c>
      <c r="T513" s="88">
        <f t="shared" si="29"/>
        <v>53934</v>
      </c>
      <c r="U513" s="87">
        <v>0</v>
      </c>
      <c r="V513" s="89">
        <f t="shared" si="30"/>
        <v>53934</v>
      </c>
      <c r="W513" s="87">
        <v>0</v>
      </c>
      <c r="X513" s="88">
        <v>0</v>
      </c>
      <c r="Y513" s="88">
        <v>0</v>
      </c>
      <c r="Z513" s="88">
        <v>0</v>
      </c>
      <c r="AA513" s="88">
        <v>0</v>
      </c>
      <c r="AB513" s="88">
        <v>200</v>
      </c>
      <c r="AC513" s="88">
        <v>0</v>
      </c>
      <c r="AD513" s="88">
        <v>0</v>
      </c>
      <c r="AE513" s="88">
        <f t="shared" si="28"/>
        <v>200</v>
      </c>
      <c r="AF513" s="89">
        <f t="shared" si="31"/>
        <v>53734</v>
      </c>
      <c r="AG513" s="87">
        <v>0</v>
      </c>
      <c r="AH513" s="90" t="s">
        <v>121</v>
      </c>
      <c r="AI513" s="91">
        <v>328002011013979</v>
      </c>
      <c r="AJ513" s="90" t="s">
        <v>174</v>
      </c>
    </row>
    <row r="514" spans="2:36" ht="16.5">
      <c r="B514" s="82" t="s">
        <v>2377</v>
      </c>
      <c r="C514" s="113">
        <v>499</v>
      </c>
      <c r="D514" s="84" t="s">
        <v>2378</v>
      </c>
      <c r="E514" s="82" t="s">
        <v>2379</v>
      </c>
      <c r="F514" s="85">
        <v>261380987664</v>
      </c>
      <c r="G514" s="86">
        <v>35641</v>
      </c>
      <c r="H514" s="84" t="s">
        <v>1258</v>
      </c>
      <c r="I514" s="87" t="s">
        <v>111</v>
      </c>
      <c r="J514" s="84" t="s">
        <v>112</v>
      </c>
      <c r="K514" s="84" t="s">
        <v>1037</v>
      </c>
      <c r="L514" s="86">
        <v>44949</v>
      </c>
      <c r="M514" s="87" t="s">
        <v>96</v>
      </c>
      <c r="N514" s="87">
        <v>0</v>
      </c>
      <c r="O514" s="88">
        <v>38400</v>
      </c>
      <c r="P514" s="88">
        <v>0</v>
      </c>
      <c r="Q514" s="88">
        <v>0</v>
      </c>
      <c r="R514" s="88">
        <v>0</v>
      </c>
      <c r="S514" s="88">
        <v>57466</v>
      </c>
      <c r="T514" s="88">
        <f t="shared" si="29"/>
        <v>95866</v>
      </c>
      <c r="U514" s="87">
        <v>0</v>
      </c>
      <c r="V514" s="89">
        <f t="shared" si="30"/>
        <v>95866</v>
      </c>
      <c r="W514" s="87">
        <v>0</v>
      </c>
      <c r="X514" s="88">
        <v>9216</v>
      </c>
      <c r="Y514" s="88">
        <v>0</v>
      </c>
      <c r="Z514" s="88">
        <v>720</v>
      </c>
      <c r="AA514" s="88">
        <v>0</v>
      </c>
      <c r="AB514" s="88">
        <v>200</v>
      </c>
      <c r="AC514" s="88">
        <v>0</v>
      </c>
      <c r="AD514" s="88">
        <v>0</v>
      </c>
      <c r="AE514" s="88">
        <f t="shared" si="28"/>
        <v>10136</v>
      </c>
      <c r="AF514" s="89">
        <f t="shared" si="31"/>
        <v>85730</v>
      </c>
      <c r="AG514" s="87">
        <v>0</v>
      </c>
      <c r="AH514" s="90" t="s">
        <v>121</v>
      </c>
      <c r="AI514" s="91">
        <v>214812120000336</v>
      </c>
      <c r="AJ514" s="90" t="s">
        <v>122</v>
      </c>
    </row>
    <row r="515" spans="2:36" ht="16.5">
      <c r="B515" s="82" t="s">
        <v>2380</v>
      </c>
      <c r="C515" s="113">
        <v>500</v>
      </c>
      <c r="D515" s="84" t="s">
        <v>2381</v>
      </c>
      <c r="E515" s="82"/>
      <c r="F515" s="85">
        <v>222023371318</v>
      </c>
      <c r="G515" s="86">
        <v>37987</v>
      </c>
      <c r="H515" s="84" t="s">
        <v>2160</v>
      </c>
      <c r="I515" s="87" t="s">
        <v>111</v>
      </c>
      <c r="J515" s="84" t="s">
        <v>112</v>
      </c>
      <c r="K515" s="84" t="s">
        <v>2150</v>
      </c>
      <c r="L515" s="86">
        <v>44958</v>
      </c>
      <c r="M515" s="87" t="s">
        <v>96</v>
      </c>
      <c r="N515" s="87">
        <v>0</v>
      </c>
      <c r="O515" s="88">
        <v>22411</v>
      </c>
      <c r="P515" s="88">
        <v>0</v>
      </c>
      <c r="Q515" s="88">
        <v>0</v>
      </c>
      <c r="R515" s="88">
        <v>0</v>
      </c>
      <c r="S515" s="88">
        <v>34272</v>
      </c>
      <c r="T515" s="88">
        <f t="shared" si="29"/>
        <v>56683</v>
      </c>
      <c r="U515" s="87">
        <v>0</v>
      </c>
      <c r="V515" s="89">
        <f t="shared" si="30"/>
        <v>56683</v>
      </c>
      <c r="W515" s="87">
        <v>0</v>
      </c>
      <c r="X515" s="88">
        <v>5380</v>
      </c>
      <c r="Y515" s="88">
        <v>0</v>
      </c>
      <c r="Z515" s="88">
        <v>418</v>
      </c>
      <c r="AA515" s="88">
        <v>0</v>
      </c>
      <c r="AB515" s="88">
        <v>200</v>
      </c>
      <c r="AC515" s="88">
        <v>0</v>
      </c>
      <c r="AD515" s="88">
        <v>0</v>
      </c>
      <c r="AE515" s="88">
        <f t="shared" si="28"/>
        <v>5998</v>
      </c>
      <c r="AF515" s="89">
        <f t="shared" si="31"/>
        <v>50685</v>
      </c>
      <c r="AG515" s="87">
        <v>0</v>
      </c>
      <c r="AH515" s="90" t="s">
        <v>121</v>
      </c>
      <c r="AI515" s="91">
        <v>122710100079991</v>
      </c>
      <c r="AJ515" s="90" t="s">
        <v>923</v>
      </c>
    </row>
    <row r="516" spans="2:36" ht="16.5">
      <c r="B516" s="82" t="s">
        <v>2382</v>
      </c>
      <c r="C516" s="113">
        <v>501</v>
      </c>
      <c r="D516" s="84" t="s">
        <v>2383</v>
      </c>
      <c r="E516" s="82"/>
      <c r="F516" s="85">
        <v>609371485667</v>
      </c>
      <c r="G516" s="86">
        <v>36491</v>
      </c>
      <c r="H516" s="84" t="s">
        <v>62</v>
      </c>
      <c r="I516" s="87" t="s">
        <v>111</v>
      </c>
      <c r="J516" s="84" t="s">
        <v>120</v>
      </c>
      <c r="K516" s="84" t="s">
        <v>1037</v>
      </c>
      <c r="L516" s="86">
        <v>44995</v>
      </c>
      <c r="M516" s="87" t="s">
        <v>96</v>
      </c>
      <c r="N516" s="87">
        <v>0</v>
      </c>
      <c r="O516" s="88">
        <v>25626</v>
      </c>
      <c r="P516" s="88">
        <v>0</v>
      </c>
      <c r="Q516" s="88">
        <v>0</v>
      </c>
      <c r="R516" s="88">
        <v>0</v>
      </c>
      <c r="S516" s="88">
        <v>31012</v>
      </c>
      <c r="T516" s="88">
        <f t="shared" si="29"/>
        <v>56638</v>
      </c>
      <c r="U516" s="87">
        <v>0</v>
      </c>
      <c r="V516" s="89">
        <f t="shared" si="30"/>
        <v>56638</v>
      </c>
      <c r="W516" s="87">
        <v>0</v>
      </c>
      <c r="X516" s="88">
        <v>6150</v>
      </c>
      <c r="Y516" s="88">
        <v>0</v>
      </c>
      <c r="Z516" s="88">
        <v>481</v>
      </c>
      <c r="AA516" s="88">
        <v>0</v>
      </c>
      <c r="AB516" s="88">
        <v>150</v>
      </c>
      <c r="AC516" s="88">
        <v>0</v>
      </c>
      <c r="AD516" s="88">
        <v>0</v>
      </c>
      <c r="AE516" s="88">
        <f t="shared" si="28"/>
        <v>6781</v>
      </c>
      <c r="AF516" s="89">
        <f t="shared" si="31"/>
        <v>49857</v>
      </c>
      <c r="AG516" s="87">
        <v>0</v>
      </c>
      <c r="AH516" s="90" t="s">
        <v>121</v>
      </c>
      <c r="AI516" s="91">
        <v>214812120000436</v>
      </c>
      <c r="AJ516" s="90" t="s">
        <v>122</v>
      </c>
    </row>
    <row r="517" spans="2:36" ht="16.5">
      <c r="B517" s="82" t="s">
        <v>2384</v>
      </c>
      <c r="C517" s="113">
        <v>502</v>
      </c>
      <c r="D517" s="84" t="s">
        <v>2385</v>
      </c>
      <c r="E517" s="82" t="s">
        <v>2386</v>
      </c>
      <c r="F517" s="85">
        <v>880657460873</v>
      </c>
      <c r="G517" s="86">
        <v>34129</v>
      </c>
      <c r="H517" s="84" t="s">
        <v>2321</v>
      </c>
      <c r="I517" s="87" t="s">
        <v>111</v>
      </c>
      <c r="J517" s="84" t="s">
        <v>361</v>
      </c>
      <c r="K517" s="84" t="s">
        <v>2150</v>
      </c>
      <c r="L517" s="86">
        <v>45018</v>
      </c>
      <c r="M517" s="87" t="s">
        <v>96</v>
      </c>
      <c r="N517" s="87">
        <v>0</v>
      </c>
      <c r="O517" s="88">
        <v>6172</v>
      </c>
      <c r="P517" s="88">
        <v>0</v>
      </c>
      <c r="Q517" s="88">
        <v>0</v>
      </c>
      <c r="R517" s="88">
        <v>0</v>
      </c>
      <c r="S517" s="88">
        <v>21491</v>
      </c>
      <c r="T517" s="88">
        <f t="shared" si="29"/>
        <v>27663</v>
      </c>
      <c r="U517" s="87">
        <v>0</v>
      </c>
      <c r="V517" s="89">
        <f t="shared" si="30"/>
        <v>27663</v>
      </c>
      <c r="W517" s="87">
        <v>0</v>
      </c>
      <c r="X517" s="88">
        <v>1482</v>
      </c>
      <c r="Y517" s="88">
        <v>0</v>
      </c>
      <c r="Z517" s="88">
        <v>116</v>
      </c>
      <c r="AA517" s="88">
        <v>0</v>
      </c>
      <c r="AB517" s="88">
        <v>0</v>
      </c>
      <c r="AC517" s="88">
        <v>0</v>
      </c>
      <c r="AD517" s="88">
        <v>0</v>
      </c>
      <c r="AE517" s="88">
        <f t="shared" si="28"/>
        <v>1598</v>
      </c>
      <c r="AF517" s="89">
        <f t="shared" si="31"/>
        <v>26065</v>
      </c>
      <c r="AG517" s="87">
        <v>0</v>
      </c>
      <c r="AH517" s="90" t="s">
        <v>121</v>
      </c>
      <c r="AI517" s="91">
        <v>214810100031308</v>
      </c>
      <c r="AJ517" s="90" t="s">
        <v>122</v>
      </c>
    </row>
    <row r="518" spans="2:36" ht="16.5">
      <c r="B518" s="82" t="s">
        <v>2387</v>
      </c>
      <c r="C518" s="113">
        <v>503</v>
      </c>
      <c r="D518" s="84" t="s">
        <v>2388</v>
      </c>
      <c r="E518" s="82"/>
      <c r="F518" s="85">
        <v>896701159414</v>
      </c>
      <c r="G518" s="86">
        <v>37297</v>
      </c>
      <c r="H518" s="84" t="s">
        <v>62</v>
      </c>
      <c r="I518" s="87" t="s">
        <v>111</v>
      </c>
      <c r="J518" s="84" t="s">
        <v>361</v>
      </c>
      <c r="K518" s="84" t="s">
        <v>2150</v>
      </c>
      <c r="L518" s="86">
        <v>44928</v>
      </c>
      <c r="M518" s="87" t="s">
        <v>96</v>
      </c>
      <c r="N518" s="87">
        <v>0</v>
      </c>
      <c r="O518" s="88">
        <v>36938</v>
      </c>
      <c r="P518" s="88">
        <v>0</v>
      </c>
      <c r="Q518" s="88">
        <v>0</v>
      </c>
      <c r="R518" s="88">
        <v>0</v>
      </c>
      <c r="S518" s="88">
        <v>66903</v>
      </c>
      <c r="T518" s="88">
        <f t="shared" si="29"/>
        <v>103841</v>
      </c>
      <c r="U518" s="87">
        <v>0</v>
      </c>
      <c r="V518" s="89">
        <f t="shared" si="30"/>
        <v>103841</v>
      </c>
      <c r="W518" s="87">
        <v>0</v>
      </c>
      <c r="X518" s="88">
        <v>8866</v>
      </c>
      <c r="Y518" s="88">
        <v>0</v>
      </c>
      <c r="Z518" s="88">
        <v>695</v>
      </c>
      <c r="AA518" s="88">
        <v>0</v>
      </c>
      <c r="AB518" s="88">
        <v>200</v>
      </c>
      <c r="AC518" s="88">
        <v>0</v>
      </c>
      <c r="AD518" s="88">
        <v>0</v>
      </c>
      <c r="AE518" s="88">
        <f t="shared" si="28"/>
        <v>9761</v>
      </c>
      <c r="AF518" s="89">
        <f t="shared" si="31"/>
        <v>94080</v>
      </c>
      <c r="AG518" s="87">
        <v>0</v>
      </c>
      <c r="AH518" s="90" t="s">
        <v>121</v>
      </c>
      <c r="AI518" s="91">
        <v>328202010079511</v>
      </c>
      <c r="AJ518" s="90" t="s">
        <v>1318</v>
      </c>
    </row>
    <row r="519" spans="2:36" ht="16.5">
      <c r="B519" s="82" t="s">
        <v>2389</v>
      </c>
      <c r="C519" s="113">
        <v>504</v>
      </c>
      <c r="D519" s="84" t="s">
        <v>2390</v>
      </c>
      <c r="E519" s="82" t="s">
        <v>2391</v>
      </c>
      <c r="F519" s="85">
        <v>296926455998</v>
      </c>
      <c r="G519" s="86">
        <v>33031</v>
      </c>
      <c r="H519" s="84" t="s">
        <v>62</v>
      </c>
      <c r="I519" s="87" t="s">
        <v>111</v>
      </c>
      <c r="J519" s="84" t="s">
        <v>128</v>
      </c>
      <c r="K519" s="84" t="s">
        <v>2150</v>
      </c>
      <c r="L519" s="86">
        <v>44987</v>
      </c>
      <c r="M519" s="87" t="s">
        <v>96</v>
      </c>
      <c r="N519" s="87">
        <v>0</v>
      </c>
      <c r="O519" s="88">
        <v>51215</v>
      </c>
      <c r="P519" s="88">
        <v>0</v>
      </c>
      <c r="Q519" s="88">
        <v>0</v>
      </c>
      <c r="R519" s="88">
        <v>0</v>
      </c>
      <c r="S519" s="88">
        <v>78501</v>
      </c>
      <c r="T519" s="88">
        <f t="shared" si="29"/>
        <v>129716</v>
      </c>
      <c r="U519" s="87">
        <v>0</v>
      </c>
      <c r="V519" s="89">
        <f t="shared" si="30"/>
        <v>129716</v>
      </c>
      <c r="W519" s="87">
        <v>0</v>
      </c>
      <c r="X519" s="88">
        <v>12292</v>
      </c>
      <c r="Y519" s="88">
        <v>0</v>
      </c>
      <c r="Z519" s="88">
        <v>960</v>
      </c>
      <c r="AA519" s="88">
        <v>0</v>
      </c>
      <c r="AB519" s="88">
        <v>200</v>
      </c>
      <c r="AC519" s="88">
        <v>0</v>
      </c>
      <c r="AD519" s="88">
        <v>0</v>
      </c>
      <c r="AE519" s="88">
        <f t="shared" si="28"/>
        <v>13452</v>
      </c>
      <c r="AF519" s="89">
        <f t="shared" si="31"/>
        <v>116264</v>
      </c>
      <c r="AG519" s="87">
        <v>0</v>
      </c>
      <c r="AH519" s="90" t="s">
        <v>121</v>
      </c>
      <c r="AI519" s="91">
        <v>104812010000213</v>
      </c>
      <c r="AJ519" s="90" t="s">
        <v>193</v>
      </c>
    </row>
    <row r="520" spans="2:36" ht="16.5">
      <c r="B520" s="82" t="s">
        <v>2392</v>
      </c>
      <c r="C520" s="113">
        <v>505</v>
      </c>
      <c r="D520" s="84" t="s">
        <v>2393</v>
      </c>
      <c r="E520" s="82"/>
      <c r="F520" s="85">
        <v>225999501087</v>
      </c>
      <c r="G520" s="86">
        <v>28857</v>
      </c>
      <c r="H520" s="84" t="s">
        <v>2284</v>
      </c>
      <c r="I520" s="87" t="s">
        <v>111</v>
      </c>
      <c r="J520" s="84" t="s">
        <v>112</v>
      </c>
      <c r="K520" s="84" t="s">
        <v>2150</v>
      </c>
      <c r="L520" s="86">
        <v>45017</v>
      </c>
      <c r="M520" s="87" t="s">
        <v>96</v>
      </c>
      <c r="N520" s="87">
        <v>0</v>
      </c>
      <c r="O520" s="88">
        <v>52800</v>
      </c>
      <c r="P520" s="88">
        <v>0</v>
      </c>
      <c r="Q520" s="88">
        <v>0</v>
      </c>
      <c r="R520" s="88">
        <v>0</v>
      </c>
      <c r="S520" s="88">
        <v>76109</v>
      </c>
      <c r="T520" s="88">
        <f t="shared" si="29"/>
        <v>128909</v>
      </c>
      <c r="U520" s="87">
        <v>0</v>
      </c>
      <c r="V520" s="89">
        <f t="shared" si="30"/>
        <v>128909</v>
      </c>
      <c r="W520" s="87">
        <v>0</v>
      </c>
      <c r="X520" s="88">
        <v>12672</v>
      </c>
      <c r="Y520" s="88">
        <v>0</v>
      </c>
      <c r="Z520" s="88">
        <v>990</v>
      </c>
      <c r="AA520" s="88">
        <v>0</v>
      </c>
      <c r="AB520" s="88">
        <v>200</v>
      </c>
      <c r="AC520" s="88">
        <v>0</v>
      </c>
      <c r="AD520" s="88">
        <v>0</v>
      </c>
      <c r="AE520" s="88">
        <f t="shared" si="28"/>
        <v>13862</v>
      </c>
      <c r="AF520" s="89">
        <f t="shared" si="31"/>
        <v>115047</v>
      </c>
      <c r="AG520" s="87">
        <v>0</v>
      </c>
      <c r="AH520" s="90" t="s">
        <v>121</v>
      </c>
      <c r="AI520" s="91">
        <v>133612010001185</v>
      </c>
      <c r="AJ520" s="90" t="s">
        <v>2394</v>
      </c>
    </row>
    <row r="521" spans="2:36" ht="16.5">
      <c r="B521" s="82" t="s">
        <v>2395</v>
      </c>
      <c r="C521" s="113">
        <v>506</v>
      </c>
      <c r="D521" s="84" t="s">
        <v>2396</v>
      </c>
      <c r="E521" s="82" t="s">
        <v>2397</v>
      </c>
      <c r="F521" s="85">
        <v>493408098022</v>
      </c>
      <c r="G521" s="86">
        <v>32304</v>
      </c>
      <c r="H521" s="84" t="s">
        <v>62</v>
      </c>
      <c r="I521" s="87" t="s">
        <v>111</v>
      </c>
      <c r="J521" s="84" t="s">
        <v>361</v>
      </c>
      <c r="K521" s="84" t="s">
        <v>2150</v>
      </c>
      <c r="L521" s="86">
        <v>45017</v>
      </c>
      <c r="M521" s="87" t="s">
        <v>96</v>
      </c>
      <c r="N521" s="87">
        <v>0</v>
      </c>
      <c r="O521" s="88">
        <v>55651</v>
      </c>
      <c r="P521" s="88">
        <v>0</v>
      </c>
      <c r="Q521" s="88">
        <v>0</v>
      </c>
      <c r="R521" s="88">
        <v>0</v>
      </c>
      <c r="S521" s="88">
        <v>75230</v>
      </c>
      <c r="T521" s="88">
        <f t="shared" si="29"/>
        <v>130881</v>
      </c>
      <c r="U521" s="87">
        <v>0</v>
      </c>
      <c r="V521" s="89">
        <f t="shared" si="30"/>
        <v>130881</v>
      </c>
      <c r="W521" s="87">
        <v>0</v>
      </c>
      <c r="X521" s="88">
        <v>13356</v>
      </c>
      <c r="Y521" s="88">
        <v>0</v>
      </c>
      <c r="Z521" s="88">
        <v>1049</v>
      </c>
      <c r="AA521" s="88">
        <v>0</v>
      </c>
      <c r="AB521" s="88">
        <v>200</v>
      </c>
      <c r="AC521" s="88">
        <v>0</v>
      </c>
      <c r="AD521" s="88">
        <v>0</v>
      </c>
      <c r="AE521" s="88">
        <f t="shared" si="28"/>
        <v>14605</v>
      </c>
      <c r="AF521" s="89">
        <f t="shared" si="31"/>
        <v>116276</v>
      </c>
      <c r="AG521" s="87">
        <v>0</v>
      </c>
      <c r="AH521" s="90" t="s">
        <v>121</v>
      </c>
      <c r="AI521" s="91">
        <v>610002010012567</v>
      </c>
      <c r="AJ521" s="90" t="s">
        <v>140</v>
      </c>
    </row>
    <row r="522" spans="2:36" ht="16.5">
      <c r="B522" s="82" t="s">
        <v>2398</v>
      </c>
      <c r="C522" s="113">
        <v>507</v>
      </c>
      <c r="D522" s="84" t="s">
        <v>2399</v>
      </c>
      <c r="E522" s="82"/>
      <c r="F522" s="85">
        <v>775086064930</v>
      </c>
      <c r="G522" s="86">
        <v>36557</v>
      </c>
      <c r="H522" s="84" t="s">
        <v>2400</v>
      </c>
      <c r="I522" s="87" t="s">
        <v>111</v>
      </c>
      <c r="J522" s="84" t="s">
        <v>361</v>
      </c>
      <c r="K522" s="84" t="s">
        <v>62</v>
      </c>
      <c r="L522" s="86">
        <v>45029</v>
      </c>
      <c r="M522" s="87" t="s">
        <v>96</v>
      </c>
      <c r="N522" s="87">
        <v>0</v>
      </c>
      <c r="O522" s="88">
        <v>34538</v>
      </c>
      <c r="P522" s="88">
        <v>0</v>
      </c>
      <c r="Q522" s="88">
        <v>0</v>
      </c>
      <c r="R522" s="88">
        <v>0</v>
      </c>
      <c r="S522" s="88">
        <v>35357</v>
      </c>
      <c r="T522" s="88">
        <f t="shared" si="29"/>
        <v>69895</v>
      </c>
      <c r="U522" s="87">
        <v>0</v>
      </c>
      <c r="V522" s="89">
        <f t="shared" si="30"/>
        <v>69895</v>
      </c>
      <c r="W522" s="87">
        <v>0</v>
      </c>
      <c r="X522" s="88">
        <v>8290</v>
      </c>
      <c r="Y522" s="88">
        <v>0</v>
      </c>
      <c r="Z522" s="88">
        <v>648</v>
      </c>
      <c r="AA522" s="88">
        <v>0</v>
      </c>
      <c r="AB522" s="88">
        <v>0</v>
      </c>
      <c r="AC522" s="88">
        <v>0</v>
      </c>
      <c r="AD522" s="88">
        <v>0</v>
      </c>
      <c r="AE522" s="88">
        <f t="shared" si="28"/>
        <v>8938</v>
      </c>
      <c r="AF522" s="89">
        <f t="shared" si="31"/>
        <v>60957</v>
      </c>
      <c r="AG522" s="87">
        <v>0</v>
      </c>
      <c r="AH522" s="90" t="s">
        <v>121</v>
      </c>
      <c r="AI522" s="91">
        <v>214812120000432</v>
      </c>
      <c r="AJ522" s="90" t="s">
        <v>122</v>
      </c>
    </row>
    <row r="523" spans="2:36" ht="16.5">
      <c r="B523" s="82" t="s">
        <v>2401</v>
      </c>
      <c r="C523" s="113">
        <v>508</v>
      </c>
      <c r="D523" s="84" t="s">
        <v>2402</v>
      </c>
      <c r="E523" s="82" t="s">
        <v>2403</v>
      </c>
      <c r="F523" s="85">
        <v>851234080195</v>
      </c>
      <c r="G523" s="86">
        <v>30390</v>
      </c>
      <c r="H523" s="84" t="s">
        <v>62</v>
      </c>
      <c r="I523" s="87" t="s">
        <v>111</v>
      </c>
      <c r="J523" s="84" t="s">
        <v>361</v>
      </c>
      <c r="K523" s="84" t="s">
        <v>2150</v>
      </c>
      <c r="L523" s="86">
        <v>44967</v>
      </c>
      <c r="M523" s="87" t="s">
        <v>96</v>
      </c>
      <c r="N523" s="87">
        <v>0</v>
      </c>
      <c r="O523" s="88">
        <v>12800</v>
      </c>
      <c r="P523" s="88">
        <v>0</v>
      </c>
      <c r="Q523" s="88">
        <v>0</v>
      </c>
      <c r="R523" s="88">
        <v>0</v>
      </c>
      <c r="S523" s="88">
        <v>40443</v>
      </c>
      <c r="T523" s="88">
        <f t="shared" si="29"/>
        <v>53243</v>
      </c>
      <c r="U523" s="87">
        <v>0</v>
      </c>
      <c r="V523" s="89">
        <f t="shared" si="30"/>
        <v>53243</v>
      </c>
      <c r="W523" s="87">
        <v>0</v>
      </c>
      <c r="X523" s="88">
        <v>3072</v>
      </c>
      <c r="Y523" s="88">
        <v>0</v>
      </c>
      <c r="Z523" s="88">
        <v>240</v>
      </c>
      <c r="AA523" s="88">
        <v>0</v>
      </c>
      <c r="AB523" s="88">
        <v>350</v>
      </c>
      <c r="AC523" s="88">
        <v>0</v>
      </c>
      <c r="AD523" s="88">
        <v>0</v>
      </c>
      <c r="AE523" s="88">
        <f t="shared" si="28"/>
        <v>3662</v>
      </c>
      <c r="AF523" s="89">
        <f t="shared" si="31"/>
        <v>49581</v>
      </c>
      <c r="AG523" s="87">
        <v>0</v>
      </c>
      <c r="AH523" s="90" t="s">
        <v>121</v>
      </c>
      <c r="AI523" s="91">
        <v>328002011015781</v>
      </c>
      <c r="AJ523" s="90" t="s">
        <v>174</v>
      </c>
    </row>
    <row r="524" spans="2:36" ht="16.5">
      <c r="B524" s="82" t="s">
        <v>2404</v>
      </c>
      <c r="C524" s="113">
        <v>509</v>
      </c>
      <c r="D524" s="84" t="s">
        <v>2405</v>
      </c>
      <c r="E524" s="82" t="s">
        <v>2406</v>
      </c>
      <c r="F524" s="85">
        <v>475577899115</v>
      </c>
      <c r="G524" s="86">
        <v>29986</v>
      </c>
      <c r="H524" s="84" t="s">
        <v>1032</v>
      </c>
      <c r="I524" s="87" t="s">
        <v>111</v>
      </c>
      <c r="J524" s="84" t="s">
        <v>125</v>
      </c>
      <c r="K524" s="84" t="s">
        <v>1070</v>
      </c>
      <c r="L524" s="86">
        <v>45069</v>
      </c>
      <c r="M524" s="87" t="s">
        <v>96</v>
      </c>
      <c r="N524" s="87">
        <v>0</v>
      </c>
      <c r="O524" s="88">
        <v>3519</v>
      </c>
      <c r="P524" s="88">
        <v>0</v>
      </c>
      <c r="Q524" s="88">
        <v>0</v>
      </c>
      <c r="R524" s="88">
        <v>0</v>
      </c>
      <c r="S524" s="88">
        <v>22463</v>
      </c>
      <c r="T524" s="88">
        <f t="shared" si="29"/>
        <v>25982</v>
      </c>
      <c r="U524" s="87">
        <v>0</v>
      </c>
      <c r="V524" s="89">
        <f t="shared" si="30"/>
        <v>25982</v>
      </c>
      <c r="W524" s="87">
        <v>0</v>
      </c>
      <c r="X524" s="88">
        <v>844</v>
      </c>
      <c r="Y524" s="88">
        <v>0</v>
      </c>
      <c r="Z524" s="88">
        <v>66</v>
      </c>
      <c r="AA524" s="88">
        <v>0</v>
      </c>
      <c r="AB524" s="88">
        <v>200</v>
      </c>
      <c r="AC524" s="88">
        <v>0</v>
      </c>
      <c r="AD524" s="88">
        <v>0</v>
      </c>
      <c r="AE524" s="88">
        <f t="shared" si="28"/>
        <v>1110</v>
      </c>
      <c r="AF524" s="89">
        <f t="shared" si="31"/>
        <v>24872</v>
      </c>
      <c r="AG524" s="87">
        <v>0</v>
      </c>
      <c r="AH524" s="90" t="s">
        <v>121</v>
      </c>
      <c r="AI524" s="91">
        <v>81110100110623</v>
      </c>
      <c r="AJ524" s="90" t="s">
        <v>2407</v>
      </c>
    </row>
    <row r="525" spans="2:36" ht="16.5">
      <c r="B525" s="82" t="s">
        <v>2408</v>
      </c>
      <c r="C525" s="113">
        <v>510</v>
      </c>
      <c r="D525" s="84" t="s">
        <v>2409</v>
      </c>
      <c r="E525" s="82"/>
      <c r="F525" s="85">
        <v>995121144295</v>
      </c>
      <c r="G525" s="86">
        <v>35562</v>
      </c>
      <c r="H525" s="84" t="s">
        <v>2284</v>
      </c>
      <c r="I525" s="87" t="s">
        <v>111</v>
      </c>
      <c r="J525" s="84" t="s">
        <v>361</v>
      </c>
      <c r="K525" s="84" t="s">
        <v>2150</v>
      </c>
      <c r="L525" s="86">
        <v>45096</v>
      </c>
      <c r="M525" s="87" t="s">
        <v>96</v>
      </c>
      <c r="N525" s="87">
        <v>0</v>
      </c>
      <c r="O525" s="88">
        <v>25600</v>
      </c>
      <c r="P525" s="88">
        <v>0</v>
      </c>
      <c r="Q525" s="88">
        <v>0</v>
      </c>
      <c r="R525" s="88">
        <v>0</v>
      </c>
      <c r="S525" s="88">
        <v>31024</v>
      </c>
      <c r="T525" s="88">
        <f t="shared" si="29"/>
        <v>56624</v>
      </c>
      <c r="U525" s="87">
        <v>0</v>
      </c>
      <c r="V525" s="89">
        <f t="shared" si="30"/>
        <v>56624</v>
      </c>
      <c r="W525" s="87">
        <v>0</v>
      </c>
      <c r="X525" s="88">
        <v>6144</v>
      </c>
      <c r="Y525" s="88">
        <v>0</v>
      </c>
      <c r="Z525" s="88">
        <v>480</v>
      </c>
      <c r="AA525" s="88">
        <v>0</v>
      </c>
      <c r="AB525" s="88">
        <v>150</v>
      </c>
      <c r="AC525" s="88">
        <v>0</v>
      </c>
      <c r="AD525" s="88">
        <v>0</v>
      </c>
      <c r="AE525" s="88">
        <f t="shared" si="28"/>
        <v>6774</v>
      </c>
      <c r="AF525" s="89">
        <f t="shared" si="31"/>
        <v>49850</v>
      </c>
      <c r="AG525" s="87">
        <v>0</v>
      </c>
      <c r="AH525" s="90" t="s">
        <v>121</v>
      </c>
      <c r="AI525" s="91">
        <v>328202120000931</v>
      </c>
      <c r="AJ525" s="90" t="s">
        <v>1318</v>
      </c>
    </row>
    <row r="526" spans="2:36" ht="16.5">
      <c r="B526" s="82" t="s">
        <v>2410</v>
      </c>
      <c r="C526" s="113">
        <v>511</v>
      </c>
      <c r="D526" s="84" t="s">
        <v>2411</v>
      </c>
      <c r="E526" s="82"/>
      <c r="F526" s="85">
        <v>329451702650</v>
      </c>
      <c r="G526" s="86">
        <v>37417</v>
      </c>
      <c r="H526" s="84" t="s">
        <v>62</v>
      </c>
      <c r="I526" s="87" t="s">
        <v>111</v>
      </c>
      <c r="J526" s="84" t="s">
        <v>125</v>
      </c>
      <c r="K526" s="84" t="s">
        <v>62</v>
      </c>
      <c r="L526" s="86">
        <v>45097</v>
      </c>
      <c r="M526" s="87" t="s">
        <v>96</v>
      </c>
      <c r="N526" s="87">
        <v>0</v>
      </c>
      <c r="O526" s="88">
        <v>24224</v>
      </c>
      <c r="P526" s="88">
        <v>0</v>
      </c>
      <c r="Q526" s="88">
        <v>0</v>
      </c>
      <c r="R526" s="88">
        <v>0</v>
      </c>
      <c r="S526" s="88">
        <v>29336</v>
      </c>
      <c r="T526" s="88">
        <f t="shared" si="29"/>
        <v>53560</v>
      </c>
      <c r="U526" s="87">
        <v>0</v>
      </c>
      <c r="V526" s="89">
        <f t="shared" si="30"/>
        <v>53560</v>
      </c>
      <c r="W526" s="87">
        <v>0</v>
      </c>
      <c r="X526" s="88">
        <v>5814</v>
      </c>
      <c r="Y526" s="88">
        <v>0</v>
      </c>
      <c r="Z526" s="88">
        <v>456</v>
      </c>
      <c r="AA526" s="88">
        <v>0</v>
      </c>
      <c r="AB526" s="88">
        <v>150</v>
      </c>
      <c r="AC526" s="88">
        <v>0</v>
      </c>
      <c r="AD526" s="88">
        <v>0</v>
      </c>
      <c r="AE526" s="88">
        <f t="shared" si="28"/>
        <v>6420</v>
      </c>
      <c r="AF526" s="89">
        <f t="shared" si="31"/>
        <v>47140</v>
      </c>
      <c r="AG526" s="87">
        <v>0</v>
      </c>
      <c r="AH526" s="90" t="s">
        <v>121</v>
      </c>
      <c r="AI526" s="91">
        <v>214812120000022</v>
      </c>
      <c r="AJ526" s="90" t="s">
        <v>122</v>
      </c>
    </row>
    <row r="527" spans="2:36" ht="16.5">
      <c r="B527" s="82" t="s">
        <v>2412</v>
      </c>
      <c r="C527" s="113">
        <v>512</v>
      </c>
      <c r="D527" s="84" t="s">
        <v>2413</v>
      </c>
      <c r="E527" s="82"/>
      <c r="F527" s="85">
        <v>320385570436</v>
      </c>
      <c r="G527" s="86">
        <v>37053</v>
      </c>
      <c r="H527" s="84" t="s">
        <v>62</v>
      </c>
      <c r="I527" s="87" t="s">
        <v>111</v>
      </c>
      <c r="J527" s="84" t="s">
        <v>361</v>
      </c>
      <c r="K527" s="84" t="s">
        <v>62</v>
      </c>
      <c r="L527" s="86">
        <v>45078</v>
      </c>
      <c r="M527" s="87" t="s">
        <v>96</v>
      </c>
      <c r="N527" s="87">
        <v>0</v>
      </c>
      <c r="O527" s="88">
        <v>6347</v>
      </c>
      <c r="P527" s="88">
        <v>0</v>
      </c>
      <c r="Q527" s="88">
        <v>0</v>
      </c>
      <c r="R527" s="88">
        <v>0</v>
      </c>
      <c r="S527" s="88">
        <v>24888</v>
      </c>
      <c r="T527" s="88">
        <f t="shared" si="29"/>
        <v>31235</v>
      </c>
      <c r="U527" s="87">
        <v>0</v>
      </c>
      <c r="V527" s="89">
        <f t="shared" si="30"/>
        <v>31235</v>
      </c>
      <c r="W527" s="87">
        <v>0</v>
      </c>
      <c r="X527" s="88">
        <v>1524</v>
      </c>
      <c r="Y527" s="88">
        <v>0</v>
      </c>
      <c r="Z527" s="88">
        <v>119</v>
      </c>
      <c r="AA527" s="88">
        <v>0</v>
      </c>
      <c r="AB527" s="88">
        <v>200</v>
      </c>
      <c r="AC527" s="88">
        <v>0</v>
      </c>
      <c r="AD527" s="88">
        <v>0</v>
      </c>
      <c r="AE527" s="88">
        <f t="shared" si="28"/>
        <v>1843</v>
      </c>
      <c r="AF527" s="89">
        <f t="shared" si="31"/>
        <v>29392</v>
      </c>
      <c r="AG527" s="87">
        <v>0</v>
      </c>
      <c r="AH527" s="90" t="s">
        <v>121</v>
      </c>
      <c r="AI527" s="91">
        <v>214812120000028</v>
      </c>
      <c r="AJ527" s="90" t="s">
        <v>122</v>
      </c>
    </row>
    <row r="528" spans="2:36" ht="16.5">
      <c r="B528" s="82" t="s">
        <v>2414</v>
      </c>
      <c r="C528" s="113">
        <v>513</v>
      </c>
      <c r="D528" s="84" t="s">
        <v>2415</v>
      </c>
      <c r="E528" s="82"/>
      <c r="F528" s="85">
        <v>552100469477</v>
      </c>
      <c r="G528" s="86">
        <v>37194</v>
      </c>
      <c r="H528" s="84" t="s">
        <v>62</v>
      </c>
      <c r="I528" s="87" t="s">
        <v>111</v>
      </c>
      <c r="J528" s="84" t="s">
        <v>125</v>
      </c>
      <c r="K528" s="84" t="s">
        <v>62</v>
      </c>
      <c r="L528" s="86">
        <v>45078</v>
      </c>
      <c r="M528" s="87" t="s">
        <v>96</v>
      </c>
      <c r="N528" s="87">
        <v>0</v>
      </c>
      <c r="O528" s="88">
        <v>18645</v>
      </c>
      <c r="P528" s="88">
        <v>0</v>
      </c>
      <c r="Q528" s="88">
        <v>0</v>
      </c>
      <c r="R528" s="88">
        <v>0</v>
      </c>
      <c r="S528" s="88">
        <v>30903</v>
      </c>
      <c r="T528" s="88">
        <f t="shared" si="29"/>
        <v>49548</v>
      </c>
      <c r="U528" s="87">
        <v>0</v>
      </c>
      <c r="V528" s="89">
        <f t="shared" si="30"/>
        <v>49548</v>
      </c>
      <c r="W528" s="87">
        <v>0</v>
      </c>
      <c r="X528" s="88">
        <v>4474</v>
      </c>
      <c r="Y528" s="88">
        <v>0</v>
      </c>
      <c r="Z528" s="88">
        <v>351</v>
      </c>
      <c r="AA528" s="88">
        <v>0</v>
      </c>
      <c r="AB528" s="88">
        <v>200</v>
      </c>
      <c r="AC528" s="88">
        <v>0</v>
      </c>
      <c r="AD528" s="88">
        <v>0</v>
      </c>
      <c r="AE528" s="88">
        <f t="shared" ref="AE528:AE553" si="32">SUM(X528:AD528)</f>
        <v>5025</v>
      </c>
      <c r="AF528" s="89">
        <f t="shared" si="31"/>
        <v>44523</v>
      </c>
      <c r="AG528" s="87">
        <v>0</v>
      </c>
      <c r="AH528" s="90" t="s">
        <v>121</v>
      </c>
      <c r="AI528" s="91">
        <v>214812120000066</v>
      </c>
      <c r="AJ528" s="90" t="s">
        <v>122</v>
      </c>
    </row>
    <row r="529" spans="2:36" ht="16.5">
      <c r="B529" s="82" t="s">
        <v>2416</v>
      </c>
      <c r="C529" s="113">
        <v>514</v>
      </c>
      <c r="D529" s="84" t="s">
        <v>2417</v>
      </c>
      <c r="E529" s="82"/>
      <c r="F529" s="85">
        <v>758791370089</v>
      </c>
      <c r="G529" s="86">
        <v>36407</v>
      </c>
      <c r="H529" s="84" t="s">
        <v>2418</v>
      </c>
      <c r="I529" s="87" t="s">
        <v>111</v>
      </c>
      <c r="J529" s="84" t="s">
        <v>2199</v>
      </c>
      <c r="K529" s="84" t="s">
        <v>2419</v>
      </c>
      <c r="L529" s="86">
        <v>45140</v>
      </c>
      <c r="M529" s="87" t="s">
        <v>96</v>
      </c>
      <c r="N529" s="87">
        <v>0</v>
      </c>
      <c r="O529" s="88">
        <v>56903</v>
      </c>
      <c r="P529" s="88">
        <v>0</v>
      </c>
      <c r="Q529" s="88">
        <v>0</v>
      </c>
      <c r="R529" s="88">
        <v>0</v>
      </c>
      <c r="S529" s="88">
        <v>72503</v>
      </c>
      <c r="T529" s="88">
        <f t="shared" ref="T529:T553" si="33">SUM(O529:S529)</f>
        <v>129406</v>
      </c>
      <c r="U529" s="87">
        <v>0</v>
      </c>
      <c r="V529" s="89">
        <f t="shared" ref="V529:V553" si="34">T529+U529</f>
        <v>129406</v>
      </c>
      <c r="W529" s="87">
        <v>0</v>
      </c>
      <c r="X529" s="88">
        <v>13656</v>
      </c>
      <c r="Y529" s="88">
        <v>0</v>
      </c>
      <c r="Z529" s="88">
        <v>1067</v>
      </c>
      <c r="AA529" s="88">
        <v>0</v>
      </c>
      <c r="AB529" s="88">
        <v>1250</v>
      </c>
      <c r="AC529" s="88">
        <v>0</v>
      </c>
      <c r="AD529" s="88">
        <v>0</v>
      </c>
      <c r="AE529" s="88">
        <f t="shared" si="32"/>
        <v>15973</v>
      </c>
      <c r="AF529" s="89">
        <f t="shared" ref="AF529:AF553" si="35">V529-AE529</f>
        <v>113433</v>
      </c>
      <c r="AG529" s="87">
        <v>0</v>
      </c>
      <c r="AH529" s="90" t="s">
        <v>121</v>
      </c>
      <c r="AI529" s="91">
        <v>214810100048061</v>
      </c>
      <c r="AJ529" s="90" t="s">
        <v>122</v>
      </c>
    </row>
    <row r="530" spans="2:36" ht="16.5">
      <c r="B530" s="82" t="s">
        <v>2420</v>
      </c>
      <c r="C530" s="113">
        <v>515</v>
      </c>
      <c r="D530" s="84" t="s">
        <v>2421</v>
      </c>
      <c r="E530" s="82"/>
      <c r="F530" s="85">
        <v>594845372336</v>
      </c>
      <c r="G530" s="86">
        <v>33604</v>
      </c>
      <c r="H530" s="84" t="s">
        <v>2418</v>
      </c>
      <c r="I530" s="87" t="s">
        <v>111</v>
      </c>
      <c r="J530" s="84" t="s">
        <v>2024</v>
      </c>
      <c r="K530" s="84" t="s">
        <v>1044</v>
      </c>
      <c r="L530" s="86">
        <v>45110</v>
      </c>
      <c r="M530" s="87" t="s">
        <v>96</v>
      </c>
      <c r="N530" s="87">
        <v>0</v>
      </c>
      <c r="O530" s="88">
        <v>16793</v>
      </c>
      <c r="P530" s="88">
        <v>0</v>
      </c>
      <c r="Q530" s="88">
        <v>0</v>
      </c>
      <c r="R530" s="88">
        <v>0</v>
      </c>
      <c r="S530" s="88">
        <v>36723</v>
      </c>
      <c r="T530" s="88">
        <f t="shared" si="33"/>
        <v>53516</v>
      </c>
      <c r="U530" s="87">
        <v>0</v>
      </c>
      <c r="V530" s="89">
        <f t="shared" si="34"/>
        <v>53516</v>
      </c>
      <c r="W530" s="87">
        <v>0</v>
      </c>
      <c r="X530" s="88">
        <v>4030</v>
      </c>
      <c r="Y530" s="88">
        <v>0</v>
      </c>
      <c r="Z530" s="88">
        <v>314</v>
      </c>
      <c r="AA530" s="88">
        <v>0</v>
      </c>
      <c r="AB530" s="88">
        <v>200</v>
      </c>
      <c r="AC530" s="88">
        <v>0</v>
      </c>
      <c r="AD530" s="88">
        <v>0</v>
      </c>
      <c r="AE530" s="88">
        <f t="shared" si="32"/>
        <v>4544</v>
      </c>
      <c r="AF530" s="89">
        <f t="shared" si="35"/>
        <v>48972</v>
      </c>
      <c r="AG530" s="87">
        <v>0</v>
      </c>
      <c r="AH530" s="90" t="s">
        <v>121</v>
      </c>
      <c r="AI530" s="91">
        <v>610002010013131</v>
      </c>
      <c r="AJ530" s="90" t="s">
        <v>140</v>
      </c>
    </row>
    <row r="531" spans="2:36" ht="16.5">
      <c r="B531" s="82" t="s">
        <v>2422</v>
      </c>
      <c r="C531" s="113">
        <v>516</v>
      </c>
      <c r="D531" s="84" t="s">
        <v>2423</v>
      </c>
      <c r="E531" s="82"/>
      <c r="F531" s="85">
        <v>331045466882</v>
      </c>
      <c r="G531" s="86">
        <v>36549</v>
      </c>
      <c r="H531" s="84" t="s">
        <v>1633</v>
      </c>
      <c r="I531" s="87" t="s">
        <v>111</v>
      </c>
      <c r="J531" s="84" t="s">
        <v>128</v>
      </c>
      <c r="K531" s="84" t="s">
        <v>1044</v>
      </c>
      <c r="L531" s="86">
        <v>45114</v>
      </c>
      <c r="M531" s="87" t="s">
        <v>96</v>
      </c>
      <c r="N531" s="87">
        <v>0</v>
      </c>
      <c r="O531" s="88">
        <v>33440</v>
      </c>
      <c r="P531" s="88">
        <v>0</v>
      </c>
      <c r="Q531" s="88">
        <v>0</v>
      </c>
      <c r="R531" s="88">
        <v>0</v>
      </c>
      <c r="S531" s="88">
        <v>54337</v>
      </c>
      <c r="T531" s="88">
        <f t="shared" si="33"/>
        <v>87777</v>
      </c>
      <c r="U531" s="87">
        <v>0</v>
      </c>
      <c r="V531" s="89">
        <f t="shared" si="34"/>
        <v>87777</v>
      </c>
      <c r="W531" s="87">
        <v>0</v>
      </c>
      <c r="X531" s="88">
        <v>8026</v>
      </c>
      <c r="Y531" s="88">
        <v>0</v>
      </c>
      <c r="Z531" s="88">
        <v>627</v>
      </c>
      <c r="AA531" s="88">
        <v>0</v>
      </c>
      <c r="AB531" s="88">
        <v>200</v>
      </c>
      <c r="AC531" s="88">
        <v>0</v>
      </c>
      <c r="AD531" s="88">
        <v>0</v>
      </c>
      <c r="AE531" s="88">
        <f t="shared" si="32"/>
        <v>8853</v>
      </c>
      <c r="AF531" s="89">
        <f t="shared" si="35"/>
        <v>78924</v>
      </c>
      <c r="AG531" s="87">
        <v>0</v>
      </c>
      <c r="AH531" s="90" t="s">
        <v>121</v>
      </c>
      <c r="AI531" s="91">
        <v>214812010001438</v>
      </c>
      <c r="AJ531" s="90" t="s">
        <v>122</v>
      </c>
    </row>
    <row r="532" spans="2:36" ht="16.5">
      <c r="B532" s="82" t="s">
        <v>2424</v>
      </c>
      <c r="C532" s="113">
        <v>517</v>
      </c>
      <c r="D532" s="84" t="s">
        <v>2425</v>
      </c>
      <c r="E532" s="82"/>
      <c r="F532" s="85">
        <v>585923859137</v>
      </c>
      <c r="G532" s="86">
        <v>37453</v>
      </c>
      <c r="H532" s="84" t="s">
        <v>2160</v>
      </c>
      <c r="I532" s="87" t="s">
        <v>111</v>
      </c>
      <c r="J532" s="84" t="s">
        <v>361</v>
      </c>
      <c r="K532" s="84" t="s">
        <v>2150</v>
      </c>
      <c r="L532" s="86">
        <v>45047</v>
      </c>
      <c r="M532" s="87" t="s">
        <v>96</v>
      </c>
      <c r="N532" s="87">
        <v>0</v>
      </c>
      <c r="O532" s="88">
        <v>20129</v>
      </c>
      <c r="P532" s="88">
        <v>0</v>
      </c>
      <c r="Q532" s="88">
        <v>0</v>
      </c>
      <c r="R532" s="88">
        <v>0</v>
      </c>
      <c r="S532" s="88">
        <v>40154</v>
      </c>
      <c r="T532" s="88">
        <f t="shared" si="33"/>
        <v>60283</v>
      </c>
      <c r="U532" s="87">
        <v>0</v>
      </c>
      <c r="V532" s="89">
        <f t="shared" si="34"/>
        <v>60283</v>
      </c>
      <c r="W532" s="87">
        <v>0</v>
      </c>
      <c r="X532" s="88">
        <v>4830</v>
      </c>
      <c r="Y532" s="88">
        <v>0</v>
      </c>
      <c r="Z532" s="88">
        <v>376</v>
      </c>
      <c r="AA532" s="88">
        <v>0</v>
      </c>
      <c r="AB532" s="88">
        <v>200</v>
      </c>
      <c r="AC532" s="88">
        <v>0</v>
      </c>
      <c r="AD532" s="88">
        <v>0</v>
      </c>
      <c r="AE532" s="88">
        <f t="shared" si="32"/>
        <v>5406</v>
      </c>
      <c r="AF532" s="89">
        <f t="shared" si="35"/>
        <v>54877</v>
      </c>
      <c r="AG532" s="87">
        <v>0</v>
      </c>
      <c r="AH532" s="90" t="s">
        <v>121</v>
      </c>
      <c r="AI532" s="91">
        <v>328002011022688</v>
      </c>
      <c r="AJ532" s="90" t="s">
        <v>174</v>
      </c>
    </row>
    <row r="533" spans="2:36" ht="16.5">
      <c r="B533" s="82" t="s">
        <v>2426</v>
      </c>
      <c r="C533" s="113">
        <v>518</v>
      </c>
      <c r="D533" s="84" t="s">
        <v>2427</v>
      </c>
      <c r="E533" s="82"/>
      <c r="F533" s="85">
        <v>232260422875</v>
      </c>
      <c r="G533" s="86">
        <v>36762</v>
      </c>
      <c r="H533" s="84" t="s">
        <v>1633</v>
      </c>
      <c r="I533" s="87" t="s">
        <v>111</v>
      </c>
      <c r="J533" s="84" t="s">
        <v>128</v>
      </c>
      <c r="K533" s="84" t="s">
        <v>2167</v>
      </c>
      <c r="L533" s="86">
        <v>45200</v>
      </c>
      <c r="M533" s="87" t="s">
        <v>96</v>
      </c>
      <c r="N533" s="87">
        <v>0</v>
      </c>
      <c r="O533" s="88">
        <v>25200</v>
      </c>
      <c r="P533" s="88">
        <v>0</v>
      </c>
      <c r="Q533" s="88">
        <v>0</v>
      </c>
      <c r="R533" s="88">
        <v>0</v>
      </c>
      <c r="S533" s="88">
        <v>61950</v>
      </c>
      <c r="T533" s="88">
        <f t="shared" si="33"/>
        <v>87150</v>
      </c>
      <c r="U533" s="87">
        <v>0</v>
      </c>
      <c r="V533" s="89">
        <f t="shared" si="34"/>
        <v>87150</v>
      </c>
      <c r="W533" s="87">
        <v>0</v>
      </c>
      <c r="X533" s="88">
        <v>6048</v>
      </c>
      <c r="Y533" s="88">
        <v>0</v>
      </c>
      <c r="Z533" s="88">
        <v>474</v>
      </c>
      <c r="AA533" s="88">
        <v>0</v>
      </c>
      <c r="AB533" s="88">
        <v>200</v>
      </c>
      <c r="AC533" s="88">
        <v>0</v>
      </c>
      <c r="AD533" s="88">
        <v>0</v>
      </c>
      <c r="AE533" s="88">
        <f t="shared" si="32"/>
        <v>6722</v>
      </c>
      <c r="AF533" s="89">
        <f t="shared" si="35"/>
        <v>80428</v>
      </c>
      <c r="AG533" s="87">
        <v>0</v>
      </c>
      <c r="AH533" s="90" t="s">
        <v>121</v>
      </c>
      <c r="AI533" s="91">
        <v>84310100198357</v>
      </c>
      <c r="AJ533" s="90" t="s">
        <v>1845</v>
      </c>
    </row>
    <row r="534" spans="2:36" ht="16.5">
      <c r="B534" s="82" t="s">
        <v>2428</v>
      </c>
      <c r="C534" s="113">
        <v>519</v>
      </c>
      <c r="D534" s="84" t="s">
        <v>2429</v>
      </c>
      <c r="E534" s="82"/>
      <c r="F534" s="85">
        <v>806971294741</v>
      </c>
      <c r="G534" s="86">
        <v>36265</v>
      </c>
      <c r="H534" s="84" t="s">
        <v>62</v>
      </c>
      <c r="I534" s="87" t="s">
        <v>111</v>
      </c>
      <c r="J534" s="84" t="s">
        <v>2199</v>
      </c>
      <c r="K534" s="84" t="s">
        <v>2150</v>
      </c>
      <c r="L534" s="86">
        <v>45154</v>
      </c>
      <c r="M534" s="87" t="s">
        <v>96</v>
      </c>
      <c r="N534" s="87">
        <v>0</v>
      </c>
      <c r="O534" s="88">
        <v>19084</v>
      </c>
      <c r="P534" s="88">
        <v>0</v>
      </c>
      <c r="Q534" s="88">
        <v>0</v>
      </c>
      <c r="R534" s="88">
        <v>0</v>
      </c>
      <c r="S534" s="88">
        <v>24184</v>
      </c>
      <c r="T534" s="88">
        <f t="shared" si="33"/>
        <v>43268</v>
      </c>
      <c r="U534" s="87">
        <v>0</v>
      </c>
      <c r="V534" s="89">
        <f t="shared" si="34"/>
        <v>43268</v>
      </c>
      <c r="W534" s="87">
        <v>0</v>
      </c>
      <c r="X534" s="88">
        <v>4582</v>
      </c>
      <c r="Y534" s="88">
        <v>0</v>
      </c>
      <c r="Z534" s="88">
        <v>359</v>
      </c>
      <c r="AA534" s="88">
        <v>0</v>
      </c>
      <c r="AB534" s="88">
        <v>150</v>
      </c>
      <c r="AC534" s="88">
        <v>0</v>
      </c>
      <c r="AD534" s="88">
        <v>0</v>
      </c>
      <c r="AE534" s="88">
        <f t="shared" si="32"/>
        <v>5091</v>
      </c>
      <c r="AF534" s="89">
        <f t="shared" si="35"/>
        <v>38177</v>
      </c>
      <c r="AG534" s="87">
        <v>0</v>
      </c>
      <c r="AH534" s="90" t="s">
        <v>121</v>
      </c>
      <c r="AI534" s="91">
        <v>104812120000024</v>
      </c>
      <c r="AJ534" s="90" t="s">
        <v>193</v>
      </c>
    </row>
    <row r="535" spans="2:36" ht="16.5">
      <c r="B535" s="82" t="s">
        <v>2430</v>
      </c>
      <c r="C535" s="113">
        <v>520</v>
      </c>
      <c r="D535" s="84" t="s">
        <v>2431</v>
      </c>
      <c r="E535" s="82" t="s">
        <v>2432</v>
      </c>
      <c r="F535" s="85">
        <v>817695119700</v>
      </c>
      <c r="G535" s="86">
        <v>36777</v>
      </c>
      <c r="H535" s="84" t="s">
        <v>2160</v>
      </c>
      <c r="I535" s="87" t="s">
        <v>111</v>
      </c>
      <c r="J535" s="84" t="s">
        <v>361</v>
      </c>
      <c r="K535" s="84" t="s">
        <v>2150</v>
      </c>
      <c r="L535" s="86">
        <v>45142</v>
      </c>
      <c r="M535" s="87" t="s">
        <v>96</v>
      </c>
      <c r="N535" s="87">
        <v>0</v>
      </c>
      <c r="O535" s="88">
        <v>24000</v>
      </c>
      <c r="P535" s="88">
        <v>0</v>
      </c>
      <c r="Q535" s="88">
        <v>0</v>
      </c>
      <c r="R535" s="88">
        <v>0</v>
      </c>
      <c r="S535" s="88">
        <v>38802</v>
      </c>
      <c r="T535" s="88">
        <f t="shared" si="33"/>
        <v>62802</v>
      </c>
      <c r="U535" s="87">
        <v>0</v>
      </c>
      <c r="V535" s="89">
        <f t="shared" si="34"/>
        <v>62802</v>
      </c>
      <c r="W535" s="87">
        <v>0</v>
      </c>
      <c r="X535" s="88">
        <v>5760</v>
      </c>
      <c r="Y535" s="88">
        <v>0</v>
      </c>
      <c r="Z535" s="88">
        <v>450</v>
      </c>
      <c r="AA535" s="88">
        <v>0</v>
      </c>
      <c r="AB535" s="88">
        <v>200</v>
      </c>
      <c r="AC535" s="88">
        <v>0</v>
      </c>
      <c r="AD535" s="88">
        <v>0</v>
      </c>
      <c r="AE535" s="88">
        <f t="shared" si="32"/>
        <v>6410</v>
      </c>
      <c r="AF535" s="89">
        <f t="shared" si="35"/>
        <v>56392</v>
      </c>
      <c r="AG535" s="87">
        <v>0</v>
      </c>
      <c r="AH535" s="90" t="s">
        <v>121</v>
      </c>
      <c r="AI535" s="91">
        <v>328002011020624</v>
      </c>
      <c r="AJ535" s="90" t="s">
        <v>174</v>
      </c>
    </row>
    <row r="536" spans="2:36" ht="16.5">
      <c r="B536" s="82" t="s">
        <v>2433</v>
      </c>
      <c r="C536" s="113">
        <v>521</v>
      </c>
      <c r="D536" s="84" t="s">
        <v>2434</v>
      </c>
      <c r="E536" s="82"/>
      <c r="F536" s="85">
        <v>812001642495</v>
      </c>
      <c r="G536" s="86">
        <v>34361</v>
      </c>
      <c r="H536" s="84" t="s">
        <v>2321</v>
      </c>
      <c r="I536" s="87" t="s">
        <v>111</v>
      </c>
      <c r="J536" s="84" t="s">
        <v>112</v>
      </c>
      <c r="K536" s="84" t="s">
        <v>2150</v>
      </c>
      <c r="L536" s="86">
        <v>45159</v>
      </c>
      <c r="M536" s="87" t="s">
        <v>96</v>
      </c>
      <c r="N536" s="87">
        <v>0</v>
      </c>
      <c r="O536" s="88">
        <v>43200</v>
      </c>
      <c r="P536" s="88">
        <v>0</v>
      </c>
      <c r="Q536" s="88">
        <v>0</v>
      </c>
      <c r="R536" s="88">
        <v>0</v>
      </c>
      <c r="S536" s="88">
        <v>75386</v>
      </c>
      <c r="T536" s="88">
        <f t="shared" si="33"/>
        <v>118586</v>
      </c>
      <c r="U536" s="87">
        <v>0</v>
      </c>
      <c r="V536" s="89">
        <f t="shared" si="34"/>
        <v>118586</v>
      </c>
      <c r="W536" s="87">
        <v>0</v>
      </c>
      <c r="X536" s="88">
        <v>10368</v>
      </c>
      <c r="Y536" s="88">
        <v>0</v>
      </c>
      <c r="Z536" s="88">
        <v>810</v>
      </c>
      <c r="AA536" s="88">
        <v>0</v>
      </c>
      <c r="AB536" s="88">
        <v>950</v>
      </c>
      <c r="AC536" s="88">
        <v>0</v>
      </c>
      <c r="AD536" s="88">
        <v>0</v>
      </c>
      <c r="AE536" s="88">
        <f t="shared" si="32"/>
        <v>12128</v>
      </c>
      <c r="AF536" s="89">
        <f t="shared" si="35"/>
        <v>106458</v>
      </c>
      <c r="AG536" s="87">
        <v>0</v>
      </c>
      <c r="AH536" s="90" t="s">
        <v>121</v>
      </c>
      <c r="AI536" s="91">
        <v>27012010001368</v>
      </c>
      <c r="AJ536" s="90">
        <v>0</v>
      </c>
    </row>
    <row r="537" spans="2:36" ht="16.5">
      <c r="B537" s="82" t="s">
        <v>2435</v>
      </c>
      <c r="C537" s="113">
        <v>522</v>
      </c>
      <c r="D537" s="84" t="s">
        <v>2436</v>
      </c>
      <c r="E537" s="82"/>
      <c r="F537" s="85">
        <v>594384884722</v>
      </c>
      <c r="G537" s="86">
        <v>34553</v>
      </c>
      <c r="H537" s="84" t="s">
        <v>1645</v>
      </c>
      <c r="I537" s="87" t="s">
        <v>111</v>
      </c>
      <c r="J537" s="84" t="s">
        <v>120</v>
      </c>
      <c r="K537" s="84" t="s">
        <v>2150</v>
      </c>
      <c r="L537" s="86">
        <v>45150</v>
      </c>
      <c r="M537" s="87" t="s">
        <v>96</v>
      </c>
      <c r="N537" s="87">
        <v>0</v>
      </c>
      <c r="O537" s="88">
        <v>21228</v>
      </c>
      <c r="P537" s="88">
        <v>0</v>
      </c>
      <c r="Q537" s="88">
        <v>0</v>
      </c>
      <c r="R537" s="88">
        <v>0</v>
      </c>
      <c r="S537" s="88">
        <v>30211</v>
      </c>
      <c r="T537" s="88">
        <f t="shared" si="33"/>
        <v>51439</v>
      </c>
      <c r="U537" s="87">
        <v>0</v>
      </c>
      <c r="V537" s="89">
        <f t="shared" si="34"/>
        <v>51439</v>
      </c>
      <c r="W537" s="87">
        <v>0</v>
      </c>
      <c r="X537" s="88">
        <v>5094</v>
      </c>
      <c r="Y537" s="88">
        <v>0</v>
      </c>
      <c r="Z537" s="88">
        <v>401</v>
      </c>
      <c r="AA537" s="88">
        <v>0</v>
      </c>
      <c r="AB537" s="88">
        <v>200</v>
      </c>
      <c r="AC537" s="88">
        <v>0</v>
      </c>
      <c r="AD537" s="88">
        <v>0</v>
      </c>
      <c r="AE537" s="88">
        <f t="shared" si="32"/>
        <v>5695</v>
      </c>
      <c r="AF537" s="89">
        <f t="shared" si="35"/>
        <v>45744</v>
      </c>
      <c r="AG537" s="87">
        <v>0</v>
      </c>
      <c r="AH537" s="90" t="s">
        <v>121</v>
      </c>
      <c r="AI537" s="91">
        <v>398702120001211</v>
      </c>
      <c r="AJ537" s="90">
        <v>0</v>
      </c>
    </row>
    <row r="538" spans="2:36" ht="16.5">
      <c r="B538" s="82" t="s">
        <v>2437</v>
      </c>
      <c r="C538" s="113">
        <v>523</v>
      </c>
      <c r="D538" s="84" t="s">
        <v>2438</v>
      </c>
      <c r="E538" s="82"/>
      <c r="F538" s="85">
        <v>380605390279</v>
      </c>
      <c r="G538" s="86">
        <v>36043</v>
      </c>
      <c r="H538" s="84" t="s">
        <v>1633</v>
      </c>
      <c r="I538" s="87" t="s">
        <v>111</v>
      </c>
      <c r="J538" s="84" t="s">
        <v>361</v>
      </c>
      <c r="K538" s="84" t="s">
        <v>1070</v>
      </c>
      <c r="L538" s="86">
        <v>45254</v>
      </c>
      <c r="M538" s="87" t="s">
        <v>96</v>
      </c>
      <c r="N538" s="87">
        <v>0</v>
      </c>
      <c r="O538" s="88">
        <v>16933</v>
      </c>
      <c r="P538" s="88">
        <v>0</v>
      </c>
      <c r="Q538" s="88">
        <v>0</v>
      </c>
      <c r="R538" s="88">
        <v>0</v>
      </c>
      <c r="S538" s="88">
        <v>31808</v>
      </c>
      <c r="T538" s="88">
        <f t="shared" si="33"/>
        <v>48741</v>
      </c>
      <c r="U538" s="87">
        <v>0</v>
      </c>
      <c r="V538" s="89">
        <f t="shared" si="34"/>
        <v>48741</v>
      </c>
      <c r="W538" s="87">
        <v>0</v>
      </c>
      <c r="X538" s="88">
        <v>4064</v>
      </c>
      <c r="Y538" s="88">
        <v>0</v>
      </c>
      <c r="Z538" s="88">
        <v>318</v>
      </c>
      <c r="AA538" s="88">
        <v>0</v>
      </c>
      <c r="AB538" s="88">
        <v>150</v>
      </c>
      <c r="AC538" s="88">
        <v>0</v>
      </c>
      <c r="AD538" s="88">
        <v>6408</v>
      </c>
      <c r="AE538" s="88">
        <f t="shared" si="32"/>
        <v>10940</v>
      </c>
      <c r="AF538" s="89">
        <f t="shared" si="35"/>
        <v>37801</v>
      </c>
      <c r="AG538" s="87">
        <v>0</v>
      </c>
      <c r="AH538" s="90" t="s">
        <v>121</v>
      </c>
      <c r="AI538" s="91">
        <v>214812010000046</v>
      </c>
      <c r="AJ538" s="90" t="s">
        <v>122</v>
      </c>
    </row>
    <row r="539" spans="2:36" ht="16.5">
      <c r="B539" s="82" t="s">
        <v>2439</v>
      </c>
      <c r="C539" s="113">
        <v>524</v>
      </c>
      <c r="D539" s="84" t="s">
        <v>2440</v>
      </c>
      <c r="E539" s="82"/>
      <c r="F539" s="85">
        <v>558771971872</v>
      </c>
      <c r="G539" s="86">
        <v>34233</v>
      </c>
      <c r="H539" s="84" t="s">
        <v>2441</v>
      </c>
      <c r="I539" s="87" t="s">
        <v>111</v>
      </c>
      <c r="J539" s="84" t="s">
        <v>147</v>
      </c>
      <c r="K539" s="84" t="s">
        <v>1070</v>
      </c>
      <c r="L539" s="86">
        <v>45239</v>
      </c>
      <c r="M539" s="87" t="s">
        <v>96</v>
      </c>
      <c r="N539" s="87">
        <v>0</v>
      </c>
      <c r="O539" s="88">
        <v>12000</v>
      </c>
      <c r="P539" s="88">
        <v>0</v>
      </c>
      <c r="Q539" s="88">
        <v>0</v>
      </c>
      <c r="R539" s="88">
        <v>0</v>
      </c>
      <c r="S539" s="88">
        <v>20893</v>
      </c>
      <c r="T539" s="88">
        <f t="shared" si="33"/>
        <v>32893</v>
      </c>
      <c r="U539" s="87">
        <v>0</v>
      </c>
      <c r="V539" s="89">
        <f t="shared" si="34"/>
        <v>32893</v>
      </c>
      <c r="W539" s="87">
        <v>0</v>
      </c>
      <c r="X539" s="88">
        <v>2880</v>
      </c>
      <c r="Y539" s="88">
        <v>0</v>
      </c>
      <c r="Z539" s="88">
        <v>208</v>
      </c>
      <c r="AA539" s="88">
        <v>0</v>
      </c>
      <c r="AB539" s="88">
        <v>0</v>
      </c>
      <c r="AC539" s="88">
        <v>0</v>
      </c>
      <c r="AD539" s="88">
        <v>0</v>
      </c>
      <c r="AE539" s="88">
        <f t="shared" si="32"/>
        <v>3088</v>
      </c>
      <c r="AF539" s="89">
        <f t="shared" si="35"/>
        <v>29805</v>
      </c>
      <c r="AG539" s="87">
        <v>0</v>
      </c>
      <c r="AH539" s="90" t="s">
        <v>121</v>
      </c>
      <c r="AI539" s="91">
        <v>214812010001786</v>
      </c>
      <c r="AJ539" s="90" t="s">
        <v>122</v>
      </c>
    </row>
    <row r="540" spans="2:36" ht="16.5">
      <c r="B540" s="82" t="s">
        <v>2442</v>
      </c>
      <c r="C540" s="113">
        <v>525</v>
      </c>
      <c r="D540" s="84" t="s">
        <v>2443</v>
      </c>
      <c r="E540" s="82"/>
      <c r="F540" s="85">
        <v>386289378570</v>
      </c>
      <c r="G540" s="86">
        <v>36526</v>
      </c>
      <c r="H540" s="84" t="s">
        <v>62</v>
      </c>
      <c r="I540" s="87" t="s">
        <v>111</v>
      </c>
      <c r="J540" s="84" t="s">
        <v>112</v>
      </c>
      <c r="K540" s="84" t="s">
        <v>2150</v>
      </c>
      <c r="L540" s="86">
        <v>45193</v>
      </c>
      <c r="M540" s="87" t="s">
        <v>96</v>
      </c>
      <c r="N540" s="87">
        <v>0</v>
      </c>
      <c r="O540" s="88">
        <v>13600</v>
      </c>
      <c r="P540" s="88">
        <v>0</v>
      </c>
      <c r="Q540" s="88">
        <v>0</v>
      </c>
      <c r="R540" s="88">
        <v>0</v>
      </c>
      <c r="S540" s="88">
        <v>36258</v>
      </c>
      <c r="T540" s="88">
        <f t="shared" si="33"/>
        <v>49858</v>
      </c>
      <c r="U540" s="87">
        <v>0</v>
      </c>
      <c r="V540" s="89">
        <f t="shared" si="34"/>
        <v>49858</v>
      </c>
      <c r="W540" s="87">
        <v>0</v>
      </c>
      <c r="X540" s="88">
        <v>3264</v>
      </c>
      <c r="Y540" s="88">
        <v>0</v>
      </c>
      <c r="Z540" s="88">
        <v>256</v>
      </c>
      <c r="AA540" s="88">
        <v>0</v>
      </c>
      <c r="AB540" s="88">
        <v>200</v>
      </c>
      <c r="AC540" s="88">
        <v>0</v>
      </c>
      <c r="AD540" s="88">
        <v>0</v>
      </c>
      <c r="AE540" s="88">
        <f t="shared" si="32"/>
        <v>3720</v>
      </c>
      <c r="AF540" s="89">
        <f t="shared" si="35"/>
        <v>46138</v>
      </c>
      <c r="AG540" s="87">
        <v>0</v>
      </c>
      <c r="AH540" s="90" t="s">
        <v>121</v>
      </c>
      <c r="AI540" s="91">
        <v>104812120000019</v>
      </c>
      <c r="AJ540" s="90" t="s">
        <v>193</v>
      </c>
    </row>
    <row r="541" spans="2:36" ht="16.5">
      <c r="B541" s="82" t="s">
        <v>2444</v>
      </c>
      <c r="C541" s="113">
        <v>526</v>
      </c>
      <c r="D541" s="84" t="s">
        <v>2445</v>
      </c>
      <c r="E541" s="82"/>
      <c r="F541" s="85">
        <v>274441311973</v>
      </c>
      <c r="G541" s="86">
        <v>25263</v>
      </c>
      <c r="H541" s="84" t="s">
        <v>1032</v>
      </c>
      <c r="I541" s="87" t="s">
        <v>111</v>
      </c>
      <c r="J541" s="84" t="s">
        <v>125</v>
      </c>
      <c r="K541" s="84" t="s">
        <v>2167</v>
      </c>
      <c r="L541" s="86">
        <v>45224</v>
      </c>
      <c r="M541" s="87" t="s">
        <v>96</v>
      </c>
      <c r="N541" s="87">
        <v>0</v>
      </c>
      <c r="O541" s="88">
        <v>19200</v>
      </c>
      <c r="P541" s="88">
        <v>0</v>
      </c>
      <c r="Q541" s="88">
        <v>0</v>
      </c>
      <c r="R541" s="88">
        <v>0</v>
      </c>
      <c r="S541" s="88">
        <v>26100</v>
      </c>
      <c r="T541" s="88">
        <f t="shared" si="33"/>
        <v>45300</v>
      </c>
      <c r="U541" s="87">
        <v>0</v>
      </c>
      <c r="V541" s="89">
        <f t="shared" si="34"/>
        <v>45300</v>
      </c>
      <c r="W541" s="87">
        <v>0</v>
      </c>
      <c r="X541" s="88">
        <v>4608</v>
      </c>
      <c r="Y541" s="88">
        <v>0</v>
      </c>
      <c r="Z541" s="88">
        <v>360</v>
      </c>
      <c r="AA541" s="88">
        <v>0</v>
      </c>
      <c r="AB541" s="88">
        <v>200</v>
      </c>
      <c r="AC541" s="88">
        <v>0</v>
      </c>
      <c r="AD541" s="88">
        <v>0</v>
      </c>
      <c r="AE541" s="88">
        <f t="shared" si="32"/>
        <v>5168</v>
      </c>
      <c r="AF541" s="89">
        <f t="shared" si="35"/>
        <v>40132</v>
      </c>
      <c r="AG541" s="87">
        <v>0</v>
      </c>
      <c r="AH541" s="90" t="s">
        <v>121</v>
      </c>
      <c r="AI541" s="91">
        <v>104810100087167</v>
      </c>
      <c r="AJ541" s="90" t="s">
        <v>193</v>
      </c>
    </row>
    <row r="542" spans="2:36" ht="16.5">
      <c r="B542" s="82" t="s">
        <v>2446</v>
      </c>
      <c r="C542" s="113">
        <v>527</v>
      </c>
      <c r="D542" s="84" t="s">
        <v>2447</v>
      </c>
      <c r="E542" s="82"/>
      <c r="F542" s="85">
        <v>987940620656</v>
      </c>
      <c r="G542" s="86">
        <v>35431</v>
      </c>
      <c r="H542" s="84" t="s">
        <v>2160</v>
      </c>
      <c r="I542" s="87" t="s">
        <v>111</v>
      </c>
      <c r="J542" s="84" t="s">
        <v>222</v>
      </c>
      <c r="K542" s="84" t="s">
        <v>2150</v>
      </c>
      <c r="L542" s="86">
        <v>45132</v>
      </c>
      <c r="M542" s="87" t="s">
        <v>96</v>
      </c>
      <c r="N542" s="87">
        <v>0</v>
      </c>
      <c r="O542" s="88">
        <v>9507</v>
      </c>
      <c r="P542" s="88">
        <v>0</v>
      </c>
      <c r="Q542" s="88">
        <v>0</v>
      </c>
      <c r="R542" s="88">
        <v>0</v>
      </c>
      <c r="S542" s="88">
        <v>46729</v>
      </c>
      <c r="T542" s="88">
        <f t="shared" si="33"/>
        <v>56236</v>
      </c>
      <c r="U542" s="87">
        <v>0</v>
      </c>
      <c r="V542" s="89">
        <f t="shared" si="34"/>
        <v>56236</v>
      </c>
      <c r="W542" s="87">
        <v>0</v>
      </c>
      <c r="X542" s="88">
        <v>2280</v>
      </c>
      <c r="Y542" s="88">
        <v>0</v>
      </c>
      <c r="Z542" s="88">
        <v>178</v>
      </c>
      <c r="AA542" s="88">
        <v>0</v>
      </c>
      <c r="AB542" s="88">
        <v>200</v>
      </c>
      <c r="AC542" s="88">
        <v>0</v>
      </c>
      <c r="AD542" s="88">
        <v>0</v>
      </c>
      <c r="AE542" s="88">
        <f t="shared" si="32"/>
        <v>2658</v>
      </c>
      <c r="AF542" s="89">
        <f t="shared" si="35"/>
        <v>53578</v>
      </c>
      <c r="AG542" s="87">
        <v>0</v>
      </c>
      <c r="AH542" s="90" t="s">
        <v>121</v>
      </c>
      <c r="AI542" s="91">
        <v>214810100082959</v>
      </c>
      <c r="AJ542" s="90" t="s">
        <v>122</v>
      </c>
    </row>
    <row r="543" spans="2:36" ht="16.5">
      <c r="B543" s="82" t="s">
        <v>2448</v>
      </c>
      <c r="C543" s="113">
        <v>528</v>
      </c>
      <c r="D543" s="84" t="s">
        <v>2449</v>
      </c>
      <c r="E543" s="82"/>
      <c r="F543" s="85">
        <v>982295967378</v>
      </c>
      <c r="G543" s="86">
        <v>37137</v>
      </c>
      <c r="H543" s="84" t="s">
        <v>2279</v>
      </c>
      <c r="I543" s="87" t="s">
        <v>111</v>
      </c>
      <c r="J543" s="84" t="s">
        <v>361</v>
      </c>
      <c r="K543" s="84" t="s">
        <v>2150</v>
      </c>
      <c r="L543" s="86">
        <v>45240</v>
      </c>
      <c r="M543" s="87" t="s">
        <v>96</v>
      </c>
      <c r="N543" s="87">
        <v>0</v>
      </c>
      <c r="O543" s="88">
        <v>14152</v>
      </c>
      <c r="P543" s="88">
        <v>0</v>
      </c>
      <c r="Q543" s="88">
        <v>0</v>
      </c>
      <c r="R543" s="88">
        <v>0</v>
      </c>
      <c r="S543" s="88">
        <v>26794</v>
      </c>
      <c r="T543" s="88">
        <f t="shared" si="33"/>
        <v>40946</v>
      </c>
      <c r="U543" s="87">
        <v>0</v>
      </c>
      <c r="V543" s="89">
        <f t="shared" si="34"/>
        <v>40946</v>
      </c>
      <c r="W543" s="87">
        <v>0</v>
      </c>
      <c r="X543" s="88">
        <v>3396</v>
      </c>
      <c r="Y543" s="88">
        <v>0</v>
      </c>
      <c r="Z543" s="88">
        <v>264</v>
      </c>
      <c r="AA543" s="88">
        <v>0</v>
      </c>
      <c r="AB543" s="88">
        <v>150</v>
      </c>
      <c r="AC543" s="88">
        <v>0</v>
      </c>
      <c r="AD543" s="88">
        <v>0</v>
      </c>
      <c r="AE543" s="88">
        <f t="shared" si="32"/>
        <v>3810</v>
      </c>
      <c r="AF543" s="89">
        <f t="shared" si="35"/>
        <v>37136</v>
      </c>
      <c r="AG543" s="87">
        <v>0</v>
      </c>
      <c r="AH543" s="90" t="s">
        <v>121</v>
      </c>
      <c r="AI543" s="91">
        <v>214812010001634</v>
      </c>
      <c r="AJ543" s="90" t="s">
        <v>122</v>
      </c>
    </row>
    <row r="544" spans="2:36" ht="16.5">
      <c r="B544" s="82" t="s">
        <v>2450</v>
      </c>
      <c r="C544" s="113">
        <v>529</v>
      </c>
      <c r="D544" s="84" t="s">
        <v>2451</v>
      </c>
      <c r="E544" s="82"/>
      <c r="F544" s="85">
        <v>543729693488</v>
      </c>
      <c r="G544" s="86">
        <v>34641</v>
      </c>
      <c r="H544" s="84" t="s">
        <v>2321</v>
      </c>
      <c r="I544" s="87" t="s">
        <v>111</v>
      </c>
      <c r="J544" s="84" t="s">
        <v>112</v>
      </c>
      <c r="K544" s="84" t="s">
        <v>2150</v>
      </c>
      <c r="L544" s="86">
        <v>45209</v>
      </c>
      <c r="M544" s="87" t="s">
        <v>96</v>
      </c>
      <c r="N544" s="87">
        <v>0</v>
      </c>
      <c r="O544" s="88">
        <v>12916</v>
      </c>
      <c r="P544" s="88">
        <v>0</v>
      </c>
      <c r="Q544" s="88">
        <v>0</v>
      </c>
      <c r="R544" s="88">
        <v>0</v>
      </c>
      <c r="S544" s="88">
        <v>37813</v>
      </c>
      <c r="T544" s="88">
        <f t="shared" si="33"/>
        <v>50729</v>
      </c>
      <c r="U544" s="87">
        <v>0</v>
      </c>
      <c r="V544" s="89">
        <f t="shared" si="34"/>
        <v>50729</v>
      </c>
      <c r="W544" s="87">
        <v>0</v>
      </c>
      <c r="X544" s="88">
        <v>3100</v>
      </c>
      <c r="Y544" s="88">
        <v>0</v>
      </c>
      <c r="Z544" s="88">
        <v>243</v>
      </c>
      <c r="AA544" s="88">
        <v>0</v>
      </c>
      <c r="AB544" s="88">
        <v>200</v>
      </c>
      <c r="AC544" s="88">
        <v>0</v>
      </c>
      <c r="AD544" s="88">
        <v>0</v>
      </c>
      <c r="AE544" s="88">
        <f t="shared" si="32"/>
        <v>3543</v>
      </c>
      <c r="AF544" s="89">
        <f t="shared" si="35"/>
        <v>47186</v>
      </c>
      <c r="AG544" s="87">
        <v>0</v>
      </c>
      <c r="AH544" s="90" t="s">
        <v>121</v>
      </c>
      <c r="AI544" s="91">
        <v>88110100121674</v>
      </c>
      <c r="AJ544" s="90">
        <v>0</v>
      </c>
    </row>
    <row r="545" spans="2:36" ht="16.5">
      <c r="B545" s="82" t="s">
        <v>2452</v>
      </c>
      <c r="C545" s="113">
        <v>530</v>
      </c>
      <c r="D545" s="84" t="s">
        <v>2453</v>
      </c>
      <c r="E545" s="82"/>
      <c r="F545" s="85">
        <v>946029966291</v>
      </c>
      <c r="G545" s="86">
        <v>32688</v>
      </c>
      <c r="H545" s="84" t="s">
        <v>2160</v>
      </c>
      <c r="I545" s="87" t="s">
        <v>111</v>
      </c>
      <c r="J545" s="84" t="s">
        <v>2199</v>
      </c>
      <c r="K545" s="84" t="s">
        <v>2150</v>
      </c>
      <c r="L545" s="86">
        <v>45201</v>
      </c>
      <c r="M545" s="87" t="s">
        <v>96</v>
      </c>
      <c r="N545" s="87">
        <v>0</v>
      </c>
      <c r="O545" s="88">
        <v>14400</v>
      </c>
      <c r="P545" s="88">
        <v>0</v>
      </c>
      <c r="Q545" s="88">
        <v>0</v>
      </c>
      <c r="R545" s="88">
        <v>0</v>
      </c>
      <c r="S545" s="88">
        <v>41356</v>
      </c>
      <c r="T545" s="88">
        <f t="shared" si="33"/>
        <v>55756</v>
      </c>
      <c r="U545" s="87">
        <v>0</v>
      </c>
      <c r="V545" s="89">
        <f t="shared" si="34"/>
        <v>55756</v>
      </c>
      <c r="W545" s="87">
        <v>0</v>
      </c>
      <c r="X545" s="88">
        <v>3456</v>
      </c>
      <c r="Y545" s="88">
        <v>0</v>
      </c>
      <c r="Z545" s="88">
        <v>270</v>
      </c>
      <c r="AA545" s="88">
        <v>0</v>
      </c>
      <c r="AB545" s="88">
        <v>200</v>
      </c>
      <c r="AC545" s="88">
        <v>0</v>
      </c>
      <c r="AD545" s="88">
        <v>0</v>
      </c>
      <c r="AE545" s="88">
        <f t="shared" si="32"/>
        <v>3926</v>
      </c>
      <c r="AF545" s="89">
        <f t="shared" si="35"/>
        <v>51830</v>
      </c>
      <c r="AG545" s="87">
        <v>0</v>
      </c>
      <c r="AH545" s="90" t="s">
        <v>121</v>
      </c>
      <c r="AI545" s="91">
        <v>80410100148936</v>
      </c>
      <c r="AJ545" s="90">
        <v>0</v>
      </c>
    </row>
    <row r="546" spans="2:36" ht="16.5">
      <c r="B546" s="82" t="s">
        <v>2454</v>
      </c>
      <c r="C546" s="113">
        <v>531</v>
      </c>
      <c r="D546" s="84" t="s">
        <v>2455</v>
      </c>
      <c r="E546" s="82"/>
      <c r="F546" s="85">
        <v>409308654889</v>
      </c>
      <c r="G546" s="86">
        <v>34182</v>
      </c>
      <c r="H546" s="84" t="s">
        <v>2160</v>
      </c>
      <c r="I546" s="87" t="s">
        <v>111</v>
      </c>
      <c r="J546" s="84" t="s">
        <v>2199</v>
      </c>
      <c r="K546" s="84" t="s">
        <v>2150</v>
      </c>
      <c r="L546" s="86">
        <v>45210</v>
      </c>
      <c r="M546" s="87" t="s">
        <v>96</v>
      </c>
      <c r="N546" s="87">
        <v>0</v>
      </c>
      <c r="O546" s="88">
        <v>18000</v>
      </c>
      <c r="P546" s="88">
        <v>0</v>
      </c>
      <c r="Q546" s="88">
        <v>0</v>
      </c>
      <c r="R546" s="88">
        <v>0</v>
      </c>
      <c r="S546" s="88">
        <v>50000</v>
      </c>
      <c r="T546" s="88">
        <f t="shared" si="33"/>
        <v>68000</v>
      </c>
      <c r="U546" s="87">
        <v>0</v>
      </c>
      <c r="V546" s="89">
        <f t="shared" si="34"/>
        <v>68000</v>
      </c>
      <c r="W546" s="87">
        <v>0</v>
      </c>
      <c r="X546" s="88">
        <v>4320</v>
      </c>
      <c r="Y546" s="88">
        <v>0</v>
      </c>
      <c r="Z546" s="88">
        <v>336</v>
      </c>
      <c r="AA546" s="88">
        <v>0</v>
      </c>
      <c r="AB546" s="88">
        <v>200</v>
      </c>
      <c r="AC546" s="88">
        <v>0</v>
      </c>
      <c r="AD546" s="88">
        <v>0</v>
      </c>
      <c r="AE546" s="88">
        <f t="shared" si="32"/>
        <v>4856</v>
      </c>
      <c r="AF546" s="89">
        <f t="shared" si="35"/>
        <v>63144</v>
      </c>
      <c r="AG546" s="87">
        <v>0</v>
      </c>
      <c r="AH546" s="90" t="s">
        <v>121</v>
      </c>
      <c r="AI546" s="91">
        <v>251110100032282</v>
      </c>
      <c r="AJ546" s="90">
        <v>0</v>
      </c>
    </row>
    <row r="547" spans="2:36" ht="16.5">
      <c r="B547" s="82" t="s">
        <v>2456</v>
      </c>
      <c r="C547" s="113">
        <v>532</v>
      </c>
      <c r="D547" s="84" t="s">
        <v>2457</v>
      </c>
      <c r="E547" s="82"/>
      <c r="F547" s="85">
        <v>667520359633</v>
      </c>
      <c r="G547" s="86">
        <v>33100</v>
      </c>
      <c r="H547" s="84" t="s">
        <v>2284</v>
      </c>
      <c r="I547" s="87" t="s">
        <v>111</v>
      </c>
      <c r="J547" s="84" t="s">
        <v>120</v>
      </c>
      <c r="K547" s="84" t="s">
        <v>2150</v>
      </c>
      <c r="L547" s="86">
        <v>45266</v>
      </c>
      <c r="M547" s="87" t="s">
        <v>96</v>
      </c>
      <c r="N547" s="87">
        <v>0</v>
      </c>
      <c r="O547" s="88">
        <v>8974</v>
      </c>
      <c r="P547" s="88">
        <v>0</v>
      </c>
      <c r="Q547" s="88">
        <v>0</v>
      </c>
      <c r="R547" s="88">
        <v>0</v>
      </c>
      <c r="S547" s="88">
        <v>19868</v>
      </c>
      <c r="T547" s="88">
        <f t="shared" si="33"/>
        <v>28842</v>
      </c>
      <c r="U547" s="87">
        <v>0</v>
      </c>
      <c r="V547" s="89">
        <f t="shared" si="34"/>
        <v>28842</v>
      </c>
      <c r="W547" s="87">
        <v>0</v>
      </c>
      <c r="X547" s="88">
        <v>2154</v>
      </c>
      <c r="Y547" s="88">
        <v>0</v>
      </c>
      <c r="Z547" s="88">
        <v>168</v>
      </c>
      <c r="AA547" s="88">
        <v>0</v>
      </c>
      <c r="AB547" s="88">
        <v>0</v>
      </c>
      <c r="AC547" s="88">
        <v>0</v>
      </c>
      <c r="AD547" s="88">
        <v>0</v>
      </c>
      <c r="AE547" s="88">
        <f t="shared" si="32"/>
        <v>2322</v>
      </c>
      <c r="AF547" s="89">
        <f t="shared" si="35"/>
        <v>26520</v>
      </c>
      <c r="AG547" s="87">
        <v>0</v>
      </c>
      <c r="AH547" s="90" t="s">
        <v>121</v>
      </c>
      <c r="AI547" s="91">
        <v>214812120000556</v>
      </c>
      <c r="AJ547" s="90" t="s">
        <v>122</v>
      </c>
    </row>
    <row r="548" spans="2:36" ht="16.5">
      <c r="B548" s="82" t="s">
        <v>2458</v>
      </c>
      <c r="C548" s="113">
        <v>533</v>
      </c>
      <c r="D548" s="84" t="s">
        <v>2459</v>
      </c>
      <c r="E548" s="82"/>
      <c r="F548" s="85">
        <v>891380011191</v>
      </c>
      <c r="G548" s="86">
        <v>36956</v>
      </c>
      <c r="H548" s="84" t="s">
        <v>2160</v>
      </c>
      <c r="I548" s="87" t="s">
        <v>111</v>
      </c>
      <c r="J548" s="84" t="s">
        <v>125</v>
      </c>
      <c r="K548" s="84" t="s">
        <v>2150</v>
      </c>
      <c r="L548" s="86">
        <v>45231</v>
      </c>
      <c r="M548" s="87" t="s">
        <v>96</v>
      </c>
      <c r="N548" s="87">
        <v>0</v>
      </c>
      <c r="O548" s="88">
        <v>3987</v>
      </c>
      <c r="P548" s="88">
        <v>0</v>
      </c>
      <c r="Q548" s="88">
        <v>0</v>
      </c>
      <c r="R548" s="88">
        <v>0</v>
      </c>
      <c r="S548" s="88">
        <v>19983</v>
      </c>
      <c r="T548" s="88">
        <f t="shared" si="33"/>
        <v>23970</v>
      </c>
      <c r="U548" s="87">
        <v>0</v>
      </c>
      <c r="V548" s="89">
        <f t="shared" si="34"/>
        <v>23970</v>
      </c>
      <c r="W548" s="87">
        <v>0</v>
      </c>
      <c r="X548" s="88">
        <v>956</v>
      </c>
      <c r="Y548" s="88">
        <v>0</v>
      </c>
      <c r="Z548" s="88">
        <v>75</v>
      </c>
      <c r="AA548" s="88">
        <v>0</v>
      </c>
      <c r="AB548" s="88">
        <v>150</v>
      </c>
      <c r="AC548" s="88">
        <v>0</v>
      </c>
      <c r="AD548" s="88">
        <v>0</v>
      </c>
      <c r="AE548" s="88">
        <f t="shared" si="32"/>
        <v>1181</v>
      </c>
      <c r="AF548" s="89">
        <f t="shared" si="35"/>
        <v>22789</v>
      </c>
      <c r="AG548" s="87">
        <v>0</v>
      </c>
      <c r="AH548" s="90" t="s">
        <v>121</v>
      </c>
      <c r="AI548" s="91">
        <v>214812010000885</v>
      </c>
      <c r="AJ548" s="90" t="s">
        <v>122</v>
      </c>
    </row>
    <row r="549" spans="2:36" ht="16.5">
      <c r="B549" s="82" t="s">
        <v>2460</v>
      </c>
      <c r="C549" s="113">
        <v>534</v>
      </c>
      <c r="D549" s="84" t="s">
        <v>2461</v>
      </c>
      <c r="E549" s="82"/>
      <c r="F549" s="85">
        <v>529631551171</v>
      </c>
      <c r="G549" s="86">
        <v>38677</v>
      </c>
      <c r="H549" s="84" t="s">
        <v>2160</v>
      </c>
      <c r="I549" s="87" t="s">
        <v>111</v>
      </c>
      <c r="J549" s="84" t="s">
        <v>387</v>
      </c>
      <c r="K549" s="84" t="s">
        <v>2150</v>
      </c>
      <c r="L549" s="86">
        <v>45231</v>
      </c>
      <c r="M549" s="87" t="s">
        <v>96</v>
      </c>
      <c r="N549" s="87">
        <v>0</v>
      </c>
      <c r="O549" s="88">
        <v>8419</v>
      </c>
      <c r="P549" s="88">
        <v>0</v>
      </c>
      <c r="Q549" s="88">
        <v>0</v>
      </c>
      <c r="R549" s="88">
        <v>0</v>
      </c>
      <c r="S549" s="88">
        <v>28406</v>
      </c>
      <c r="T549" s="88">
        <f t="shared" si="33"/>
        <v>36825</v>
      </c>
      <c r="U549" s="87">
        <v>0</v>
      </c>
      <c r="V549" s="89">
        <f t="shared" si="34"/>
        <v>36825</v>
      </c>
      <c r="W549" s="87">
        <v>0</v>
      </c>
      <c r="X549" s="88">
        <v>2020</v>
      </c>
      <c r="Y549" s="88">
        <v>0</v>
      </c>
      <c r="Z549" s="88">
        <v>157</v>
      </c>
      <c r="AA549" s="88">
        <v>0</v>
      </c>
      <c r="AB549" s="88">
        <v>200</v>
      </c>
      <c r="AC549" s="88">
        <v>0</v>
      </c>
      <c r="AD549" s="88">
        <v>0</v>
      </c>
      <c r="AE549" s="88">
        <f t="shared" si="32"/>
        <v>2377</v>
      </c>
      <c r="AF549" s="89">
        <f t="shared" si="35"/>
        <v>34448</v>
      </c>
      <c r="AG549" s="87">
        <v>0</v>
      </c>
      <c r="AH549" s="90" t="s">
        <v>121</v>
      </c>
      <c r="AI549" s="91">
        <v>45710100122956</v>
      </c>
      <c r="AJ549" s="90">
        <v>0</v>
      </c>
    </row>
    <row r="550" spans="2:36" ht="16.5">
      <c r="B550" s="82" t="s">
        <v>2462</v>
      </c>
      <c r="C550" s="113">
        <v>535</v>
      </c>
      <c r="D550" s="84" t="s">
        <v>2463</v>
      </c>
      <c r="E550" s="82"/>
      <c r="F550" s="85">
        <v>502617771858</v>
      </c>
      <c r="G550" s="86">
        <v>38155</v>
      </c>
      <c r="H550" s="84" t="s">
        <v>2284</v>
      </c>
      <c r="I550" s="87" t="s">
        <v>111</v>
      </c>
      <c r="J550" s="84" t="s">
        <v>125</v>
      </c>
      <c r="K550" s="84" t="s">
        <v>2150</v>
      </c>
      <c r="L550" s="86">
        <v>45261</v>
      </c>
      <c r="M550" s="87" t="s">
        <v>96</v>
      </c>
      <c r="N550" s="87">
        <v>0</v>
      </c>
      <c r="O550" s="88">
        <v>9000</v>
      </c>
      <c r="P550" s="88">
        <v>0</v>
      </c>
      <c r="Q550" s="88">
        <v>0</v>
      </c>
      <c r="R550" s="88">
        <v>0</v>
      </c>
      <c r="S550" s="88">
        <v>22036</v>
      </c>
      <c r="T550" s="88">
        <f t="shared" si="33"/>
        <v>31036</v>
      </c>
      <c r="U550" s="87">
        <v>0</v>
      </c>
      <c r="V550" s="89">
        <f t="shared" si="34"/>
        <v>31036</v>
      </c>
      <c r="W550" s="87">
        <v>0</v>
      </c>
      <c r="X550" s="88">
        <v>2160</v>
      </c>
      <c r="Y550" s="88">
        <v>0</v>
      </c>
      <c r="Z550" s="88">
        <v>168</v>
      </c>
      <c r="AA550" s="88">
        <v>0</v>
      </c>
      <c r="AB550" s="88">
        <v>0</v>
      </c>
      <c r="AC550" s="88">
        <v>0</v>
      </c>
      <c r="AD550" s="88">
        <v>0</v>
      </c>
      <c r="AE550" s="88">
        <f t="shared" si="32"/>
        <v>2328</v>
      </c>
      <c r="AF550" s="89">
        <f t="shared" si="35"/>
        <v>28708</v>
      </c>
      <c r="AG550" s="87">
        <v>0</v>
      </c>
      <c r="AH550" s="90" t="s">
        <v>121</v>
      </c>
      <c r="AI550" s="91">
        <v>88610100055928</v>
      </c>
      <c r="AJ550" s="90">
        <v>0</v>
      </c>
    </row>
    <row r="551" spans="2:36" ht="16.5">
      <c r="B551" s="82" t="s">
        <v>2464</v>
      </c>
      <c r="C551" s="113">
        <v>536</v>
      </c>
      <c r="D551" s="84" t="s">
        <v>2465</v>
      </c>
      <c r="E551" s="82"/>
      <c r="F551" s="85">
        <v>442956424584</v>
      </c>
      <c r="G551" s="86">
        <v>38112</v>
      </c>
      <c r="H551" s="84" t="s">
        <v>2284</v>
      </c>
      <c r="I551" s="87" t="s">
        <v>111</v>
      </c>
      <c r="J551" s="84" t="s">
        <v>112</v>
      </c>
      <c r="K551" s="84" t="s">
        <v>2150</v>
      </c>
      <c r="L551" s="86">
        <v>45231</v>
      </c>
      <c r="M551" s="87" t="s">
        <v>96</v>
      </c>
      <c r="N551" s="87">
        <v>0</v>
      </c>
      <c r="O551" s="88">
        <v>8069</v>
      </c>
      <c r="P551" s="88">
        <v>0</v>
      </c>
      <c r="Q551" s="88">
        <v>0</v>
      </c>
      <c r="R551" s="88">
        <v>0</v>
      </c>
      <c r="S551" s="88">
        <v>27103</v>
      </c>
      <c r="T551" s="88">
        <f t="shared" si="33"/>
        <v>35172</v>
      </c>
      <c r="U551" s="87">
        <v>0</v>
      </c>
      <c r="V551" s="89">
        <f t="shared" si="34"/>
        <v>35172</v>
      </c>
      <c r="W551" s="87">
        <v>0</v>
      </c>
      <c r="X551" s="88">
        <v>1936</v>
      </c>
      <c r="Y551" s="88">
        <v>0</v>
      </c>
      <c r="Z551" s="88">
        <v>151</v>
      </c>
      <c r="AA551" s="88">
        <v>0</v>
      </c>
      <c r="AB551" s="88">
        <v>200</v>
      </c>
      <c r="AC551" s="88">
        <v>0</v>
      </c>
      <c r="AD551" s="88">
        <v>0</v>
      </c>
      <c r="AE551" s="88">
        <f t="shared" si="32"/>
        <v>2287</v>
      </c>
      <c r="AF551" s="89">
        <f t="shared" si="35"/>
        <v>32885</v>
      </c>
      <c r="AG551" s="87">
        <v>0</v>
      </c>
      <c r="AH551" s="90" t="s">
        <v>121</v>
      </c>
      <c r="AI551" s="91">
        <v>214812010000935</v>
      </c>
      <c r="AJ551" s="90" t="s">
        <v>122</v>
      </c>
    </row>
    <row r="552" spans="2:36" ht="16.5">
      <c r="B552" s="82" t="s">
        <v>2466</v>
      </c>
      <c r="C552" s="113">
        <v>537</v>
      </c>
      <c r="D552" s="84" t="s">
        <v>2467</v>
      </c>
      <c r="E552" s="82"/>
      <c r="F552" s="85">
        <v>643207254077</v>
      </c>
      <c r="G552" s="86">
        <v>38781</v>
      </c>
      <c r="H552" s="84" t="s">
        <v>2284</v>
      </c>
      <c r="I552" s="87" t="s">
        <v>111</v>
      </c>
      <c r="J552" s="84" t="s">
        <v>120</v>
      </c>
      <c r="K552" s="84" t="s">
        <v>2150</v>
      </c>
      <c r="L552" s="86">
        <v>45261</v>
      </c>
      <c r="M552" s="87" t="s">
        <v>96</v>
      </c>
      <c r="N552" s="87">
        <v>0</v>
      </c>
      <c r="O552" s="88">
        <v>7742</v>
      </c>
      <c r="P552" s="88">
        <v>0</v>
      </c>
      <c r="Q552" s="88">
        <v>0</v>
      </c>
      <c r="R552" s="88">
        <v>0</v>
      </c>
      <c r="S552" s="88">
        <v>19113</v>
      </c>
      <c r="T552" s="88">
        <f t="shared" si="33"/>
        <v>26855</v>
      </c>
      <c r="U552" s="87">
        <v>0</v>
      </c>
      <c r="V552" s="89">
        <f t="shared" si="34"/>
        <v>26855</v>
      </c>
      <c r="W552" s="87">
        <v>0</v>
      </c>
      <c r="X552" s="88">
        <v>1858</v>
      </c>
      <c r="Y552" s="88">
        <v>0</v>
      </c>
      <c r="Z552" s="88">
        <v>145</v>
      </c>
      <c r="AA552" s="88">
        <v>0</v>
      </c>
      <c r="AB552" s="88">
        <v>0</v>
      </c>
      <c r="AC552" s="88">
        <v>0</v>
      </c>
      <c r="AD552" s="88">
        <v>0</v>
      </c>
      <c r="AE552" s="88">
        <f t="shared" si="32"/>
        <v>2003</v>
      </c>
      <c r="AF552" s="89">
        <f t="shared" si="35"/>
        <v>24852</v>
      </c>
      <c r="AG552" s="87">
        <v>0</v>
      </c>
      <c r="AH552" s="90" t="s">
        <v>121</v>
      </c>
      <c r="AI552" s="91">
        <v>81010100093760</v>
      </c>
      <c r="AJ552" s="90">
        <v>0</v>
      </c>
    </row>
    <row r="553" spans="2:36" ht="16.5">
      <c r="B553" s="82" t="s">
        <v>2468</v>
      </c>
      <c r="C553" s="113">
        <v>538</v>
      </c>
      <c r="D553" s="84" t="s">
        <v>2469</v>
      </c>
      <c r="E553" s="82"/>
      <c r="F553" s="85">
        <v>250981837516</v>
      </c>
      <c r="G553" s="86">
        <v>38179</v>
      </c>
      <c r="H553" s="84" t="s">
        <v>2284</v>
      </c>
      <c r="I553" s="87" t="s">
        <v>111</v>
      </c>
      <c r="J553" s="84" t="s">
        <v>125</v>
      </c>
      <c r="K553" s="84" t="s">
        <v>2150</v>
      </c>
      <c r="L553" s="86">
        <v>45231</v>
      </c>
      <c r="M553" s="87" t="s">
        <v>96</v>
      </c>
      <c r="N553" s="87">
        <v>0</v>
      </c>
      <c r="O553" s="88">
        <v>8323</v>
      </c>
      <c r="P553" s="88">
        <v>0</v>
      </c>
      <c r="Q553" s="88">
        <v>0</v>
      </c>
      <c r="R553" s="88">
        <v>0</v>
      </c>
      <c r="S553" s="88">
        <v>28519</v>
      </c>
      <c r="T553" s="88">
        <f t="shared" si="33"/>
        <v>36842</v>
      </c>
      <c r="U553" s="87">
        <v>0</v>
      </c>
      <c r="V553" s="89">
        <f t="shared" si="34"/>
        <v>36842</v>
      </c>
      <c r="W553" s="87">
        <v>0</v>
      </c>
      <c r="X553" s="88">
        <v>1998</v>
      </c>
      <c r="Y553" s="88">
        <v>0</v>
      </c>
      <c r="Z553" s="88">
        <v>155</v>
      </c>
      <c r="AA553" s="88">
        <v>0</v>
      </c>
      <c r="AB553" s="88">
        <v>200</v>
      </c>
      <c r="AC553" s="88">
        <v>0</v>
      </c>
      <c r="AD553" s="88">
        <v>0</v>
      </c>
      <c r="AE553" s="88">
        <f t="shared" si="32"/>
        <v>2353</v>
      </c>
      <c r="AF553" s="89">
        <f t="shared" si="35"/>
        <v>34489</v>
      </c>
      <c r="AG553" s="87">
        <v>0</v>
      </c>
      <c r="AH553" s="90" t="s">
        <v>121</v>
      </c>
      <c r="AI553" s="91">
        <v>214812010001043</v>
      </c>
      <c r="AJ553" s="90" t="s">
        <v>122</v>
      </c>
    </row>
    <row r="554" spans="2:36" s="77" customFormat="1" ht="12" thickBot="1">
      <c r="C554" s="1129" t="s">
        <v>97</v>
      </c>
      <c r="D554" s="1130"/>
      <c r="E554" s="1130"/>
      <c r="F554" s="1130"/>
      <c r="G554" s="1130"/>
      <c r="H554" s="1130"/>
      <c r="I554" s="1130"/>
      <c r="J554" s="1130"/>
      <c r="K554" s="1130"/>
      <c r="L554" s="1130"/>
      <c r="M554" s="1130"/>
      <c r="N554" s="1131"/>
      <c r="O554" s="119">
        <f t="shared" ref="O554:AG554" si="36">SUM(O16:O553)</f>
        <v>44231734</v>
      </c>
      <c r="P554" s="119">
        <f t="shared" si="36"/>
        <v>0</v>
      </c>
      <c r="Q554" s="119">
        <f t="shared" si="36"/>
        <v>0</v>
      </c>
      <c r="R554" s="119">
        <f t="shared" si="36"/>
        <v>0</v>
      </c>
      <c r="S554" s="119">
        <f t="shared" si="36"/>
        <v>42270256</v>
      </c>
      <c r="T554" s="119">
        <f t="shared" si="36"/>
        <v>86501990</v>
      </c>
      <c r="U554" s="119">
        <f t="shared" si="36"/>
        <v>0</v>
      </c>
      <c r="V554" s="119">
        <f t="shared" si="36"/>
        <v>86501990</v>
      </c>
      <c r="W554" s="119">
        <f t="shared" si="36"/>
        <v>0</v>
      </c>
      <c r="X554" s="119">
        <f t="shared" si="36"/>
        <v>3929668</v>
      </c>
      <c r="Y554" s="119">
        <f t="shared" si="36"/>
        <v>0</v>
      </c>
      <c r="Z554" s="119">
        <f t="shared" si="36"/>
        <v>313425</v>
      </c>
      <c r="AA554" s="119">
        <f t="shared" si="36"/>
        <v>0</v>
      </c>
      <c r="AB554" s="119">
        <f t="shared" si="36"/>
        <v>277100</v>
      </c>
      <c r="AC554" s="119">
        <f t="shared" si="36"/>
        <v>1708593.8200000003</v>
      </c>
      <c r="AD554" s="119">
        <f t="shared" si="36"/>
        <v>477021</v>
      </c>
      <c r="AE554" s="119">
        <f t="shared" si="36"/>
        <v>6705807.8199999994</v>
      </c>
      <c r="AF554" s="119">
        <f t="shared" si="36"/>
        <v>79796182.180000007</v>
      </c>
      <c r="AG554" s="119">
        <f t="shared" si="36"/>
        <v>0</v>
      </c>
      <c r="AH554" s="121"/>
      <c r="AI554" s="121"/>
      <c r="AJ554" s="122"/>
    </row>
    <row r="555" spans="2:36" ht="12" thickTop="1">
      <c r="C555" s="131"/>
      <c r="D555" s="131"/>
      <c r="E555" s="131"/>
      <c r="F555" s="131"/>
      <c r="G555" s="131"/>
      <c r="H555" s="131"/>
      <c r="I555" s="131"/>
      <c r="J555" s="131"/>
      <c r="K555" s="131"/>
      <c r="L555" s="131"/>
      <c r="M555" s="131"/>
      <c r="N555" s="131"/>
      <c r="O555" s="133"/>
      <c r="P555" s="133"/>
      <c r="Q555" s="133"/>
      <c r="R555" s="133"/>
      <c r="S555" s="133"/>
      <c r="T555" s="133"/>
      <c r="U555" s="133"/>
      <c r="V555" s="132"/>
      <c r="W555" s="133"/>
      <c r="X555" s="133"/>
      <c r="Y555" s="135"/>
      <c r="Z555" s="135"/>
      <c r="AA555" s="135"/>
      <c r="AB555" s="135"/>
      <c r="AC555" s="133"/>
      <c r="AD555" s="133"/>
      <c r="AE555" s="133"/>
      <c r="AF555" s="133"/>
      <c r="AG555" s="133"/>
      <c r="AH555" s="134"/>
      <c r="AI555" s="134"/>
      <c r="AJ555" s="135"/>
    </row>
    <row r="556" spans="2:36" ht="15">
      <c r="C556" s="145"/>
      <c r="D556" s="145"/>
      <c r="E556" s="146"/>
      <c r="F556" s="146"/>
      <c r="G556" s="146"/>
      <c r="H556" s="146"/>
      <c r="I556" s="146"/>
      <c r="J556" s="146"/>
      <c r="K556" s="146"/>
      <c r="L556" s="146"/>
      <c r="M556" s="146"/>
      <c r="N556" s="146"/>
      <c r="O556" s="147"/>
      <c r="P556" s="147"/>
      <c r="Q556" s="1161" t="s">
        <v>2470</v>
      </c>
      <c r="R556" s="1161"/>
      <c r="S556" s="1161"/>
      <c r="T556" s="1161"/>
      <c r="U556" s="1161"/>
      <c r="V556" s="145">
        <f>SUM([3]EXPENSES!$O$57:$O$59)</f>
        <v>4458644</v>
      </c>
      <c r="W556" s="147"/>
      <c r="X556" s="147"/>
      <c r="Y556" s="147"/>
      <c r="Z556" s="147"/>
      <c r="AA556" s="147"/>
      <c r="AB556" s="147"/>
      <c r="AC556" s="147"/>
      <c r="AD556" s="147"/>
      <c r="AE556" s="147"/>
      <c r="AF556" s="147"/>
      <c r="AG556" s="147"/>
      <c r="AH556" s="134"/>
      <c r="AI556" s="134"/>
      <c r="AJ556" s="135"/>
    </row>
    <row r="557" spans="2:36" ht="15">
      <c r="C557" s="145"/>
      <c r="D557" s="145"/>
      <c r="E557" s="146"/>
      <c r="F557" s="146"/>
      <c r="G557" s="146"/>
      <c r="H557" s="146"/>
      <c r="I557" s="146"/>
      <c r="J557" s="146"/>
      <c r="K557" s="146"/>
      <c r="L557" s="146"/>
      <c r="M557" s="146"/>
      <c r="N557" s="146"/>
      <c r="O557" s="147"/>
      <c r="P557" s="147"/>
      <c r="Q557" s="147"/>
      <c r="R557" s="1160" t="s">
        <v>2471</v>
      </c>
      <c r="S557" s="1160"/>
      <c r="T557" s="1160"/>
      <c r="U557" s="1160"/>
      <c r="V557" s="147">
        <f>V554+V556</f>
        <v>90960634</v>
      </c>
      <c r="W557" s="147"/>
      <c r="X557" s="147"/>
      <c r="Y557" s="147"/>
      <c r="Z557" s="147"/>
      <c r="AA557" s="147"/>
      <c r="AB557" s="147"/>
      <c r="AC557" s="147"/>
      <c r="AD557" s="147"/>
      <c r="AE557" s="147"/>
      <c r="AF557" s="147"/>
      <c r="AG557" s="147"/>
      <c r="AH557" s="134"/>
      <c r="AI557" s="134"/>
      <c r="AJ557" s="135"/>
    </row>
    <row r="558" spans="2:36">
      <c r="C558" s="97"/>
      <c r="D558" s="97"/>
      <c r="E558" s="97"/>
      <c r="F558" s="97"/>
      <c r="G558" s="97"/>
      <c r="H558" s="97"/>
      <c r="I558" s="97"/>
      <c r="J558" s="97"/>
      <c r="K558" s="97"/>
      <c r="L558" s="97"/>
      <c r="M558" s="97"/>
      <c r="N558" s="97"/>
      <c r="O558" s="98"/>
      <c r="P558" s="98"/>
      <c r="Q558" s="98"/>
      <c r="R558" s="98"/>
      <c r="S558" s="98"/>
      <c r="T558" s="98"/>
      <c r="U558" s="98"/>
      <c r="V558" s="98"/>
      <c r="W558" s="98"/>
      <c r="X558" s="99"/>
      <c r="Y558" s="99"/>
      <c r="Z558" s="99"/>
      <c r="AA558" s="98"/>
      <c r="AB558" s="98"/>
      <c r="AC558" s="98"/>
      <c r="AD558" s="98"/>
      <c r="AE558" s="100"/>
      <c r="AF558" s="100"/>
      <c r="AG558" s="99"/>
    </row>
    <row r="559" spans="2:36">
      <c r="C559" s="131"/>
      <c r="D559" s="131"/>
      <c r="E559" s="131"/>
      <c r="F559" s="131"/>
      <c r="G559" s="131"/>
      <c r="H559" s="131"/>
      <c r="I559" s="131"/>
      <c r="J559" s="131"/>
      <c r="K559" s="131"/>
      <c r="L559" s="131"/>
      <c r="M559" s="131"/>
      <c r="N559" s="131"/>
      <c r="O559" s="133"/>
      <c r="P559" s="133"/>
      <c r="Q559" s="133"/>
      <c r="R559" s="133"/>
      <c r="S559" s="133"/>
      <c r="T559" s="133"/>
      <c r="U559" s="133"/>
      <c r="V559" s="133"/>
      <c r="W559" s="133"/>
      <c r="X559" s="133"/>
      <c r="Y559" s="135"/>
      <c r="Z559" s="135"/>
      <c r="AA559" s="135"/>
      <c r="AB559" s="135"/>
      <c r="AC559" s="133"/>
      <c r="AD559" s="133"/>
      <c r="AE559" s="133"/>
      <c r="AF559" s="133"/>
      <c r="AG559" s="133"/>
      <c r="AH559" s="134"/>
      <c r="AI559" s="134"/>
      <c r="AJ559" s="135"/>
    </row>
    <row r="560" spans="2:36" ht="15">
      <c r="C560" s="1156" t="s">
        <v>2472</v>
      </c>
      <c r="D560" s="1156"/>
      <c r="E560" s="1156"/>
      <c r="F560" s="1156"/>
      <c r="G560" s="1156"/>
      <c r="H560" s="1156"/>
      <c r="I560" s="1156"/>
      <c r="J560" s="1156"/>
      <c r="K560" s="1156"/>
      <c r="L560" s="1156"/>
      <c r="M560" s="1156"/>
      <c r="N560" s="1156"/>
      <c r="O560" s="1156"/>
      <c r="P560" s="1156"/>
      <c r="Q560" s="1156"/>
      <c r="R560" s="1156"/>
      <c r="S560" s="1156"/>
      <c r="T560" s="1156"/>
      <c r="U560" s="133"/>
      <c r="V560" s="132"/>
      <c r="W560" s="133"/>
      <c r="X560" s="133"/>
      <c r="Y560" s="135"/>
      <c r="Z560" s="135"/>
      <c r="AA560" s="135"/>
      <c r="AB560" s="135"/>
      <c r="AC560" s="133"/>
      <c r="AD560" s="133"/>
      <c r="AE560" s="133"/>
      <c r="AF560" s="133"/>
      <c r="AG560" s="133"/>
      <c r="AH560" s="134"/>
      <c r="AI560" s="134"/>
      <c r="AJ560" s="135"/>
    </row>
    <row r="561" spans="2:36" ht="15">
      <c r="C561" s="136" t="s">
        <v>49</v>
      </c>
      <c r="D561" s="136"/>
      <c r="E561" s="136"/>
      <c r="F561" s="136"/>
      <c r="G561" s="136"/>
      <c r="H561" s="136"/>
      <c r="I561" s="136"/>
      <c r="J561" s="136"/>
      <c r="K561" s="136"/>
      <c r="L561" s="136"/>
      <c r="M561" s="136"/>
      <c r="N561" s="136"/>
      <c r="O561" s="136"/>
      <c r="P561" s="136"/>
      <c r="Q561" s="136"/>
      <c r="R561" s="136"/>
      <c r="S561" s="136"/>
      <c r="T561" s="136"/>
      <c r="U561" s="133"/>
      <c r="V561" s="133"/>
      <c r="W561" s="133"/>
      <c r="X561" s="133"/>
      <c r="Y561" s="135"/>
      <c r="Z561" s="135"/>
      <c r="AA561" s="135"/>
      <c r="AB561" s="135"/>
      <c r="AC561" s="133"/>
      <c r="AD561" s="133"/>
      <c r="AE561" s="133"/>
      <c r="AF561" s="133"/>
      <c r="AG561" s="133"/>
      <c r="AH561" s="134"/>
      <c r="AI561" s="134"/>
      <c r="AJ561" s="135"/>
    </row>
    <row r="562" spans="2:36" ht="15.75" thickBot="1">
      <c r="C562" s="136"/>
      <c r="D562" s="136"/>
      <c r="E562" s="136"/>
      <c r="F562" s="136"/>
      <c r="G562" s="136"/>
      <c r="H562" s="136"/>
      <c r="I562" s="136"/>
      <c r="J562" s="136"/>
      <c r="K562" s="136"/>
      <c r="L562" s="136"/>
      <c r="M562" s="136"/>
      <c r="N562" s="136"/>
      <c r="O562" s="136"/>
      <c r="P562" s="136"/>
      <c r="Q562" s="136"/>
      <c r="R562" s="136"/>
      <c r="S562" s="136"/>
      <c r="T562" s="136"/>
      <c r="U562" s="133"/>
      <c r="V562" s="133"/>
      <c r="W562" s="133"/>
      <c r="X562" s="133"/>
      <c r="Y562" s="135"/>
      <c r="Z562" s="135"/>
      <c r="AA562" s="135"/>
      <c r="AB562" s="135"/>
      <c r="AC562" s="133"/>
      <c r="AD562" s="133"/>
      <c r="AE562" s="133"/>
      <c r="AF562" s="133"/>
      <c r="AG562" s="133"/>
      <c r="AH562" s="134"/>
      <c r="AI562" s="134"/>
      <c r="AJ562" s="135"/>
    </row>
    <row r="563" spans="2:36" ht="12" thickTop="1">
      <c r="C563" s="1142" t="s">
        <v>48</v>
      </c>
      <c r="D563" s="1125" t="s">
        <v>71</v>
      </c>
      <c r="E563" s="1125" t="s">
        <v>72</v>
      </c>
      <c r="F563" s="1125" t="s">
        <v>73</v>
      </c>
      <c r="G563" s="1125" t="s">
        <v>74</v>
      </c>
      <c r="H563" s="1125" t="s">
        <v>75</v>
      </c>
      <c r="I563" s="1125" t="s">
        <v>76</v>
      </c>
      <c r="J563" s="1144" t="s">
        <v>77</v>
      </c>
      <c r="K563" s="1125" t="s">
        <v>78</v>
      </c>
      <c r="L563" s="1125" t="s">
        <v>79</v>
      </c>
      <c r="M563" s="1125" t="s">
        <v>80</v>
      </c>
      <c r="N563" s="1125" t="s">
        <v>81</v>
      </c>
      <c r="O563" s="1137" t="s">
        <v>3439</v>
      </c>
      <c r="P563" s="1138"/>
      <c r="Q563" s="1138"/>
      <c r="R563" s="1138"/>
      <c r="S563" s="1138"/>
      <c r="T563" s="1138"/>
      <c r="U563" s="1138"/>
      <c r="V563" s="1139"/>
      <c r="W563" s="1125" t="s">
        <v>82</v>
      </c>
      <c r="X563" s="1135" t="s">
        <v>83</v>
      </c>
      <c r="Y563" s="1135"/>
      <c r="Z563" s="1135" t="s">
        <v>84</v>
      </c>
      <c r="AA563" s="1135"/>
      <c r="AB563" s="1125" t="s">
        <v>85</v>
      </c>
      <c r="AC563" s="1125" t="s">
        <v>86</v>
      </c>
      <c r="AD563" s="1125" t="s">
        <v>87</v>
      </c>
      <c r="AE563" s="1125" t="s">
        <v>88</v>
      </c>
      <c r="AF563" s="1125" t="s">
        <v>89</v>
      </c>
      <c r="AG563" s="1125" t="s">
        <v>90</v>
      </c>
      <c r="AH563" s="1127" t="s">
        <v>91</v>
      </c>
      <c r="AI563" s="1127"/>
      <c r="AJ563" s="1128"/>
    </row>
    <row r="564" spans="2:36" ht="56.25">
      <c r="C564" s="1143"/>
      <c r="D564" s="1126"/>
      <c r="E564" s="1126"/>
      <c r="F564" s="1133"/>
      <c r="G564" s="1126"/>
      <c r="H564" s="1126"/>
      <c r="I564" s="1126"/>
      <c r="J564" s="1145"/>
      <c r="K564" s="1126"/>
      <c r="L564" s="1126"/>
      <c r="M564" s="1126"/>
      <c r="N564" s="1126"/>
      <c r="O564" s="101" t="s">
        <v>92</v>
      </c>
      <c r="P564" s="101" t="s">
        <v>93</v>
      </c>
      <c r="Q564" s="101" t="s">
        <v>94</v>
      </c>
      <c r="R564" s="101" t="s">
        <v>95</v>
      </c>
      <c r="S564" s="102" t="s">
        <v>96</v>
      </c>
      <c r="T564" s="103" t="s">
        <v>97</v>
      </c>
      <c r="U564" s="101" t="s">
        <v>3438</v>
      </c>
      <c r="V564" s="101" t="s">
        <v>98</v>
      </c>
      <c r="W564" s="1133"/>
      <c r="X564" s="104" t="s">
        <v>99</v>
      </c>
      <c r="Y564" s="105" t="s">
        <v>100</v>
      </c>
      <c r="Z564" s="104" t="s">
        <v>99</v>
      </c>
      <c r="AA564" s="106" t="s">
        <v>100</v>
      </c>
      <c r="AB564" s="1136"/>
      <c r="AC564" s="1126"/>
      <c r="AD564" s="1133"/>
      <c r="AE564" s="1133"/>
      <c r="AF564" s="1126"/>
      <c r="AG564" s="1126"/>
      <c r="AH564" s="107" t="s">
        <v>101</v>
      </c>
      <c r="AI564" s="107" t="s">
        <v>102</v>
      </c>
      <c r="AJ564" s="108" t="s">
        <v>103</v>
      </c>
    </row>
    <row r="565" spans="2:36" ht="34.5" thickBot="1">
      <c r="C565" s="109">
        <v>1</v>
      </c>
      <c r="D565" s="101">
        <v>2</v>
      </c>
      <c r="E565" s="101">
        <v>3</v>
      </c>
      <c r="F565" s="101">
        <v>4</v>
      </c>
      <c r="G565" s="101">
        <v>5</v>
      </c>
      <c r="H565" s="101">
        <v>6</v>
      </c>
      <c r="I565" s="101">
        <v>7</v>
      </c>
      <c r="J565" s="103">
        <v>8</v>
      </c>
      <c r="K565" s="101">
        <v>9</v>
      </c>
      <c r="L565" s="101">
        <v>10</v>
      </c>
      <c r="M565" s="101">
        <v>11</v>
      </c>
      <c r="N565" s="101">
        <v>12</v>
      </c>
      <c r="O565" s="101">
        <v>13</v>
      </c>
      <c r="P565" s="101">
        <v>14</v>
      </c>
      <c r="Q565" s="101">
        <v>15</v>
      </c>
      <c r="R565" s="103">
        <v>16</v>
      </c>
      <c r="S565" s="101">
        <v>17</v>
      </c>
      <c r="T565" s="101" t="s">
        <v>104</v>
      </c>
      <c r="U565" s="101">
        <v>19</v>
      </c>
      <c r="V565" s="101" t="s">
        <v>105</v>
      </c>
      <c r="W565" s="101">
        <v>21</v>
      </c>
      <c r="X565" s="101">
        <v>22</v>
      </c>
      <c r="Y565" s="103">
        <v>23</v>
      </c>
      <c r="Z565" s="101">
        <v>24</v>
      </c>
      <c r="AA565" s="103">
        <v>25</v>
      </c>
      <c r="AB565" s="103">
        <v>26</v>
      </c>
      <c r="AC565" s="101">
        <v>27</v>
      </c>
      <c r="AD565" s="103">
        <v>28</v>
      </c>
      <c r="AE565" s="101" t="s">
        <v>106</v>
      </c>
      <c r="AF565" s="101" t="s">
        <v>107</v>
      </c>
      <c r="AG565" s="103">
        <v>31</v>
      </c>
      <c r="AH565" s="101">
        <v>32</v>
      </c>
      <c r="AI565" s="103">
        <v>33</v>
      </c>
      <c r="AJ565" s="101">
        <v>34</v>
      </c>
    </row>
    <row r="566" spans="2:36" ht="17.25" thickTop="1">
      <c r="B566" s="93" t="s">
        <v>997</v>
      </c>
      <c r="C566" s="113">
        <v>1</v>
      </c>
      <c r="D566" s="93" t="s">
        <v>998</v>
      </c>
      <c r="E566" s="93" t="s">
        <v>999</v>
      </c>
      <c r="F566" s="114">
        <v>527378451963</v>
      </c>
      <c r="G566" s="115">
        <v>25004</v>
      </c>
      <c r="H566" s="112"/>
      <c r="I566" s="87" t="s">
        <v>111</v>
      </c>
      <c r="J566" s="93" t="s">
        <v>1000</v>
      </c>
      <c r="K566" s="93" t="s">
        <v>1001</v>
      </c>
      <c r="L566" s="115">
        <v>36982</v>
      </c>
      <c r="M566" s="87" t="s">
        <v>96</v>
      </c>
      <c r="N566" s="87">
        <v>0</v>
      </c>
      <c r="O566" s="116">
        <v>360000</v>
      </c>
      <c r="P566" s="116">
        <v>0</v>
      </c>
      <c r="Q566" s="116">
        <v>0</v>
      </c>
      <c r="R566" s="116">
        <v>0</v>
      </c>
      <c r="S566" s="116">
        <v>518460</v>
      </c>
      <c r="T566" s="116">
        <f t="shared" ref="T566:T629" si="37">SUM(O566:S566)</f>
        <v>878460</v>
      </c>
      <c r="U566" s="87">
        <v>0</v>
      </c>
      <c r="V566" s="89">
        <f>T566+U566</f>
        <v>878460</v>
      </c>
      <c r="W566" s="87">
        <v>0</v>
      </c>
      <c r="X566" s="116">
        <v>0</v>
      </c>
      <c r="Y566" s="116">
        <v>0</v>
      </c>
      <c r="Z566" s="116">
        <v>0</v>
      </c>
      <c r="AA566" s="116">
        <v>0</v>
      </c>
      <c r="AB566" s="116">
        <v>2400</v>
      </c>
      <c r="AC566" s="116">
        <v>31560</v>
      </c>
      <c r="AD566" s="116">
        <v>70250</v>
      </c>
      <c r="AE566" s="116">
        <f t="shared" ref="AE566:AE629" si="38">SUM(X566:AD566)</f>
        <v>104210</v>
      </c>
      <c r="AF566" s="89">
        <f>V566-AE566</f>
        <v>774250</v>
      </c>
      <c r="AG566" s="87">
        <v>0</v>
      </c>
      <c r="AH566" s="117" t="s">
        <v>121</v>
      </c>
      <c r="AI566" s="118">
        <v>328002011000155</v>
      </c>
      <c r="AJ566" s="117" t="s">
        <v>174</v>
      </c>
    </row>
    <row r="567" spans="2:36" ht="16.5">
      <c r="B567" s="93" t="s">
        <v>1002</v>
      </c>
      <c r="C567" s="113">
        <v>2</v>
      </c>
      <c r="D567" s="93" t="s">
        <v>1003</v>
      </c>
      <c r="E567" s="93" t="s">
        <v>1004</v>
      </c>
      <c r="F567" s="114">
        <v>380935253192</v>
      </c>
      <c r="G567" s="115">
        <v>27190</v>
      </c>
      <c r="H567" s="112"/>
      <c r="I567" s="87" t="s">
        <v>111</v>
      </c>
      <c r="J567" s="93" t="s">
        <v>1005</v>
      </c>
      <c r="K567" s="93" t="s">
        <v>1006</v>
      </c>
      <c r="L567" s="115">
        <v>37084</v>
      </c>
      <c r="M567" s="87" t="s">
        <v>96</v>
      </c>
      <c r="N567" s="87">
        <v>0</v>
      </c>
      <c r="O567" s="116">
        <v>240000</v>
      </c>
      <c r="P567" s="116">
        <v>0</v>
      </c>
      <c r="Q567" s="116">
        <v>0</v>
      </c>
      <c r="R567" s="116">
        <v>0</v>
      </c>
      <c r="S567" s="116">
        <v>337392</v>
      </c>
      <c r="T567" s="116">
        <f t="shared" si="37"/>
        <v>577392</v>
      </c>
      <c r="U567" s="87">
        <v>0</v>
      </c>
      <c r="V567" s="89">
        <f t="shared" ref="V567:V630" si="39">T567+U567</f>
        <v>577392</v>
      </c>
      <c r="W567" s="87">
        <v>0</v>
      </c>
      <c r="X567" s="116">
        <v>0</v>
      </c>
      <c r="Y567" s="116">
        <v>0</v>
      </c>
      <c r="Z567" s="116">
        <v>0</v>
      </c>
      <c r="AA567" s="116">
        <v>0</v>
      </c>
      <c r="AB567" s="116">
        <v>2400</v>
      </c>
      <c r="AC567" s="116">
        <v>0</v>
      </c>
      <c r="AD567" s="116">
        <v>0</v>
      </c>
      <c r="AE567" s="116">
        <f t="shared" si="38"/>
        <v>2400</v>
      </c>
      <c r="AF567" s="89">
        <f t="shared" ref="AF567:AF630" si="40">V567-AE567</f>
        <v>574992</v>
      </c>
      <c r="AG567" s="87">
        <v>0</v>
      </c>
      <c r="AH567" s="117" t="s">
        <v>121</v>
      </c>
      <c r="AI567" s="118">
        <v>50820201000294</v>
      </c>
      <c r="AJ567" s="117" t="s">
        <v>1007</v>
      </c>
    </row>
    <row r="568" spans="2:36" ht="16.5">
      <c r="B568" s="93" t="s">
        <v>1008</v>
      </c>
      <c r="C568" s="113">
        <v>3</v>
      </c>
      <c r="D568" s="93" t="s">
        <v>1009</v>
      </c>
      <c r="E568" s="93"/>
      <c r="F568" s="114">
        <v>470135957318</v>
      </c>
      <c r="G568" s="115">
        <v>22260</v>
      </c>
      <c r="H568" s="112"/>
      <c r="I568" s="87" t="s">
        <v>111</v>
      </c>
      <c r="J568" s="93" t="s">
        <v>1010</v>
      </c>
      <c r="K568" s="93" t="s">
        <v>1001</v>
      </c>
      <c r="L568" s="115">
        <v>37196</v>
      </c>
      <c r="M568" s="87" t="s">
        <v>96</v>
      </c>
      <c r="N568" s="87">
        <v>0</v>
      </c>
      <c r="O568" s="116">
        <v>62985</v>
      </c>
      <c r="P568" s="116">
        <v>0</v>
      </c>
      <c r="Q568" s="116">
        <v>0</v>
      </c>
      <c r="R568" s="116">
        <v>0</v>
      </c>
      <c r="S568" s="116">
        <v>110973</v>
      </c>
      <c r="T568" s="116">
        <f t="shared" si="37"/>
        <v>173958</v>
      </c>
      <c r="U568" s="87">
        <v>0</v>
      </c>
      <c r="V568" s="89">
        <f t="shared" si="39"/>
        <v>173958</v>
      </c>
      <c r="W568" s="87">
        <v>0</v>
      </c>
      <c r="X568" s="116">
        <v>0</v>
      </c>
      <c r="Y568" s="116">
        <v>0</v>
      </c>
      <c r="Z568" s="116">
        <v>0</v>
      </c>
      <c r="AA568" s="116">
        <v>0</v>
      </c>
      <c r="AB568" s="116">
        <v>0</v>
      </c>
      <c r="AC568" s="116">
        <v>0</v>
      </c>
      <c r="AD568" s="116">
        <v>0</v>
      </c>
      <c r="AE568" s="116">
        <f t="shared" si="38"/>
        <v>0</v>
      </c>
      <c r="AF568" s="89">
        <f t="shared" si="40"/>
        <v>173958</v>
      </c>
      <c r="AG568" s="87">
        <v>0</v>
      </c>
      <c r="AH568" s="117" t="s">
        <v>121</v>
      </c>
      <c r="AI568" s="118">
        <v>328002011001912</v>
      </c>
      <c r="AJ568" s="117" t="s">
        <v>174</v>
      </c>
    </row>
    <row r="569" spans="2:36" ht="16.5">
      <c r="B569" s="93" t="s">
        <v>1011</v>
      </c>
      <c r="C569" s="113">
        <v>4</v>
      </c>
      <c r="D569" s="93" t="s">
        <v>1012</v>
      </c>
      <c r="E569" s="93" t="s">
        <v>1013</v>
      </c>
      <c r="F569" s="114">
        <v>407433032065</v>
      </c>
      <c r="G569" s="115">
        <v>29478</v>
      </c>
      <c r="H569" s="112" t="s">
        <v>1014</v>
      </c>
      <c r="I569" s="87" t="s">
        <v>111</v>
      </c>
      <c r="J569" s="93" t="s">
        <v>1015</v>
      </c>
      <c r="K569" s="93" t="s">
        <v>1001</v>
      </c>
      <c r="L569" s="115">
        <v>37288</v>
      </c>
      <c r="M569" s="87" t="s">
        <v>96</v>
      </c>
      <c r="N569" s="87">
        <v>0</v>
      </c>
      <c r="O569" s="116">
        <v>192000</v>
      </c>
      <c r="P569" s="116">
        <v>0</v>
      </c>
      <c r="Q569" s="116">
        <v>0</v>
      </c>
      <c r="R569" s="116">
        <v>0</v>
      </c>
      <c r="S569" s="116">
        <v>114221</v>
      </c>
      <c r="T569" s="116">
        <f t="shared" si="37"/>
        <v>306221</v>
      </c>
      <c r="U569" s="87">
        <v>0</v>
      </c>
      <c r="V569" s="89">
        <f t="shared" si="39"/>
        <v>306221</v>
      </c>
      <c r="W569" s="87">
        <v>0</v>
      </c>
      <c r="X569" s="116">
        <v>0</v>
      </c>
      <c r="Y569" s="116">
        <v>0</v>
      </c>
      <c r="Z569" s="116">
        <v>0</v>
      </c>
      <c r="AA569" s="116">
        <v>0</v>
      </c>
      <c r="AB569" s="116">
        <v>2400</v>
      </c>
      <c r="AC569" s="116">
        <v>0</v>
      </c>
      <c r="AD569" s="116">
        <v>0</v>
      </c>
      <c r="AE569" s="116">
        <f t="shared" si="38"/>
        <v>2400</v>
      </c>
      <c r="AF569" s="89">
        <f t="shared" si="40"/>
        <v>303821</v>
      </c>
      <c r="AG569" s="87">
        <v>0</v>
      </c>
      <c r="AH569" s="117" t="s">
        <v>121</v>
      </c>
      <c r="AI569" s="118">
        <v>328002011000179</v>
      </c>
      <c r="AJ569" s="117" t="s">
        <v>174</v>
      </c>
    </row>
    <row r="570" spans="2:36" ht="16.5">
      <c r="B570" s="93" t="s">
        <v>1016</v>
      </c>
      <c r="C570" s="113">
        <v>5</v>
      </c>
      <c r="D570" s="93" t="s">
        <v>1017</v>
      </c>
      <c r="E570" s="93" t="s">
        <v>1018</v>
      </c>
      <c r="F570" s="114">
        <v>209109016746</v>
      </c>
      <c r="G570" s="115">
        <v>28347</v>
      </c>
      <c r="H570" s="112" t="s">
        <v>1019</v>
      </c>
      <c r="I570" s="87" t="s">
        <v>111</v>
      </c>
      <c r="J570" s="93" t="s">
        <v>1020</v>
      </c>
      <c r="K570" s="93" t="s">
        <v>1006</v>
      </c>
      <c r="L570" s="115">
        <v>37315</v>
      </c>
      <c r="M570" s="87" t="s">
        <v>96</v>
      </c>
      <c r="N570" s="87">
        <v>0</v>
      </c>
      <c r="O570" s="116">
        <v>192000</v>
      </c>
      <c r="P570" s="116">
        <v>0</v>
      </c>
      <c r="Q570" s="116">
        <v>0</v>
      </c>
      <c r="R570" s="116">
        <v>0</v>
      </c>
      <c r="S570" s="116">
        <v>179304</v>
      </c>
      <c r="T570" s="116">
        <f t="shared" si="37"/>
        <v>371304</v>
      </c>
      <c r="U570" s="87">
        <v>0</v>
      </c>
      <c r="V570" s="89">
        <f t="shared" si="39"/>
        <v>371304</v>
      </c>
      <c r="W570" s="87">
        <v>0</v>
      </c>
      <c r="X570" s="116">
        <v>0</v>
      </c>
      <c r="Y570" s="116">
        <v>0</v>
      </c>
      <c r="Z570" s="116">
        <v>0</v>
      </c>
      <c r="AA570" s="116">
        <v>0</v>
      </c>
      <c r="AB570" s="116">
        <v>2400</v>
      </c>
      <c r="AC570" s="116">
        <v>0</v>
      </c>
      <c r="AD570" s="116">
        <v>15000</v>
      </c>
      <c r="AE570" s="116">
        <f t="shared" si="38"/>
        <v>17400</v>
      </c>
      <c r="AF570" s="89">
        <f t="shared" si="40"/>
        <v>353904</v>
      </c>
      <c r="AG570" s="87">
        <v>0</v>
      </c>
      <c r="AH570" s="117" t="s">
        <v>121</v>
      </c>
      <c r="AI570" s="118">
        <v>328002011000260</v>
      </c>
      <c r="AJ570" s="117" t="s">
        <v>174</v>
      </c>
    </row>
    <row r="571" spans="2:36" ht="16.5">
      <c r="B571" s="93" t="s">
        <v>1021</v>
      </c>
      <c r="C571" s="113">
        <v>6</v>
      </c>
      <c r="D571" s="93" t="s">
        <v>1022</v>
      </c>
      <c r="E571" s="93" t="s">
        <v>1023</v>
      </c>
      <c r="F571" s="114">
        <v>396492159362</v>
      </c>
      <c r="G571" s="115">
        <v>24539</v>
      </c>
      <c r="H571" s="112"/>
      <c r="I571" s="87" t="s">
        <v>111</v>
      </c>
      <c r="J571" s="93" t="s">
        <v>1024</v>
      </c>
      <c r="K571" s="93" t="s">
        <v>1025</v>
      </c>
      <c r="L571" s="115">
        <v>37316</v>
      </c>
      <c r="M571" s="87" t="s">
        <v>96</v>
      </c>
      <c r="N571" s="87">
        <v>0</v>
      </c>
      <c r="O571" s="116">
        <v>360000</v>
      </c>
      <c r="P571" s="116">
        <v>0</v>
      </c>
      <c r="Q571" s="116">
        <v>0</v>
      </c>
      <c r="R571" s="116">
        <v>0</v>
      </c>
      <c r="S571" s="116">
        <v>606312</v>
      </c>
      <c r="T571" s="116">
        <f t="shared" si="37"/>
        <v>966312</v>
      </c>
      <c r="U571" s="87">
        <v>0</v>
      </c>
      <c r="V571" s="89">
        <f t="shared" si="39"/>
        <v>966312</v>
      </c>
      <c r="W571" s="87">
        <v>0</v>
      </c>
      <c r="X571" s="116">
        <v>0</v>
      </c>
      <c r="Y571" s="116">
        <v>0</v>
      </c>
      <c r="Z571" s="116">
        <v>0</v>
      </c>
      <c r="AA571" s="116">
        <v>0</v>
      </c>
      <c r="AB571" s="116">
        <v>2400</v>
      </c>
      <c r="AC571" s="116">
        <v>40696</v>
      </c>
      <c r="AD571" s="116">
        <v>249.99200000000002</v>
      </c>
      <c r="AE571" s="116">
        <f t="shared" si="38"/>
        <v>43345.991999999998</v>
      </c>
      <c r="AF571" s="89">
        <f t="shared" si="40"/>
        <v>922966.00800000003</v>
      </c>
      <c r="AG571" s="87">
        <v>0</v>
      </c>
      <c r="AH571" s="117" t="s">
        <v>121</v>
      </c>
      <c r="AI571" s="118">
        <v>328002011000121</v>
      </c>
      <c r="AJ571" s="117" t="s">
        <v>174</v>
      </c>
    </row>
    <row r="572" spans="2:36" ht="16.5">
      <c r="B572" s="93" t="s">
        <v>1026</v>
      </c>
      <c r="C572" s="113">
        <v>7</v>
      </c>
      <c r="D572" s="93" t="s">
        <v>1027</v>
      </c>
      <c r="E572" s="93"/>
      <c r="F572" s="114">
        <v>834558492448</v>
      </c>
      <c r="G572" s="115">
        <v>23947</v>
      </c>
      <c r="H572" s="112" t="s">
        <v>4</v>
      </c>
      <c r="I572" s="87" t="s">
        <v>111</v>
      </c>
      <c r="J572" s="93" t="s">
        <v>1028</v>
      </c>
      <c r="K572" s="93" t="s">
        <v>1029</v>
      </c>
      <c r="L572" s="115">
        <v>37319</v>
      </c>
      <c r="M572" s="87" t="s">
        <v>96</v>
      </c>
      <c r="N572" s="87">
        <v>0</v>
      </c>
      <c r="O572" s="116">
        <v>82584</v>
      </c>
      <c r="P572" s="116">
        <v>0</v>
      </c>
      <c r="Q572" s="116">
        <v>0</v>
      </c>
      <c r="R572" s="116">
        <v>0</v>
      </c>
      <c r="S572" s="116">
        <v>123876</v>
      </c>
      <c r="T572" s="116">
        <f t="shared" si="37"/>
        <v>206460</v>
      </c>
      <c r="U572" s="87">
        <v>0</v>
      </c>
      <c r="V572" s="89">
        <f t="shared" si="39"/>
        <v>206460</v>
      </c>
      <c r="W572" s="87">
        <v>0</v>
      </c>
      <c r="X572" s="116">
        <v>19824</v>
      </c>
      <c r="Y572" s="116">
        <v>0</v>
      </c>
      <c r="Z572" s="116">
        <v>1548</v>
      </c>
      <c r="AA572" s="116">
        <v>0</v>
      </c>
      <c r="AB572" s="116">
        <v>1800</v>
      </c>
      <c r="AC572" s="116">
        <v>0</v>
      </c>
      <c r="AD572" s="116">
        <v>0</v>
      </c>
      <c r="AE572" s="116">
        <f t="shared" si="38"/>
        <v>23172</v>
      </c>
      <c r="AF572" s="89">
        <f t="shared" si="40"/>
        <v>183288</v>
      </c>
      <c r="AG572" s="87">
        <v>0</v>
      </c>
      <c r="AH572" s="117" t="s">
        <v>121</v>
      </c>
      <c r="AI572" s="118">
        <v>328002011000242</v>
      </c>
      <c r="AJ572" s="117" t="s">
        <v>174</v>
      </c>
    </row>
    <row r="573" spans="2:36" ht="16.5">
      <c r="B573" s="93" t="s">
        <v>1030</v>
      </c>
      <c r="C573" s="113">
        <v>8</v>
      </c>
      <c r="D573" s="93" t="s">
        <v>1031</v>
      </c>
      <c r="E573" s="93"/>
      <c r="F573" s="114">
        <v>544442815979</v>
      </c>
      <c r="G573" s="115">
        <v>26096</v>
      </c>
      <c r="H573" s="112" t="s">
        <v>1032</v>
      </c>
      <c r="I573" s="87" t="s">
        <v>111</v>
      </c>
      <c r="J573" s="93" t="s">
        <v>1033</v>
      </c>
      <c r="K573" s="93" t="s">
        <v>1034</v>
      </c>
      <c r="L573" s="115">
        <v>37347</v>
      </c>
      <c r="M573" s="87" t="s">
        <v>96</v>
      </c>
      <c r="N573" s="87">
        <v>0</v>
      </c>
      <c r="O573" s="116">
        <v>74220</v>
      </c>
      <c r="P573" s="116">
        <v>0</v>
      </c>
      <c r="Q573" s="116">
        <v>0</v>
      </c>
      <c r="R573" s="116">
        <v>0</v>
      </c>
      <c r="S573" s="116">
        <v>115364</v>
      </c>
      <c r="T573" s="116">
        <f t="shared" si="37"/>
        <v>189584</v>
      </c>
      <c r="U573" s="87">
        <v>0</v>
      </c>
      <c r="V573" s="89">
        <f t="shared" si="39"/>
        <v>189584</v>
      </c>
      <c r="W573" s="87">
        <v>0</v>
      </c>
      <c r="X573" s="116">
        <v>17808</v>
      </c>
      <c r="Y573" s="116">
        <v>0</v>
      </c>
      <c r="Z573" s="116">
        <v>1392</v>
      </c>
      <c r="AA573" s="116">
        <v>0</v>
      </c>
      <c r="AB573" s="116">
        <v>1800</v>
      </c>
      <c r="AC573" s="116">
        <v>0</v>
      </c>
      <c r="AD573" s="116">
        <v>0</v>
      </c>
      <c r="AE573" s="116">
        <f t="shared" si="38"/>
        <v>21000</v>
      </c>
      <c r="AF573" s="89">
        <f t="shared" si="40"/>
        <v>168584</v>
      </c>
      <c r="AG573" s="87">
        <v>0</v>
      </c>
      <c r="AH573" s="117" t="s">
        <v>121</v>
      </c>
      <c r="AI573" s="118">
        <v>328002011000502</v>
      </c>
      <c r="AJ573" s="117" t="s">
        <v>174</v>
      </c>
    </row>
    <row r="574" spans="2:36" ht="16.5">
      <c r="B574" s="93" t="s">
        <v>1035</v>
      </c>
      <c r="C574" s="113">
        <v>9</v>
      </c>
      <c r="D574" s="93" t="s">
        <v>1036</v>
      </c>
      <c r="E574" s="93"/>
      <c r="F574" s="114">
        <v>880364085256</v>
      </c>
      <c r="G574" s="115">
        <v>27984</v>
      </c>
      <c r="H574" s="112" t="s">
        <v>1032</v>
      </c>
      <c r="I574" s="87" t="s">
        <v>111</v>
      </c>
      <c r="J574" s="93" t="s">
        <v>1033</v>
      </c>
      <c r="K574" s="93" t="s">
        <v>1037</v>
      </c>
      <c r="L574" s="115">
        <v>37347</v>
      </c>
      <c r="M574" s="87" t="s">
        <v>96</v>
      </c>
      <c r="N574" s="87">
        <v>0</v>
      </c>
      <c r="O574" s="116">
        <v>62052</v>
      </c>
      <c r="P574" s="116">
        <v>0</v>
      </c>
      <c r="Q574" s="116">
        <v>0</v>
      </c>
      <c r="R574" s="116">
        <v>0</v>
      </c>
      <c r="S574" s="116">
        <v>123930</v>
      </c>
      <c r="T574" s="116">
        <f t="shared" si="37"/>
        <v>185982</v>
      </c>
      <c r="U574" s="87">
        <v>0</v>
      </c>
      <c r="V574" s="89">
        <f t="shared" si="39"/>
        <v>185982</v>
      </c>
      <c r="W574" s="87">
        <v>0</v>
      </c>
      <c r="X574" s="116">
        <v>14904</v>
      </c>
      <c r="Y574" s="116">
        <v>0</v>
      </c>
      <c r="Z574" s="116">
        <v>1164</v>
      </c>
      <c r="AA574" s="116">
        <v>0</v>
      </c>
      <c r="AB574" s="116">
        <v>1050</v>
      </c>
      <c r="AC574" s="116">
        <v>0</v>
      </c>
      <c r="AD574" s="116">
        <v>0</v>
      </c>
      <c r="AE574" s="116">
        <f t="shared" si="38"/>
        <v>17118</v>
      </c>
      <c r="AF574" s="89">
        <f t="shared" si="40"/>
        <v>168864</v>
      </c>
      <c r="AG574" s="87">
        <v>0</v>
      </c>
      <c r="AH574" s="117" t="s">
        <v>121</v>
      </c>
      <c r="AI574" s="118">
        <v>328002011001689</v>
      </c>
      <c r="AJ574" s="117" t="s">
        <v>174</v>
      </c>
    </row>
    <row r="575" spans="2:36" ht="16.5">
      <c r="B575" s="93" t="s">
        <v>1038</v>
      </c>
      <c r="C575" s="113">
        <v>10</v>
      </c>
      <c r="D575" s="93" t="s">
        <v>1039</v>
      </c>
      <c r="E575" s="93"/>
      <c r="F575" s="114">
        <v>230098946171</v>
      </c>
      <c r="G575" s="115">
        <v>26886</v>
      </c>
      <c r="H575" s="112" t="s">
        <v>1032</v>
      </c>
      <c r="I575" s="87" t="s">
        <v>111</v>
      </c>
      <c r="J575" s="93" t="s">
        <v>771</v>
      </c>
      <c r="K575" s="93" t="s">
        <v>1040</v>
      </c>
      <c r="L575" s="115">
        <v>37412</v>
      </c>
      <c r="M575" s="87" t="s">
        <v>96</v>
      </c>
      <c r="N575" s="87">
        <v>0</v>
      </c>
      <c r="O575" s="116">
        <v>64392</v>
      </c>
      <c r="P575" s="116">
        <v>0</v>
      </c>
      <c r="Q575" s="116">
        <v>0</v>
      </c>
      <c r="R575" s="116">
        <v>0</v>
      </c>
      <c r="S575" s="116">
        <v>96588</v>
      </c>
      <c r="T575" s="116">
        <f t="shared" si="37"/>
        <v>160980</v>
      </c>
      <c r="U575" s="87">
        <v>0</v>
      </c>
      <c r="V575" s="89">
        <f t="shared" si="39"/>
        <v>160980</v>
      </c>
      <c r="W575" s="87">
        <v>0</v>
      </c>
      <c r="X575" s="116">
        <v>15456</v>
      </c>
      <c r="Y575" s="116">
        <v>0</v>
      </c>
      <c r="Z575" s="116">
        <v>1212</v>
      </c>
      <c r="AA575" s="116">
        <v>0</v>
      </c>
      <c r="AB575" s="116">
        <v>0</v>
      </c>
      <c r="AC575" s="116">
        <v>0</v>
      </c>
      <c r="AD575" s="116">
        <v>0</v>
      </c>
      <c r="AE575" s="116">
        <f t="shared" si="38"/>
        <v>16668</v>
      </c>
      <c r="AF575" s="89">
        <f t="shared" si="40"/>
        <v>144312</v>
      </c>
      <c r="AG575" s="87">
        <v>0</v>
      </c>
      <c r="AH575" s="117" t="s">
        <v>121</v>
      </c>
      <c r="AI575" s="118">
        <v>328002011000246</v>
      </c>
      <c r="AJ575" s="117" t="s">
        <v>174</v>
      </c>
    </row>
    <row r="576" spans="2:36" ht="16.5">
      <c r="B576" s="93" t="s">
        <v>1041</v>
      </c>
      <c r="C576" s="113">
        <v>11</v>
      </c>
      <c r="D576" s="93" t="s">
        <v>1042</v>
      </c>
      <c r="E576" s="93"/>
      <c r="F576" s="114">
        <v>653917639326</v>
      </c>
      <c r="G576" s="115">
        <v>26475</v>
      </c>
      <c r="H576" s="112" t="s">
        <v>1043</v>
      </c>
      <c r="I576" s="87" t="s">
        <v>111</v>
      </c>
      <c r="J576" s="93" t="s">
        <v>132</v>
      </c>
      <c r="K576" s="93" t="s">
        <v>1044</v>
      </c>
      <c r="L576" s="115">
        <v>37420</v>
      </c>
      <c r="M576" s="87" t="s">
        <v>96</v>
      </c>
      <c r="N576" s="87">
        <v>0</v>
      </c>
      <c r="O576" s="116">
        <v>65688</v>
      </c>
      <c r="P576" s="116">
        <v>0</v>
      </c>
      <c r="Q576" s="116">
        <v>0</v>
      </c>
      <c r="R576" s="116">
        <v>0</v>
      </c>
      <c r="S576" s="116">
        <v>98544</v>
      </c>
      <c r="T576" s="116">
        <f t="shared" si="37"/>
        <v>164232</v>
      </c>
      <c r="U576" s="87">
        <v>0</v>
      </c>
      <c r="V576" s="89">
        <f t="shared" si="39"/>
        <v>164232</v>
      </c>
      <c r="W576" s="87">
        <v>0</v>
      </c>
      <c r="X576" s="116">
        <v>15768</v>
      </c>
      <c r="Y576" s="116">
        <v>0</v>
      </c>
      <c r="Z576" s="116">
        <v>1236</v>
      </c>
      <c r="AA576" s="116">
        <v>0</v>
      </c>
      <c r="AB576" s="116">
        <v>0</v>
      </c>
      <c r="AC576" s="116">
        <v>0</v>
      </c>
      <c r="AD576" s="116">
        <v>0</v>
      </c>
      <c r="AE576" s="116">
        <f t="shared" si="38"/>
        <v>17004</v>
      </c>
      <c r="AF576" s="89">
        <f t="shared" si="40"/>
        <v>147228</v>
      </c>
      <c r="AG576" s="87">
        <v>0</v>
      </c>
      <c r="AH576" s="117" t="s">
        <v>121</v>
      </c>
      <c r="AI576" s="118">
        <v>328002011001811</v>
      </c>
      <c r="AJ576" s="117" t="s">
        <v>174</v>
      </c>
    </row>
    <row r="577" spans="2:36" ht="16.5">
      <c r="B577" s="93" t="s">
        <v>1045</v>
      </c>
      <c r="C577" s="113">
        <v>12</v>
      </c>
      <c r="D577" s="93" t="s">
        <v>1046</v>
      </c>
      <c r="E577" s="93" t="s">
        <v>1047</v>
      </c>
      <c r="F577" s="114">
        <v>872829994485</v>
      </c>
      <c r="G577" s="115">
        <v>28038</v>
      </c>
      <c r="H577" s="112" t="s">
        <v>1048</v>
      </c>
      <c r="I577" s="87" t="s">
        <v>111</v>
      </c>
      <c r="J577" s="93" t="s">
        <v>1000</v>
      </c>
      <c r="K577" s="93" t="s">
        <v>1049</v>
      </c>
      <c r="L577" s="115">
        <v>37469</v>
      </c>
      <c r="M577" s="87" t="s">
        <v>96</v>
      </c>
      <c r="N577" s="87">
        <v>0</v>
      </c>
      <c r="O577" s="116">
        <v>95880</v>
      </c>
      <c r="P577" s="116">
        <v>0</v>
      </c>
      <c r="Q577" s="116">
        <v>0</v>
      </c>
      <c r="R577" s="116">
        <v>0</v>
      </c>
      <c r="S577" s="116">
        <v>143820</v>
      </c>
      <c r="T577" s="116">
        <f t="shared" si="37"/>
        <v>239700</v>
      </c>
      <c r="U577" s="87">
        <v>0</v>
      </c>
      <c r="V577" s="89">
        <f t="shared" si="39"/>
        <v>239700</v>
      </c>
      <c r="W577" s="87">
        <v>0</v>
      </c>
      <c r="X577" s="116">
        <v>0</v>
      </c>
      <c r="Y577" s="116">
        <v>0</v>
      </c>
      <c r="Z577" s="116">
        <v>0</v>
      </c>
      <c r="AA577" s="116">
        <v>0</v>
      </c>
      <c r="AB577" s="116">
        <v>1800</v>
      </c>
      <c r="AC577" s="116">
        <v>0</v>
      </c>
      <c r="AD577" s="116">
        <v>0</v>
      </c>
      <c r="AE577" s="116">
        <f t="shared" si="38"/>
        <v>1800</v>
      </c>
      <c r="AF577" s="89">
        <f t="shared" si="40"/>
        <v>237900</v>
      </c>
      <c r="AG577" s="87">
        <v>0</v>
      </c>
      <c r="AH577" s="117" t="s">
        <v>121</v>
      </c>
      <c r="AI577" s="118">
        <v>328002011000310</v>
      </c>
      <c r="AJ577" s="117" t="s">
        <v>174</v>
      </c>
    </row>
    <row r="578" spans="2:36" ht="16.5">
      <c r="B578" s="93" t="s">
        <v>1050</v>
      </c>
      <c r="C578" s="113">
        <v>13</v>
      </c>
      <c r="D578" s="93" t="s">
        <v>1051</v>
      </c>
      <c r="E578" s="93"/>
      <c r="F578" s="114">
        <v>823771303741</v>
      </c>
      <c r="G578" s="115">
        <v>27920</v>
      </c>
      <c r="H578" s="112" t="s">
        <v>1052</v>
      </c>
      <c r="I578" s="87" t="s">
        <v>111</v>
      </c>
      <c r="J578" s="93" t="s">
        <v>1033</v>
      </c>
      <c r="K578" s="93" t="s">
        <v>1001</v>
      </c>
      <c r="L578" s="115">
        <v>37469</v>
      </c>
      <c r="M578" s="87" t="s">
        <v>96</v>
      </c>
      <c r="N578" s="87">
        <v>0</v>
      </c>
      <c r="O578" s="116">
        <v>73440</v>
      </c>
      <c r="P578" s="116">
        <v>0</v>
      </c>
      <c r="Q578" s="116">
        <v>0</v>
      </c>
      <c r="R578" s="116">
        <v>0</v>
      </c>
      <c r="S578" s="116">
        <v>110172</v>
      </c>
      <c r="T578" s="116">
        <f t="shared" si="37"/>
        <v>183612</v>
      </c>
      <c r="U578" s="87">
        <v>0</v>
      </c>
      <c r="V578" s="89">
        <f t="shared" si="39"/>
        <v>183612</v>
      </c>
      <c r="W578" s="87">
        <v>0</v>
      </c>
      <c r="X578" s="116">
        <v>17616</v>
      </c>
      <c r="Y578" s="116">
        <v>0</v>
      </c>
      <c r="Z578" s="116">
        <v>1380</v>
      </c>
      <c r="AA578" s="116">
        <v>0</v>
      </c>
      <c r="AB578" s="116">
        <v>1800</v>
      </c>
      <c r="AC578" s="116">
        <v>0</v>
      </c>
      <c r="AD578" s="116">
        <v>0</v>
      </c>
      <c r="AE578" s="116">
        <f t="shared" si="38"/>
        <v>20796</v>
      </c>
      <c r="AF578" s="89">
        <f t="shared" si="40"/>
        <v>162816</v>
      </c>
      <c r="AG578" s="87">
        <v>0</v>
      </c>
      <c r="AH578" s="117" t="s">
        <v>121</v>
      </c>
      <c r="AI578" s="118">
        <v>328002011000365</v>
      </c>
      <c r="AJ578" s="117" t="s">
        <v>174</v>
      </c>
    </row>
    <row r="579" spans="2:36" ht="16.5">
      <c r="B579" s="93" t="s">
        <v>1053</v>
      </c>
      <c r="C579" s="113">
        <v>14</v>
      </c>
      <c r="D579" s="93" t="s">
        <v>1054</v>
      </c>
      <c r="E579" s="93" t="s">
        <v>1055</v>
      </c>
      <c r="F579" s="114">
        <v>663411662478</v>
      </c>
      <c r="G579" s="115">
        <v>27169</v>
      </c>
      <c r="H579" s="112"/>
      <c r="I579" s="87" t="s">
        <v>111</v>
      </c>
      <c r="J579" s="93" t="s">
        <v>1005</v>
      </c>
      <c r="K579" s="93" t="s">
        <v>1056</v>
      </c>
      <c r="L579" s="115">
        <v>37469</v>
      </c>
      <c r="M579" s="87" t="s">
        <v>96</v>
      </c>
      <c r="N579" s="87">
        <v>0</v>
      </c>
      <c r="O579" s="116">
        <v>240000</v>
      </c>
      <c r="P579" s="116">
        <v>0</v>
      </c>
      <c r="Q579" s="116">
        <v>0</v>
      </c>
      <c r="R579" s="116">
        <v>0</v>
      </c>
      <c r="S579" s="116">
        <v>358956</v>
      </c>
      <c r="T579" s="116">
        <f t="shared" si="37"/>
        <v>598956</v>
      </c>
      <c r="U579" s="87">
        <v>0</v>
      </c>
      <c r="V579" s="89">
        <f t="shared" si="39"/>
        <v>598956</v>
      </c>
      <c r="W579" s="87">
        <v>0</v>
      </c>
      <c r="X579" s="116">
        <v>0</v>
      </c>
      <c r="Y579" s="116">
        <v>0</v>
      </c>
      <c r="Z579" s="116">
        <v>0</v>
      </c>
      <c r="AA579" s="116">
        <v>0</v>
      </c>
      <c r="AB579" s="116">
        <v>2400</v>
      </c>
      <c r="AC579" s="116">
        <v>0</v>
      </c>
      <c r="AD579" s="116">
        <v>0</v>
      </c>
      <c r="AE579" s="116">
        <f t="shared" si="38"/>
        <v>2400</v>
      </c>
      <c r="AF579" s="89">
        <f t="shared" si="40"/>
        <v>596556</v>
      </c>
      <c r="AG579" s="87">
        <v>0</v>
      </c>
      <c r="AH579" s="117" t="s">
        <v>121</v>
      </c>
      <c r="AI579" s="118">
        <v>50820201000201</v>
      </c>
      <c r="AJ579" s="117" t="s">
        <v>1007</v>
      </c>
    </row>
    <row r="580" spans="2:36" ht="16.5">
      <c r="B580" s="93" t="s">
        <v>1057</v>
      </c>
      <c r="C580" s="113">
        <v>15</v>
      </c>
      <c r="D580" s="93" t="s">
        <v>1058</v>
      </c>
      <c r="E580" s="93" t="s">
        <v>1059</v>
      </c>
      <c r="F580" s="114">
        <v>381849837031</v>
      </c>
      <c r="G580" s="115">
        <v>25703</v>
      </c>
      <c r="H580" s="112" t="s">
        <v>1060</v>
      </c>
      <c r="I580" s="87" t="s">
        <v>111</v>
      </c>
      <c r="J580" s="93" t="s">
        <v>766</v>
      </c>
      <c r="K580" s="93" t="s">
        <v>1056</v>
      </c>
      <c r="L580" s="115">
        <v>37537</v>
      </c>
      <c r="M580" s="87" t="s">
        <v>96</v>
      </c>
      <c r="N580" s="87">
        <v>0</v>
      </c>
      <c r="O580" s="116">
        <v>192000</v>
      </c>
      <c r="P580" s="116">
        <v>0</v>
      </c>
      <c r="Q580" s="116">
        <v>0</v>
      </c>
      <c r="R580" s="116">
        <v>0</v>
      </c>
      <c r="S580" s="116">
        <v>193584</v>
      </c>
      <c r="T580" s="116">
        <f t="shared" si="37"/>
        <v>385584</v>
      </c>
      <c r="U580" s="87">
        <v>0</v>
      </c>
      <c r="V580" s="89">
        <f t="shared" si="39"/>
        <v>385584</v>
      </c>
      <c r="W580" s="87">
        <v>0</v>
      </c>
      <c r="X580" s="116">
        <v>0</v>
      </c>
      <c r="Y580" s="116">
        <v>0</v>
      </c>
      <c r="Z580" s="116">
        <v>0</v>
      </c>
      <c r="AA580" s="116">
        <v>0</v>
      </c>
      <c r="AB580" s="116">
        <v>2400</v>
      </c>
      <c r="AC580" s="116">
        <v>0</v>
      </c>
      <c r="AD580" s="116">
        <v>0</v>
      </c>
      <c r="AE580" s="116">
        <f t="shared" si="38"/>
        <v>2400</v>
      </c>
      <c r="AF580" s="89">
        <f t="shared" si="40"/>
        <v>383184</v>
      </c>
      <c r="AG580" s="87">
        <v>0</v>
      </c>
      <c r="AH580" s="117" t="s">
        <v>121</v>
      </c>
      <c r="AI580" s="118">
        <v>328002011000448</v>
      </c>
      <c r="AJ580" s="117" t="s">
        <v>174</v>
      </c>
    </row>
    <row r="581" spans="2:36" ht="16.5">
      <c r="B581" s="93" t="s">
        <v>1061</v>
      </c>
      <c r="C581" s="113">
        <v>16</v>
      </c>
      <c r="D581" s="93" t="s">
        <v>1062</v>
      </c>
      <c r="E581" s="93" t="s">
        <v>1063</v>
      </c>
      <c r="F581" s="114">
        <v>694940637846</v>
      </c>
      <c r="G581" s="115">
        <v>25730</v>
      </c>
      <c r="H581" s="112"/>
      <c r="I581" s="87" t="s">
        <v>111</v>
      </c>
      <c r="J581" s="93" t="s">
        <v>748</v>
      </c>
      <c r="K581" s="93" t="s">
        <v>1064</v>
      </c>
      <c r="L581" s="115">
        <v>37599</v>
      </c>
      <c r="M581" s="87" t="s">
        <v>96</v>
      </c>
      <c r="N581" s="87">
        <v>0</v>
      </c>
      <c r="O581" s="116">
        <v>190380</v>
      </c>
      <c r="P581" s="116">
        <v>0</v>
      </c>
      <c r="Q581" s="116">
        <v>0</v>
      </c>
      <c r="R581" s="116">
        <v>0</v>
      </c>
      <c r="S581" s="116">
        <v>116238</v>
      </c>
      <c r="T581" s="116">
        <f t="shared" si="37"/>
        <v>306618</v>
      </c>
      <c r="U581" s="87">
        <v>0</v>
      </c>
      <c r="V581" s="89">
        <f t="shared" si="39"/>
        <v>306618</v>
      </c>
      <c r="W581" s="87">
        <v>0</v>
      </c>
      <c r="X581" s="116">
        <v>0</v>
      </c>
      <c r="Y581" s="116">
        <v>0</v>
      </c>
      <c r="Z581" s="116">
        <v>0</v>
      </c>
      <c r="AA581" s="116">
        <v>0</v>
      </c>
      <c r="AB581" s="116">
        <v>2400</v>
      </c>
      <c r="AC581" s="116">
        <v>0</v>
      </c>
      <c r="AD581" s="116">
        <v>0</v>
      </c>
      <c r="AE581" s="116">
        <f t="shared" si="38"/>
        <v>2400</v>
      </c>
      <c r="AF581" s="89">
        <f t="shared" si="40"/>
        <v>304218</v>
      </c>
      <c r="AG581" s="87">
        <v>0</v>
      </c>
      <c r="AH581" s="117" t="s">
        <v>121</v>
      </c>
      <c r="AI581" s="118">
        <v>328002011000505</v>
      </c>
      <c r="AJ581" s="117" t="s">
        <v>174</v>
      </c>
    </row>
    <row r="582" spans="2:36" ht="16.5">
      <c r="B582" s="93" t="s">
        <v>1065</v>
      </c>
      <c r="C582" s="113">
        <v>17</v>
      </c>
      <c r="D582" s="93" t="s">
        <v>1066</v>
      </c>
      <c r="E582" s="93"/>
      <c r="F582" s="114">
        <v>501303769549</v>
      </c>
      <c r="G582" s="115">
        <v>29225</v>
      </c>
      <c r="H582" s="112" t="s">
        <v>1067</v>
      </c>
      <c r="I582" s="87" t="s">
        <v>111</v>
      </c>
      <c r="J582" s="93" t="s">
        <v>1010</v>
      </c>
      <c r="K582" s="93" t="s">
        <v>1025</v>
      </c>
      <c r="L582" s="115">
        <v>37700</v>
      </c>
      <c r="M582" s="87" t="s">
        <v>96</v>
      </c>
      <c r="N582" s="87">
        <v>0</v>
      </c>
      <c r="O582" s="116">
        <v>192000</v>
      </c>
      <c r="P582" s="116">
        <v>0</v>
      </c>
      <c r="Q582" s="116">
        <v>0</v>
      </c>
      <c r="R582" s="116">
        <v>0</v>
      </c>
      <c r="S582" s="116">
        <v>76980</v>
      </c>
      <c r="T582" s="116">
        <f t="shared" si="37"/>
        <v>268980</v>
      </c>
      <c r="U582" s="87">
        <v>0</v>
      </c>
      <c r="V582" s="89">
        <f t="shared" si="39"/>
        <v>268980</v>
      </c>
      <c r="W582" s="87">
        <v>0</v>
      </c>
      <c r="X582" s="116">
        <v>0</v>
      </c>
      <c r="Y582" s="116">
        <v>0</v>
      </c>
      <c r="Z582" s="116">
        <v>0</v>
      </c>
      <c r="AA582" s="116">
        <v>0</v>
      </c>
      <c r="AB582" s="116">
        <v>2400</v>
      </c>
      <c r="AC582" s="116">
        <v>0</v>
      </c>
      <c r="AD582" s="116">
        <v>0</v>
      </c>
      <c r="AE582" s="116">
        <f t="shared" si="38"/>
        <v>2400</v>
      </c>
      <c r="AF582" s="89">
        <f t="shared" si="40"/>
        <v>266580</v>
      </c>
      <c r="AG582" s="87">
        <v>0</v>
      </c>
      <c r="AH582" s="117" t="s">
        <v>121</v>
      </c>
      <c r="AI582" s="118">
        <v>328002011000551</v>
      </c>
      <c r="AJ582" s="117" t="s">
        <v>174</v>
      </c>
    </row>
    <row r="583" spans="2:36" ht="16.5">
      <c r="B583" s="93" t="s">
        <v>1068</v>
      </c>
      <c r="C583" s="113">
        <v>18</v>
      </c>
      <c r="D583" s="93" t="s">
        <v>1069</v>
      </c>
      <c r="E583" s="93"/>
      <c r="F583" s="114">
        <v>452779837849</v>
      </c>
      <c r="G583" s="115">
        <v>25690</v>
      </c>
      <c r="H583" s="112"/>
      <c r="I583" s="87" t="s">
        <v>111</v>
      </c>
      <c r="J583" s="93" t="s">
        <v>125</v>
      </c>
      <c r="K583" s="93" t="s">
        <v>1070</v>
      </c>
      <c r="L583" s="115">
        <v>37725</v>
      </c>
      <c r="M583" s="87" t="s">
        <v>96</v>
      </c>
      <c r="N583" s="87">
        <v>0</v>
      </c>
      <c r="O583" s="116">
        <v>77922</v>
      </c>
      <c r="P583" s="116">
        <v>0</v>
      </c>
      <c r="Q583" s="116">
        <v>0</v>
      </c>
      <c r="R583" s="116">
        <v>0</v>
      </c>
      <c r="S583" s="116">
        <v>116883</v>
      </c>
      <c r="T583" s="116">
        <f t="shared" si="37"/>
        <v>194805</v>
      </c>
      <c r="U583" s="87">
        <v>0</v>
      </c>
      <c r="V583" s="89">
        <f t="shared" si="39"/>
        <v>194805</v>
      </c>
      <c r="W583" s="87">
        <v>0</v>
      </c>
      <c r="X583" s="116">
        <v>18702</v>
      </c>
      <c r="Y583" s="116">
        <v>0</v>
      </c>
      <c r="Z583" s="116">
        <v>1461</v>
      </c>
      <c r="AA583" s="116">
        <v>0</v>
      </c>
      <c r="AB583" s="116">
        <v>1350</v>
      </c>
      <c r="AC583" s="116">
        <v>0</v>
      </c>
      <c r="AD583" s="116">
        <v>0</v>
      </c>
      <c r="AE583" s="116">
        <f t="shared" si="38"/>
        <v>21513</v>
      </c>
      <c r="AF583" s="89">
        <f t="shared" si="40"/>
        <v>173292</v>
      </c>
      <c r="AG583" s="87">
        <v>0</v>
      </c>
      <c r="AH583" s="117" t="s">
        <v>121</v>
      </c>
      <c r="AI583" s="118">
        <v>328002011000601</v>
      </c>
      <c r="AJ583" s="117" t="s">
        <v>174</v>
      </c>
    </row>
    <row r="584" spans="2:36" ht="16.5">
      <c r="B584" s="93" t="s">
        <v>1071</v>
      </c>
      <c r="C584" s="113">
        <v>19</v>
      </c>
      <c r="D584" s="93" t="s">
        <v>1072</v>
      </c>
      <c r="E584" s="93"/>
      <c r="F584" s="114">
        <v>616236408488</v>
      </c>
      <c r="G584" s="115">
        <v>29398</v>
      </c>
      <c r="H584" s="112" t="s">
        <v>1073</v>
      </c>
      <c r="I584" s="87" t="s">
        <v>111</v>
      </c>
      <c r="J584" s="93" t="s">
        <v>766</v>
      </c>
      <c r="K584" s="93" t="s">
        <v>1040</v>
      </c>
      <c r="L584" s="115">
        <v>37747</v>
      </c>
      <c r="M584" s="87" t="s">
        <v>96</v>
      </c>
      <c r="N584" s="87">
        <v>0</v>
      </c>
      <c r="O584" s="116">
        <v>55005</v>
      </c>
      <c r="P584" s="116">
        <v>0</v>
      </c>
      <c r="Q584" s="116">
        <v>0</v>
      </c>
      <c r="R584" s="116">
        <v>0</v>
      </c>
      <c r="S584" s="116">
        <v>82515</v>
      </c>
      <c r="T584" s="116">
        <f t="shared" si="37"/>
        <v>137520</v>
      </c>
      <c r="U584" s="87">
        <v>0</v>
      </c>
      <c r="V584" s="89">
        <f t="shared" si="39"/>
        <v>137520</v>
      </c>
      <c r="W584" s="87">
        <v>0</v>
      </c>
      <c r="X584" s="116">
        <v>13200</v>
      </c>
      <c r="Y584" s="116">
        <v>0</v>
      </c>
      <c r="Z584" s="116">
        <v>1026</v>
      </c>
      <c r="AA584" s="116">
        <v>0</v>
      </c>
      <c r="AB584" s="116">
        <v>0</v>
      </c>
      <c r="AC584" s="116">
        <v>0</v>
      </c>
      <c r="AD584" s="116">
        <v>0</v>
      </c>
      <c r="AE584" s="116">
        <f t="shared" si="38"/>
        <v>14226</v>
      </c>
      <c r="AF584" s="89">
        <f t="shared" si="40"/>
        <v>123294</v>
      </c>
      <c r="AG584" s="87">
        <v>0</v>
      </c>
      <c r="AH584" s="117" t="s">
        <v>121</v>
      </c>
      <c r="AI584" s="118">
        <v>328002011001443</v>
      </c>
      <c r="AJ584" s="117" t="s">
        <v>174</v>
      </c>
    </row>
    <row r="585" spans="2:36" ht="16.5">
      <c r="B585" s="93" t="s">
        <v>1074</v>
      </c>
      <c r="C585" s="113">
        <v>20</v>
      </c>
      <c r="D585" s="93" t="s">
        <v>1075</v>
      </c>
      <c r="E585" s="93"/>
      <c r="F585" s="114">
        <v>295493588631</v>
      </c>
      <c r="G585" s="115">
        <v>25751</v>
      </c>
      <c r="H585" s="112" t="s">
        <v>1043</v>
      </c>
      <c r="I585" s="87" t="s">
        <v>111</v>
      </c>
      <c r="J585" s="93" t="s">
        <v>766</v>
      </c>
      <c r="K585" s="93" t="s">
        <v>1040</v>
      </c>
      <c r="L585" s="115">
        <v>37870</v>
      </c>
      <c r="M585" s="87" t="s">
        <v>96</v>
      </c>
      <c r="N585" s="87">
        <v>0</v>
      </c>
      <c r="O585" s="116">
        <v>54533</v>
      </c>
      <c r="P585" s="116">
        <v>0</v>
      </c>
      <c r="Q585" s="116">
        <v>0</v>
      </c>
      <c r="R585" s="116">
        <v>0</v>
      </c>
      <c r="S585" s="116">
        <v>81807</v>
      </c>
      <c r="T585" s="116">
        <f t="shared" si="37"/>
        <v>136340</v>
      </c>
      <c r="U585" s="87">
        <v>0</v>
      </c>
      <c r="V585" s="89">
        <f t="shared" si="39"/>
        <v>136340</v>
      </c>
      <c r="W585" s="87">
        <v>0</v>
      </c>
      <c r="X585" s="116">
        <v>13086</v>
      </c>
      <c r="Y585" s="116">
        <v>0</v>
      </c>
      <c r="Z585" s="116">
        <v>1017</v>
      </c>
      <c r="AA585" s="116">
        <v>0</v>
      </c>
      <c r="AB585" s="116">
        <v>0</v>
      </c>
      <c r="AC585" s="116">
        <v>0</v>
      </c>
      <c r="AD585" s="116">
        <v>0</v>
      </c>
      <c r="AE585" s="116">
        <f t="shared" si="38"/>
        <v>14103</v>
      </c>
      <c r="AF585" s="89">
        <f t="shared" si="40"/>
        <v>122237</v>
      </c>
      <c r="AG585" s="87">
        <v>0</v>
      </c>
      <c r="AH585" s="117" t="s">
        <v>121</v>
      </c>
      <c r="AI585" s="118">
        <v>328002011001719</v>
      </c>
      <c r="AJ585" s="117" t="s">
        <v>174</v>
      </c>
    </row>
    <row r="586" spans="2:36" ht="16.5">
      <c r="B586" s="93" t="s">
        <v>1076</v>
      </c>
      <c r="C586" s="113">
        <v>21</v>
      </c>
      <c r="D586" s="93" t="s">
        <v>1077</v>
      </c>
      <c r="E586" s="93"/>
      <c r="F586" s="114">
        <v>389605741878</v>
      </c>
      <c r="G586" s="115">
        <v>28289</v>
      </c>
      <c r="H586" s="112" t="s">
        <v>1078</v>
      </c>
      <c r="I586" s="87" t="s">
        <v>111</v>
      </c>
      <c r="J586" s="93" t="s">
        <v>1079</v>
      </c>
      <c r="K586" s="93" t="s">
        <v>1001</v>
      </c>
      <c r="L586" s="115">
        <v>37874</v>
      </c>
      <c r="M586" s="87" t="s">
        <v>96</v>
      </c>
      <c r="N586" s="87">
        <v>0</v>
      </c>
      <c r="O586" s="116">
        <v>72288</v>
      </c>
      <c r="P586" s="116">
        <v>0</v>
      </c>
      <c r="Q586" s="116">
        <v>0</v>
      </c>
      <c r="R586" s="116">
        <v>0</v>
      </c>
      <c r="S586" s="116">
        <v>108444</v>
      </c>
      <c r="T586" s="116">
        <f t="shared" si="37"/>
        <v>180732</v>
      </c>
      <c r="U586" s="87">
        <v>0</v>
      </c>
      <c r="V586" s="89">
        <f t="shared" si="39"/>
        <v>180732</v>
      </c>
      <c r="W586" s="87">
        <v>0</v>
      </c>
      <c r="X586" s="116">
        <v>17352</v>
      </c>
      <c r="Y586" s="116">
        <v>0</v>
      </c>
      <c r="Z586" s="116">
        <v>1356</v>
      </c>
      <c r="AA586" s="116">
        <v>0</v>
      </c>
      <c r="AB586" s="116">
        <v>1800</v>
      </c>
      <c r="AC586" s="116">
        <v>0</v>
      </c>
      <c r="AD586" s="116">
        <v>0</v>
      </c>
      <c r="AE586" s="116">
        <f t="shared" si="38"/>
        <v>20508</v>
      </c>
      <c r="AF586" s="89">
        <f t="shared" si="40"/>
        <v>160224</v>
      </c>
      <c r="AG586" s="87">
        <v>0</v>
      </c>
      <c r="AH586" s="117" t="s">
        <v>121</v>
      </c>
      <c r="AI586" s="118">
        <v>328002011001688</v>
      </c>
      <c r="AJ586" s="117" t="s">
        <v>174</v>
      </c>
    </row>
    <row r="587" spans="2:36" ht="16.5">
      <c r="B587" s="93" t="s">
        <v>1080</v>
      </c>
      <c r="C587" s="113">
        <v>22</v>
      </c>
      <c r="D587" s="93" t="s">
        <v>1081</v>
      </c>
      <c r="E587" s="93"/>
      <c r="F587" s="114">
        <v>824158425964</v>
      </c>
      <c r="G587" s="115">
        <v>26665</v>
      </c>
      <c r="H587" s="112" t="s">
        <v>1082</v>
      </c>
      <c r="I587" s="87" t="s">
        <v>111</v>
      </c>
      <c r="J587" s="93" t="s">
        <v>338</v>
      </c>
      <c r="K587" s="93" t="s">
        <v>1040</v>
      </c>
      <c r="L587" s="115">
        <v>37977</v>
      </c>
      <c r="M587" s="87" t="s">
        <v>96</v>
      </c>
      <c r="N587" s="87">
        <v>0</v>
      </c>
      <c r="O587" s="116">
        <v>34968</v>
      </c>
      <c r="P587" s="116">
        <v>0</v>
      </c>
      <c r="Q587" s="116">
        <v>0</v>
      </c>
      <c r="R587" s="116">
        <v>0</v>
      </c>
      <c r="S587" s="116">
        <v>52446</v>
      </c>
      <c r="T587" s="116">
        <f t="shared" si="37"/>
        <v>87414</v>
      </c>
      <c r="U587" s="87">
        <v>0</v>
      </c>
      <c r="V587" s="89">
        <f t="shared" si="39"/>
        <v>87414</v>
      </c>
      <c r="W587" s="87">
        <v>0</v>
      </c>
      <c r="X587" s="116">
        <v>8392</v>
      </c>
      <c r="Y587" s="116">
        <v>0</v>
      </c>
      <c r="Z587" s="116">
        <v>660</v>
      </c>
      <c r="AA587" s="116">
        <v>0</v>
      </c>
      <c r="AB587" s="116">
        <v>0</v>
      </c>
      <c r="AC587" s="116">
        <v>0</v>
      </c>
      <c r="AD587" s="116">
        <v>0</v>
      </c>
      <c r="AE587" s="116">
        <f t="shared" si="38"/>
        <v>9052</v>
      </c>
      <c r="AF587" s="89">
        <f t="shared" si="40"/>
        <v>78362</v>
      </c>
      <c r="AG587" s="87">
        <v>0</v>
      </c>
      <c r="AH587" s="117" t="s">
        <v>121</v>
      </c>
      <c r="AI587" s="118">
        <v>455802010131467</v>
      </c>
      <c r="AJ587" s="117" t="s">
        <v>1083</v>
      </c>
    </row>
    <row r="588" spans="2:36" ht="16.5">
      <c r="B588" s="93" t="s">
        <v>1084</v>
      </c>
      <c r="C588" s="113">
        <v>23</v>
      </c>
      <c r="D588" s="93" t="s">
        <v>1085</v>
      </c>
      <c r="E588" s="93"/>
      <c r="F588" s="114">
        <v>994218236023</v>
      </c>
      <c r="G588" s="115">
        <v>22056</v>
      </c>
      <c r="H588" s="112"/>
      <c r="I588" s="87" t="s">
        <v>111</v>
      </c>
      <c r="J588" s="93" t="s">
        <v>338</v>
      </c>
      <c r="K588" s="93" t="s">
        <v>1086</v>
      </c>
      <c r="L588" s="115">
        <v>38047</v>
      </c>
      <c r="M588" s="87" t="s">
        <v>96</v>
      </c>
      <c r="N588" s="87">
        <v>0</v>
      </c>
      <c r="O588" s="116">
        <v>35808</v>
      </c>
      <c r="P588" s="116">
        <v>0</v>
      </c>
      <c r="Q588" s="116">
        <v>0</v>
      </c>
      <c r="R588" s="116">
        <v>0</v>
      </c>
      <c r="S588" s="116">
        <v>53708</v>
      </c>
      <c r="T588" s="116">
        <f t="shared" si="37"/>
        <v>89516</v>
      </c>
      <c r="U588" s="87">
        <v>0</v>
      </c>
      <c r="V588" s="89">
        <f t="shared" si="39"/>
        <v>89516</v>
      </c>
      <c r="W588" s="87">
        <v>0</v>
      </c>
      <c r="X588" s="116">
        <v>8594</v>
      </c>
      <c r="Y588" s="116">
        <v>0</v>
      </c>
      <c r="Z588" s="116">
        <v>675</v>
      </c>
      <c r="AA588" s="116">
        <v>0</v>
      </c>
      <c r="AB588" s="116">
        <v>0</v>
      </c>
      <c r="AC588" s="116">
        <v>0</v>
      </c>
      <c r="AD588" s="116">
        <v>0</v>
      </c>
      <c r="AE588" s="116">
        <f t="shared" si="38"/>
        <v>9269</v>
      </c>
      <c r="AF588" s="89">
        <f t="shared" si="40"/>
        <v>80247</v>
      </c>
      <c r="AG588" s="87">
        <v>0</v>
      </c>
      <c r="AH588" s="117" t="s">
        <v>121</v>
      </c>
      <c r="AI588" s="118">
        <v>328002011019877</v>
      </c>
      <c r="AJ588" s="117" t="s">
        <v>174</v>
      </c>
    </row>
    <row r="589" spans="2:36" ht="16.5">
      <c r="B589" s="93" t="s">
        <v>1087</v>
      </c>
      <c r="C589" s="113">
        <v>24</v>
      </c>
      <c r="D589" s="93" t="s">
        <v>1088</v>
      </c>
      <c r="E589" s="93" t="s">
        <v>1089</v>
      </c>
      <c r="F589" s="114">
        <v>469590821185</v>
      </c>
      <c r="G589" s="115">
        <v>25416</v>
      </c>
      <c r="H589" s="112"/>
      <c r="I589" s="87" t="s">
        <v>111</v>
      </c>
      <c r="J589" s="93" t="s">
        <v>338</v>
      </c>
      <c r="K589" s="93" t="s">
        <v>62</v>
      </c>
      <c r="L589" s="115">
        <v>38047</v>
      </c>
      <c r="M589" s="87" t="s">
        <v>96</v>
      </c>
      <c r="N589" s="87">
        <v>0</v>
      </c>
      <c r="O589" s="116">
        <v>40966</v>
      </c>
      <c r="P589" s="116">
        <v>0</v>
      </c>
      <c r="Q589" s="116">
        <v>0</v>
      </c>
      <c r="R589" s="116">
        <v>0</v>
      </c>
      <c r="S589" s="116">
        <v>61442</v>
      </c>
      <c r="T589" s="116">
        <f t="shared" si="37"/>
        <v>102408</v>
      </c>
      <c r="U589" s="87">
        <v>0</v>
      </c>
      <c r="V589" s="89">
        <f t="shared" si="39"/>
        <v>102408</v>
      </c>
      <c r="W589" s="87">
        <v>0</v>
      </c>
      <c r="X589" s="116">
        <v>9838</v>
      </c>
      <c r="Y589" s="116">
        <v>0</v>
      </c>
      <c r="Z589" s="116">
        <v>766</v>
      </c>
      <c r="AA589" s="116">
        <v>0</v>
      </c>
      <c r="AB589" s="116">
        <v>0</v>
      </c>
      <c r="AC589" s="116">
        <v>0</v>
      </c>
      <c r="AD589" s="116">
        <v>0</v>
      </c>
      <c r="AE589" s="116">
        <f t="shared" si="38"/>
        <v>10604</v>
      </c>
      <c r="AF589" s="89">
        <f t="shared" si="40"/>
        <v>91804</v>
      </c>
      <c r="AG589" s="87">
        <v>0</v>
      </c>
      <c r="AH589" s="117" t="s">
        <v>121</v>
      </c>
      <c r="AI589" s="118">
        <v>328002011019881</v>
      </c>
      <c r="AJ589" s="117" t="s">
        <v>174</v>
      </c>
    </row>
    <row r="590" spans="2:36" ht="16.5">
      <c r="B590" s="93" t="s">
        <v>1090</v>
      </c>
      <c r="C590" s="113">
        <v>25</v>
      </c>
      <c r="D590" s="93" t="s">
        <v>1091</v>
      </c>
      <c r="E590" s="93"/>
      <c r="F590" s="114">
        <v>430671848448</v>
      </c>
      <c r="G590" s="115">
        <v>27560</v>
      </c>
      <c r="H590" s="112" t="s">
        <v>1043</v>
      </c>
      <c r="I590" s="87" t="s">
        <v>111</v>
      </c>
      <c r="J590" s="93" t="s">
        <v>1092</v>
      </c>
      <c r="K590" s="93" t="s">
        <v>1037</v>
      </c>
      <c r="L590" s="115">
        <v>38064</v>
      </c>
      <c r="M590" s="87" t="s">
        <v>96</v>
      </c>
      <c r="N590" s="87">
        <v>0</v>
      </c>
      <c r="O590" s="116">
        <v>61992</v>
      </c>
      <c r="P590" s="116">
        <v>0</v>
      </c>
      <c r="Q590" s="116">
        <v>0</v>
      </c>
      <c r="R590" s="116">
        <v>0</v>
      </c>
      <c r="S590" s="116">
        <v>92976</v>
      </c>
      <c r="T590" s="116">
        <f t="shared" si="37"/>
        <v>154968</v>
      </c>
      <c r="U590" s="87">
        <v>0</v>
      </c>
      <c r="V590" s="89">
        <f t="shared" si="39"/>
        <v>154968</v>
      </c>
      <c r="W590" s="87">
        <v>0</v>
      </c>
      <c r="X590" s="116">
        <v>14880</v>
      </c>
      <c r="Y590" s="116">
        <v>0</v>
      </c>
      <c r="Z590" s="116">
        <v>1164</v>
      </c>
      <c r="AA590" s="116">
        <v>0</v>
      </c>
      <c r="AB590" s="116">
        <v>0</v>
      </c>
      <c r="AC590" s="116">
        <v>0</v>
      </c>
      <c r="AD590" s="116">
        <v>0</v>
      </c>
      <c r="AE590" s="116">
        <f t="shared" si="38"/>
        <v>16044</v>
      </c>
      <c r="AF590" s="89">
        <f t="shared" si="40"/>
        <v>138924</v>
      </c>
      <c r="AG590" s="87">
        <v>0</v>
      </c>
      <c r="AH590" s="117" t="s">
        <v>121</v>
      </c>
      <c r="AI590" s="118">
        <v>328002011001691</v>
      </c>
      <c r="AJ590" s="117" t="s">
        <v>174</v>
      </c>
    </row>
    <row r="591" spans="2:36" ht="16.5">
      <c r="B591" s="93" t="s">
        <v>1093</v>
      </c>
      <c r="C591" s="113">
        <v>26</v>
      </c>
      <c r="D591" s="93" t="s">
        <v>1094</v>
      </c>
      <c r="E591" s="93" t="s">
        <v>1095</v>
      </c>
      <c r="F591" s="114">
        <v>859479360833</v>
      </c>
      <c r="G591" s="115">
        <v>26456</v>
      </c>
      <c r="H591" s="112" t="s">
        <v>1043</v>
      </c>
      <c r="I591" s="87" t="s">
        <v>111</v>
      </c>
      <c r="J591" s="93" t="s">
        <v>1096</v>
      </c>
      <c r="K591" s="93" t="s">
        <v>1037</v>
      </c>
      <c r="L591" s="115">
        <v>38108</v>
      </c>
      <c r="M591" s="87" t="s">
        <v>96</v>
      </c>
      <c r="N591" s="87">
        <v>0</v>
      </c>
      <c r="O591" s="116">
        <v>61020</v>
      </c>
      <c r="P591" s="116">
        <v>0</v>
      </c>
      <c r="Q591" s="116">
        <v>0</v>
      </c>
      <c r="R591" s="116">
        <v>0</v>
      </c>
      <c r="S591" s="116">
        <v>91536</v>
      </c>
      <c r="T591" s="116">
        <f t="shared" si="37"/>
        <v>152556</v>
      </c>
      <c r="U591" s="87">
        <v>0</v>
      </c>
      <c r="V591" s="89">
        <f t="shared" si="39"/>
        <v>152556</v>
      </c>
      <c r="W591" s="87">
        <v>0</v>
      </c>
      <c r="X591" s="116">
        <v>14640</v>
      </c>
      <c r="Y591" s="116">
        <v>0</v>
      </c>
      <c r="Z591" s="116">
        <v>1140</v>
      </c>
      <c r="AA591" s="116">
        <v>0</v>
      </c>
      <c r="AB591" s="116">
        <v>0</v>
      </c>
      <c r="AC591" s="116">
        <v>0</v>
      </c>
      <c r="AD591" s="116">
        <v>0</v>
      </c>
      <c r="AE591" s="116">
        <f t="shared" si="38"/>
        <v>15780</v>
      </c>
      <c r="AF591" s="89">
        <f t="shared" si="40"/>
        <v>136776</v>
      </c>
      <c r="AG591" s="87">
        <v>0</v>
      </c>
      <c r="AH591" s="117" t="s">
        <v>121</v>
      </c>
      <c r="AI591" s="118">
        <v>328002011001685</v>
      </c>
      <c r="AJ591" s="117" t="s">
        <v>174</v>
      </c>
    </row>
    <row r="592" spans="2:36" ht="16.5">
      <c r="B592" s="93" t="s">
        <v>1097</v>
      </c>
      <c r="C592" s="113">
        <v>27</v>
      </c>
      <c r="D592" s="93" t="s">
        <v>1098</v>
      </c>
      <c r="E592" s="93" t="s">
        <v>1099</v>
      </c>
      <c r="F592" s="114">
        <v>902430596332</v>
      </c>
      <c r="G592" s="115">
        <v>25352</v>
      </c>
      <c r="H592" s="112"/>
      <c r="I592" s="87" t="s">
        <v>111</v>
      </c>
      <c r="J592" s="93" t="s">
        <v>1005</v>
      </c>
      <c r="K592" s="93" t="s">
        <v>1100</v>
      </c>
      <c r="L592" s="115">
        <v>38353</v>
      </c>
      <c r="M592" s="87" t="s">
        <v>96</v>
      </c>
      <c r="N592" s="87">
        <v>0</v>
      </c>
      <c r="O592" s="116">
        <v>600000</v>
      </c>
      <c r="P592" s="116">
        <v>0</v>
      </c>
      <c r="Q592" s="116">
        <v>0</v>
      </c>
      <c r="R592" s="116">
        <v>0</v>
      </c>
      <c r="S592" s="116">
        <v>4191600</v>
      </c>
      <c r="T592" s="116">
        <f t="shared" si="37"/>
        <v>4791600</v>
      </c>
      <c r="U592" s="87">
        <v>0</v>
      </c>
      <c r="V592" s="89">
        <f t="shared" si="39"/>
        <v>4791600</v>
      </c>
      <c r="W592" s="87">
        <v>0</v>
      </c>
      <c r="X592" s="116">
        <v>0</v>
      </c>
      <c r="Y592" s="116">
        <v>0</v>
      </c>
      <c r="Z592" s="116">
        <v>0</v>
      </c>
      <c r="AA592" s="116">
        <v>0</v>
      </c>
      <c r="AB592" s="116">
        <v>2400</v>
      </c>
      <c r="AC592" s="116">
        <v>1149179</v>
      </c>
      <c r="AD592" s="116">
        <v>748.8</v>
      </c>
      <c r="AE592" s="116">
        <f t="shared" si="38"/>
        <v>1152327.8</v>
      </c>
      <c r="AF592" s="89">
        <f t="shared" si="40"/>
        <v>3639272.2</v>
      </c>
      <c r="AG592" s="87">
        <v>0</v>
      </c>
      <c r="AH592" s="117" t="s">
        <v>121</v>
      </c>
      <c r="AI592" s="118">
        <v>508202010000638</v>
      </c>
      <c r="AJ592" s="117" t="s">
        <v>1007</v>
      </c>
    </row>
    <row r="593" spans="2:36" ht="16.5">
      <c r="B593" s="93" t="s">
        <v>1101</v>
      </c>
      <c r="C593" s="113">
        <v>28</v>
      </c>
      <c r="D593" s="93" t="s">
        <v>1102</v>
      </c>
      <c r="E593" s="93"/>
      <c r="F593" s="114">
        <v>628242854193</v>
      </c>
      <c r="G593" s="115">
        <v>31224</v>
      </c>
      <c r="H593" s="112"/>
      <c r="I593" s="87" t="s">
        <v>111</v>
      </c>
      <c r="J593" s="93" t="s">
        <v>752</v>
      </c>
      <c r="K593" s="93" t="s">
        <v>1040</v>
      </c>
      <c r="L593" s="115">
        <v>38394</v>
      </c>
      <c r="M593" s="87" t="s">
        <v>96</v>
      </c>
      <c r="N593" s="87">
        <v>0</v>
      </c>
      <c r="O593" s="116">
        <v>53264</v>
      </c>
      <c r="P593" s="116">
        <v>0</v>
      </c>
      <c r="Q593" s="116">
        <v>0</v>
      </c>
      <c r="R593" s="116">
        <v>0</v>
      </c>
      <c r="S593" s="116">
        <v>79913</v>
      </c>
      <c r="T593" s="116">
        <f t="shared" si="37"/>
        <v>133177</v>
      </c>
      <c r="U593" s="87">
        <v>0</v>
      </c>
      <c r="V593" s="89">
        <f t="shared" si="39"/>
        <v>133177</v>
      </c>
      <c r="W593" s="87">
        <v>0</v>
      </c>
      <c r="X593" s="116">
        <v>12780</v>
      </c>
      <c r="Y593" s="116">
        <v>0</v>
      </c>
      <c r="Z593" s="116">
        <v>993</v>
      </c>
      <c r="AA593" s="116">
        <v>0</v>
      </c>
      <c r="AB593" s="116">
        <v>0</v>
      </c>
      <c r="AC593" s="116">
        <v>0</v>
      </c>
      <c r="AD593" s="116">
        <v>0</v>
      </c>
      <c r="AE593" s="116">
        <f t="shared" si="38"/>
        <v>13773</v>
      </c>
      <c r="AF593" s="89">
        <f t="shared" si="40"/>
        <v>119404</v>
      </c>
      <c r="AG593" s="87">
        <v>0</v>
      </c>
      <c r="AH593" s="117" t="s">
        <v>121</v>
      </c>
      <c r="AI593" s="118">
        <v>328002011001665</v>
      </c>
      <c r="AJ593" s="117" t="s">
        <v>174</v>
      </c>
    </row>
    <row r="594" spans="2:36" ht="16.5">
      <c r="B594" s="93" t="s">
        <v>1103</v>
      </c>
      <c r="C594" s="113">
        <v>29</v>
      </c>
      <c r="D594" s="93" t="s">
        <v>1104</v>
      </c>
      <c r="E594" s="93" t="s">
        <v>1105</v>
      </c>
      <c r="F594" s="114">
        <v>319921203062</v>
      </c>
      <c r="G594" s="115">
        <v>27677</v>
      </c>
      <c r="H594" s="112" t="s">
        <v>1106</v>
      </c>
      <c r="I594" s="87" t="s">
        <v>111</v>
      </c>
      <c r="J594" s="93" t="s">
        <v>1107</v>
      </c>
      <c r="K594" s="93" t="s">
        <v>1108</v>
      </c>
      <c r="L594" s="115">
        <v>38443</v>
      </c>
      <c r="M594" s="87" t="s">
        <v>96</v>
      </c>
      <c r="N594" s="87">
        <v>0</v>
      </c>
      <c r="O594" s="116">
        <v>62867</v>
      </c>
      <c r="P594" s="116">
        <v>0</v>
      </c>
      <c r="Q594" s="116">
        <v>0</v>
      </c>
      <c r="R594" s="116">
        <v>0</v>
      </c>
      <c r="S594" s="116">
        <v>94293</v>
      </c>
      <c r="T594" s="116">
        <f t="shared" si="37"/>
        <v>157160</v>
      </c>
      <c r="U594" s="87">
        <v>0</v>
      </c>
      <c r="V594" s="89">
        <f t="shared" si="39"/>
        <v>157160</v>
      </c>
      <c r="W594" s="87">
        <v>0</v>
      </c>
      <c r="X594" s="116">
        <v>15080</v>
      </c>
      <c r="Y594" s="116">
        <v>0</v>
      </c>
      <c r="Z594" s="116">
        <v>1173</v>
      </c>
      <c r="AA594" s="116">
        <v>0</v>
      </c>
      <c r="AB594" s="116">
        <v>0</v>
      </c>
      <c r="AC594" s="116">
        <v>0</v>
      </c>
      <c r="AD594" s="116">
        <v>0</v>
      </c>
      <c r="AE594" s="116">
        <f t="shared" si="38"/>
        <v>16253</v>
      </c>
      <c r="AF594" s="89">
        <f t="shared" si="40"/>
        <v>140907</v>
      </c>
      <c r="AG594" s="87">
        <v>0</v>
      </c>
      <c r="AH594" s="117" t="s">
        <v>121</v>
      </c>
      <c r="AI594" s="118">
        <v>328002011001764</v>
      </c>
      <c r="AJ594" s="117" t="s">
        <v>174</v>
      </c>
    </row>
    <row r="595" spans="2:36" ht="16.5">
      <c r="B595" s="93" t="s">
        <v>1109</v>
      </c>
      <c r="C595" s="113">
        <v>30</v>
      </c>
      <c r="D595" s="93" t="s">
        <v>1110</v>
      </c>
      <c r="E595" s="93"/>
      <c r="F595" s="114">
        <v>967020437717</v>
      </c>
      <c r="G595" s="115">
        <v>31447</v>
      </c>
      <c r="H595" s="112" t="s">
        <v>1032</v>
      </c>
      <c r="I595" s="87" t="s">
        <v>111</v>
      </c>
      <c r="J595" s="93" t="s">
        <v>1111</v>
      </c>
      <c r="K595" s="93" t="s">
        <v>1112</v>
      </c>
      <c r="L595" s="115">
        <v>38443</v>
      </c>
      <c r="M595" s="87" t="s">
        <v>96</v>
      </c>
      <c r="N595" s="87">
        <v>0</v>
      </c>
      <c r="O595" s="116">
        <v>63837</v>
      </c>
      <c r="P595" s="116">
        <v>0</v>
      </c>
      <c r="Q595" s="116">
        <v>0</v>
      </c>
      <c r="R595" s="116">
        <v>0</v>
      </c>
      <c r="S595" s="116">
        <v>98093</v>
      </c>
      <c r="T595" s="116">
        <f t="shared" si="37"/>
        <v>161930</v>
      </c>
      <c r="U595" s="87">
        <v>0</v>
      </c>
      <c r="V595" s="89">
        <f t="shared" si="39"/>
        <v>161930</v>
      </c>
      <c r="W595" s="87">
        <v>0</v>
      </c>
      <c r="X595" s="116">
        <v>15328</v>
      </c>
      <c r="Y595" s="116">
        <v>0</v>
      </c>
      <c r="Z595" s="116">
        <v>1202</v>
      </c>
      <c r="AA595" s="116">
        <v>0</v>
      </c>
      <c r="AB595" s="116">
        <v>150</v>
      </c>
      <c r="AC595" s="116">
        <v>0</v>
      </c>
      <c r="AD595" s="116">
        <v>0</v>
      </c>
      <c r="AE595" s="116">
        <f t="shared" si="38"/>
        <v>16680</v>
      </c>
      <c r="AF595" s="89">
        <f t="shared" si="40"/>
        <v>145250</v>
      </c>
      <c r="AG595" s="87">
        <v>0</v>
      </c>
      <c r="AH595" s="117" t="s">
        <v>121</v>
      </c>
      <c r="AI595" s="118">
        <v>328002011005702</v>
      </c>
      <c r="AJ595" s="117" t="s">
        <v>174</v>
      </c>
    </row>
    <row r="596" spans="2:36" ht="16.5">
      <c r="B596" s="93" t="s">
        <v>1113</v>
      </c>
      <c r="C596" s="113">
        <v>31</v>
      </c>
      <c r="D596" s="93" t="s">
        <v>1114</v>
      </c>
      <c r="E596" s="93"/>
      <c r="F596" s="114">
        <v>445840397548</v>
      </c>
      <c r="G596" s="115">
        <v>27671</v>
      </c>
      <c r="H596" s="112"/>
      <c r="I596" s="87" t="s">
        <v>111</v>
      </c>
      <c r="J596" s="93" t="s">
        <v>1115</v>
      </c>
      <c r="K596" s="93" t="s">
        <v>1040</v>
      </c>
      <c r="L596" s="115">
        <v>38572</v>
      </c>
      <c r="M596" s="87" t="s">
        <v>96</v>
      </c>
      <c r="N596" s="87">
        <v>0</v>
      </c>
      <c r="O596" s="116">
        <v>62825</v>
      </c>
      <c r="P596" s="116">
        <v>0</v>
      </c>
      <c r="Q596" s="116">
        <v>0</v>
      </c>
      <c r="R596" s="116">
        <v>0</v>
      </c>
      <c r="S596" s="116">
        <v>98574</v>
      </c>
      <c r="T596" s="116">
        <f t="shared" si="37"/>
        <v>161399</v>
      </c>
      <c r="U596" s="87">
        <v>0</v>
      </c>
      <c r="V596" s="89">
        <f t="shared" si="39"/>
        <v>161399</v>
      </c>
      <c r="W596" s="87">
        <v>0</v>
      </c>
      <c r="X596" s="116">
        <v>15088</v>
      </c>
      <c r="Y596" s="116">
        <v>0</v>
      </c>
      <c r="Z596" s="116">
        <v>1179</v>
      </c>
      <c r="AA596" s="116">
        <v>0</v>
      </c>
      <c r="AB596" s="116">
        <v>150</v>
      </c>
      <c r="AC596" s="116">
        <v>0</v>
      </c>
      <c r="AD596" s="116">
        <v>0</v>
      </c>
      <c r="AE596" s="116">
        <f t="shared" si="38"/>
        <v>16417</v>
      </c>
      <c r="AF596" s="89">
        <f t="shared" si="40"/>
        <v>144982</v>
      </c>
      <c r="AG596" s="87">
        <v>0</v>
      </c>
      <c r="AH596" s="117" t="s">
        <v>121</v>
      </c>
      <c r="AI596" s="118">
        <v>328002011001774</v>
      </c>
      <c r="AJ596" s="117" t="s">
        <v>174</v>
      </c>
    </row>
    <row r="597" spans="2:36" ht="16.5">
      <c r="B597" s="93" t="s">
        <v>1116</v>
      </c>
      <c r="C597" s="113">
        <v>32</v>
      </c>
      <c r="D597" s="93" t="s">
        <v>1117</v>
      </c>
      <c r="E597" s="93" t="s">
        <v>1118</v>
      </c>
      <c r="F597" s="114">
        <v>479965057614</v>
      </c>
      <c r="G597" s="115">
        <v>17661</v>
      </c>
      <c r="H597" s="112"/>
      <c r="I597" s="87" t="s">
        <v>111</v>
      </c>
      <c r="J597" s="93" t="s">
        <v>1024</v>
      </c>
      <c r="K597" s="93" t="s">
        <v>1119</v>
      </c>
      <c r="L597" s="115">
        <v>38959</v>
      </c>
      <c r="M597" s="87" t="s">
        <v>96</v>
      </c>
      <c r="N597" s="87">
        <v>0</v>
      </c>
      <c r="O597" s="116">
        <v>628752</v>
      </c>
      <c r="P597" s="116">
        <v>0</v>
      </c>
      <c r="Q597" s="116">
        <v>0</v>
      </c>
      <c r="R597" s="116">
        <v>0</v>
      </c>
      <c r="S597" s="116">
        <v>161868</v>
      </c>
      <c r="T597" s="116">
        <f t="shared" si="37"/>
        <v>790620</v>
      </c>
      <c r="U597" s="87">
        <v>0</v>
      </c>
      <c r="V597" s="89">
        <f t="shared" si="39"/>
        <v>790620</v>
      </c>
      <c r="W597" s="87">
        <v>0</v>
      </c>
      <c r="X597" s="116">
        <v>0</v>
      </c>
      <c r="Y597" s="116">
        <v>0</v>
      </c>
      <c r="Z597" s="116">
        <v>0</v>
      </c>
      <c r="AA597" s="116">
        <v>0</v>
      </c>
      <c r="AB597" s="116">
        <v>2400</v>
      </c>
      <c r="AC597" s="116">
        <v>152519</v>
      </c>
      <c r="AD597" s="116">
        <v>249.48</v>
      </c>
      <c r="AE597" s="116">
        <f t="shared" si="38"/>
        <v>155168.48000000001</v>
      </c>
      <c r="AF597" s="89">
        <f t="shared" si="40"/>
        <v>635451.52</v>
      </c>
      <c r="AG597" s="87">
        <v>0</v>
      </c>
      <c r="AH597" s="117" t="s">
        <v>121</v>
      </c>
      <c r="AI597" s="118">
        <v>610002010005869</v>
      </c>
      <c r="AJ597" s="117" t="s">
        <v>140</v>
      </c>
    </row>
    <row r="598" spans="2:36" ht="16.5">
      <c r="B598" s="93" t="s">
        <v>1120</v>
      </c>
      <c r="C598" s="113">
        <v>33</v>
      </c>
      <c r="D598" s="93" t="s">
        <v>1121</v>
      </c>
      <c r="E598" s="93" t="s">
        <v>1122</v>
      </c>
      <c r="F598" s="114">
        <v>397429407905</v>
      </c>
      <c r="G598" s="115">
        <v>23905</v>
      </c>
      <c r="H598" s="112"/>
      <c r="I598" s="87" t="s">
        <v>111</v>
      </c>
      <c r="J598" s="93" t="s">
        <v>1005</v>
      </c>
      <c r="K598" s="93" t="s">
        <v>1112</v>
      </c>
      <c r="L598" s="115">
        <v>39234</v>
      </c>
      <c r="M598" s="87" t="s">
        <v>96</v>
      </c>
      <c r="N598" s="87">
        <v>0</v>
      </c>
      <c r="O598" s="116">
        <v>120000</v>
      </c>
      <c r="P598" s="116">
        <v>0</v>
      </c>
      <c r="Q598" s="116">
        <v>0</v>
      </c>
      <c r="R598" s="116">
        <v>0</v>
      </c>
      <c r="S598" s="116">
        <v>162720</v>
      </c>
      <c r="T598" s="116">
        <f t="shared" si="37"/>
        <v>282720</v>
      </c>
      <c r="U598" s="87">
        <v>0</v>
      </c>
      <c r="V598" s="89">
        <f t="shared" si="39"/>
        <v>282720</v>
      </c>
      <c r="W598" s="87">
        <v>0</v>
      </c>
      <c r="X598" s="116">
        <v>0</v>
      </c>
      <c r="Y598" s="116">
        <v>0</v>
      </c>
      <c r="Z598" s="116">
        <v>0</v>
      </c>
      <c r="AA598" s="116">
        <v>0</v>
      </c>
      <c r="AB598" s="116">
        <v>2400</v>
      </c>
      <c r="AC598" s="116">
        <v>0</v>
      </c>
      <c r="AD598" s="116">
        <v>42000</v>
      </c>
      <c r="AE598" s="116">
        <f t="shared" si="38"/>
        <v>44400</v>
      </c>
      <c r="AF598" s="89">
        <f t="shared" si="40"/>
        <v>238320</v>
      </c>
      <c r="AG598" s="87">
        <v>0</v>
      </c>
      <c r="AH598" s="117" t="s">
        <v>121</v>
      </c>
      <c r="AI598" s="118">
        <v>50820201004134</v>
      </c>
      <c r="AJ598" s="117" t="s">
        <v>1007</v>
      </c>
    </row>
    <row r="599" spans="2:36" ht="16.5">
      <c r="B599" s="93" t="s">
        <v>1123</v>
      </c>
      <c r="C599" s="113">
        <v>34</v>
      </c>
      <c r="D599" s="93" t="s">
        <v>1124</v>
      </c>
      <c r="E599" s="93" t="s">
        <v>1125</v>
      </c>
      <c r="F599" s="114">
        <v>856661262093</v>
      </c>
      <c r="G599" s="115">
        <v>30048</v>
      </c>
      <c r="H599" s="112"/>
      <c r="I599" s="87" t="s">
        <v>111</v>
      </c>
      <c r="J599" s="93" t="s">
        <v>1024</v>
      </c>
      <c r="K599" s="93" t="s">
        <v>1001</v>
      </c>
      <c r="L599" s="115">
        <v>39419</v>
      </c>
      <c r="M599" s="87" t="s">
        <v>96</v>
      </c>
      <c r="N599" s="87">
        <v>0</v>
      </c>
      <c r="O599" s="116">
        <v>192000</v>
      </c>
      <c r="P599" s="116">
        <v>0</v>
      </c>
      <c r="Q599" s="116">
        <v>0</v>
      </c>
      <c r="R599" s="116">
        <v>0</v>
      </c>
      <c r="S599" s="116">
        <v>181524</v>
      </c>
      <c r="T599" s="116">
        <f t="shared" si="37"/>
        <v>373524</v>
      </c>
      <c r="U599" s="87">
        <v>0</v>
      </c>
      <c r="V599" s="89">
        <f t="shared" si="39"/>
        <v>373524</v>
      </c>
      <c r="W599" s="87">
        <v>0</v>
      </c>
      <c r="X599" s="116">
        <v>0</v>
      </c>
      <c r="Y599" s="116">
        <v>0</v>
      </c>
      <c r="Z599" s="116">
        <v>0</v>
      </c>
      <c r="AA599" s="116">
        <v>0</v>
      </c>
      <c r="AB599" s="116">
        <v>2400</v>
      </c>
      <c r="AC599" s="116">
        <v>0</v>
      </c>
      <c r="AD599" s="116">
        <v>24590</v>
      </c>
      <c r="AE599" s="116">
        <f t="shared" si="38"/>
        <v>26990</v>
      </c>
      <c r="AF599" s="89">
        <f t="shared" si="40"/>
        <v>346534</v>
      </c>
      <c r="AG599" s="87">
        <v>0</v>
      </c>
      <c r="AH599" s="117" t="s">
        <v>121</v>
      </c>
      <c r="AI599" s="118">
        <v>328002011008839</v>
      </c>
      <c r="AJ599" s="117" t="s">
        <v>174</v>
      </c>
    </row>
    <row r="600" spans="2:36" ht="16.5">
      <c r="B600" s="93" t="s">
        <v>1126</v>
      </c>
      <c r="C600" s="113">
        <v>35</v>
      </c>
      <c r="D600" s="93" t="s">
        <v>1127</v>
      </c>
      <c r="E600" s="93" t="s">
        <v>1128</v>
      </c>
      <c r="F600" s="114">
        <v>381602489391</v>
      </c>
      <c r="G600" s="115">
        <v>30112</v>
      </c>
      <c r="H600" s="112"/>
      <c r="I600" s="87" t="s">
        <v>111</v>
      </c>
      <c r="J600" s="93" t="s">
        <v>1024</v>
      </c>
      <c r="K600" s="93" t="s">
        <v>1129</v>
      </c>
      <c r="L600" s="115">
        <v>39661</v>
      </c>
      <c r="M600" s="87" t="s">
        <v>96</v>
      </c>
      <c r="N600" s="87">
        <v>0</v>
      </c>
      <c r="O600" s="116">
        <v>299194</v>
      </c>
      <c r="P600" s="116">
        <v>0</v>
      </c>
      <c r="Q600" s="116">
        <v>0</v>
      </c>
      <c r="R600" s="116">
        <v>0</v>
      </c>
      <c r="S600" s="116">
        <v>300806</v>
      </c>
      <c r="T600" s="116">
        <f t="shared" si="37"/>
        <v>600000</v>
      </c>
      <c r="U600" s="87">
        <v>0</v>
      </c>
      <c r="V600" s="89">
        <f t="shared" si="39"/>
        <v>600000</v>
      </c>
      <c r="W600" s="87">
        <v>0</v>
      </c>
      <c r="X600" s="116">
        <v>0</v>
      </c>
      <c r="Y600" s="116">
        <v>0</v>
      </c>
      <c r="Z600" s="116">
        <v>0</v>
      </c>
      <c r="AA600" s="116">
        <v>0</v>
      </c>
      <c r="AB600" s="116">
        <v>2400</v>
      </c>
      <c r="AC600" s="116">
        <v>0</v>
      </c>
      <c r="AD600" s="116">
        <v>0</v>
      </c>
      <c r="AE600" s="116">
        <f t="shared" si="38"/>
        <v>2400</v>
      </c>
      <c r="AF600" s="89">
        <f t="shared" si="40"/>
        <v>597600</v>
      </c>
      <c r="AG600" s="87">
        <v>0</v>
      </c>
      <c r="AH600" s="117" t="s">
        <v>121</v>
      </c>
      <c r="AI600" s="118">
        <v>328002011010090</v>
      </c>
      <c r="AJ600" s="117" t="s">
        <v>174</v>
      </c>
    </row>
    <row r="601" spans="2:36" ht="16.5">
      <c r="B601" s="93" t="s">
        <v>1135</v>
      </c>
      <c r="C601" s="113">
        <v>36</v>
      </c>
      <c r="D601" s="93" t="s">
        <v>1136</v>
      </c>
      <c r="E601" s="93"/>
      <c r="F601" s="114">
        <v>406302267450</v>
      </c>
      <c r="G601" s="115">
        <v>28856</v>
      </c>
      <c r="H601" s="112" t="s">
        <v>1043</v>
      </c>
      <c r="I601" s="87" t="s">
        <v>111</v>
      </c>
      <c r="J601" s="93" t="s">
        <v>177</v>
      </c>
      <c r="K601" s="93" t="s">
        <v>1040</v>
      </c>
      <c r="L601" s="115">
        <v>38964</v>
      </c>
      <c r="M601" s="87" t="s">
        <v>96</v>
      </c>
      <c r="N601" s="87">
        <v>0</v>
      </c>
      <c r="O601" s="116">
        <v>51480</v>
      </c>
      <c r="P601" s="116">
        <v>0</v>
      </c>
      <c r="Q601" s="116">
        <v>0</v>
      </c>
      <c r="R601" s="116">
        <v>0</v>
      </c>
      <c r="S601" s="116">
        <v>77220</v>
      </c>
      <c r="T601" s="116">
        <f t="shared" si="37"/>
        <v>128700</v>
      </c>
      <c r="U601" s="87">
        <v>0</v>
      </c>
      <c r="V601" s="89">
        <f t="shared" si="39"/>
        <v>128700</v>
      </c>
      <c r="W601" s="87">
        <v>0</v>
      </c>
      <c r="X601" s="116">
        <v>12360</v>
      </c>
      <c r="Y601" s="116">
        <v>0</v>
      </c>
      <c r="Z601" s="116">
        <v>960</v>
      </c>
      <c r="AA601" s="116">
        <v>0</v>
      </c>
      <c r="AB601" s="116">
        <v>0</v>
      </c>
      <c r="AC601" s="116">
        <v>0</v>
      </c>
      <c r="AD601" s="116">
        <v>0</v>
      </c>
      <c r="AE601" s="116">
        <f t="shared" si="38"/>
        <v>13320</v>
      </c>
      <c r="AF601" s="89">
        <f t="shared" si="40"/>
        <v>115380</v>
      </c>
      <c r="AG601" s="87">
        <v>0</v>
      </c>
      <c r="AH601" s="117" t="s">
        <v>121</v>
      </c>
      <c r="AI601" s="118">
        <v>328002011012273</v>
      </c>
      <c r="AJ601" s="117" t="s">
        <v>174</v>
      </c>
    </row>
    <row r="602" spans="2:36" ht="16.5">
      <c r="B602" s="93" t="s">
        <v>1137</v>
      </c>
      <c r="C602" s="113">
        <v>37</v>
      </c>
      <c r="D602" s="93" t="s">
        <v>1138</v>
      </c>
      <c r="E602" s="93"/>
      <c r="F602" s="114">
        <v>444801290497</v>
      </c>
      <c r="G602" s="115">
        <v>27550</v>
      </c>
      <c r="H602" s="112" t="s">
        <v>1043</v>
      </c>
      <c r="I602" s="87" t="s">
        <v>111</v>
      </c>
      <c r="J602" s="93" t="s">
        <v>120</v>
      </c>
      <c r="K602" s="93" t="s">
        <v>1040</v>
      </c>
      <c r="L602" s="115">
        <v>38688</v>
      </c>
      <c r="M602" s="87" t="s">
        <v>96</v>
      </c>
      <c r="N602" s="87">
        <v>0</v>
      </c>
      <c r="O602" s="116">
        <v>51480</v>
      </c>
      <c r="P602" s="116">
        <v>0</v>
      </c>
      <c r="Q602" s="116">
        <v>0</v>
      </c>
      <c r="R602" s="116">
        <v>0</v>
      </c>
      <c r="S602" s="116">
        <v>77220</v>
      </c>
      <c r="T602" s="116">
        <f t="shared" si="37"/>
        <v>128700</v>
      </c>
      <c r="U602" s="87">
        <v>0</v>
      </c>
      <c r="V602" s="89">
        <f t="shared" si="39"/>
        <v>128700</v>
      </c>
      <c r="W602" s="87">
        <v>0</v>
      </c>
      <c r="X602" s="116">
        <v>12360</v>
      </c>
      <c r="Y602" s="116">
        <v>0</v>
      </c>
      <c r="Z602" s="116">
        <v>960</v>
      </c>
      <c r="AA602" s="116">
        <v>0</v>
      </c>
      <c r="AB602" s="116">
        <v>0</v>
      </c>
      <c r="AC602" s="116">
        <v>0</v>
      </c>
      <c r="AD602" s="116">
        <v>0</v>
      </c>
      <c r="AE602" s="116">
        <f t="shared" si="38"/>
        <v>13320</v>
      </c>
      <c r="AF602" s="89">
        <f t="shared" si="40"/>
        <v>115380</v>
      </c>
      <c r="AG602" s="87">
        <v>0</v>
      </c>
      <c r="AH602" s="117" t="s">
        <v>121</v>
      </c>
      <c r="AI602" s="118">
        <v>328002011001064</v>
      </c>
      <c r="AJ602" s="117" t="s">
        <v>174</v>
      </c>
    </row>
    <row r="603" spans="2:36" ht="16.5">
      <c r="B603" s="93" t="s">
        <v>1139</v>
      </c>
      <c r="C603" s="113">
        <v>38</v>
      </c>
      <c r="D603" s="93" t="s">
        <v>1140</v>
      </c>
      <c r="E603" s="93"/>
      <c r="F603" s="114">
        <v>779837868756</v>
      </c>
      <c r="G603" s="115">
        <v>30817</v>
      </c>
      <c r="H603" s="112"/>
      <c r="I603" s="87" t="s">
        <v>111</v>
      </c>
      <c r="J603" s="93" t="s">
        <v>748</v>
      </c>
      <c r="K603" s="93" t="s">
        <v>1037</v>
      </c>
      <c r="L603" s="115">
        <v>39417</v>
      </c>
      <c r="M603" s="87" t="s">
        <v>96</v>
      </c>
      <c r="N603" s="87">
        <v>0</v>
      </c>
      <c r="O603" s="116">
        <v>59056</v>
      </c>
      <c r="P603" s="116">
        <v>0</v>
      </c>
      <c r="Q603" s="116">
        <v>0</v>
      </c>
      <c r="R603" s="116">
        <v>0</v>
      </c>
      <c r="S603" s="116">
        <v>92875</v>
      </c>
      <c r="T603" s="116">
        <f t="shared" si="37"/>
        <v>151931</v>
      </c>
      <c r="U603" s="87">
        <v>0</v>
      </c>
      <c r="V603" s="89">
        <f t="shared" si="39"/>
        <v>151931</v>
      </c>
      <c r="W603" s="87">
        <v>0</v>
      </c>
      <c r="X603" s="116">
        <v>14168</v>
      </c>
      <c r="Y603" s="116">
        <v>0</v>
      </c>
      <c r="Z603" s="116">
        <v>1103</v>
      </c>
      <c r="AA603" s="116">
        <v>0</v>
      </c>
      <c r="AB603" s="116">
        <v>150</v>
      </c>
      <c r="AC603" s="116">
        <v>0</v>
      </c>
      <c r="AD603" s="116">
        <v>0</v>
      </c>
      <c r="AE603" s="116">
        <f t="shared" si="38"/>
        <v>15421</v>
      </c>
      <c r="AF603" s="89">
        <f t="shared" si="40"/>
        <v>136510</v>
      </c>
      <c r="AG603" s="87">
        <v>0</v>
      </c>
      <c r="AH603" s="117" t="s">
        <v>121</v>
      </c>
      <c r="AI603" s="118">
        <v>610002010009340</v>
      </c>
      <c r="AJ603" s="117" t="s">
        <v>140</v>
      </c>
    </row>
    <row r="604" spans="2:36" ht="16.5">
      <c r="B604" s="93" t="s">
        <v>1141</v>
      </c>
      <c r="C604" s="113">
        <v>39</v>
      </c>
      <c r="D604" s="93" t="s">
        <v>1142</v>
      </c>
      <c r="E604" s="93"/>
      <c r="F604" s="114">
        <v>956550868166</v>
      </c>
      <c r="G604" s="115">
        <v>25668</v>
      </c>
      <c r="H604" s="112" t="s">
        <v>1043</v>
      </c>
      <c r="I604" s="87" t="s">
        <v>111</v>
      </c>
      <c r="J604" s="93" t="s">
        <v>1096</v>
      </c>
      <c r="K604" s="93" t="s">
        <v>1037</v>
      </c>
      <c r="L604" s="115">
        <v>38869</v>
      </c>
      <c r="M604" s="87" t="s">
        <v>96</v>
      </c>
      <c r="N604" s="87">
        <v>0</v>
      </c>
      <c r="O604" s="116">
        <v>51600</v>
      </c>
      <c r="P604" s="116">
        <v>0</v>
      </c>
      <c r="Q604" s="116">
        <v>0</v>
      </c>
      <c r="R604" s="116">
        <v>0</v>
      </c>
      <c r="S604" s="116">
        <v>77400</v>
      </c>
      <c r="T604" s="116">
        <f t="shared" si="37"/>
        <v>129000</v>
      </c>
      <c r="U604" s="87">
        <v>0</v>
      </c>
      <c r="V604" s="89">
        <f t="shared" si="39"/>
        <v>129000</v>
      </c>
      <c r="W604" s="87">
        <v>0</v>
      </c>
      <c r="X604" s="116">
        <v>12384</v>
      </c>
      <c r="Y604" s="116">
        <v>0</v>
      </c>
      <c r="Z604" s="116">
        <v>972</v>
      </c>
      <c r="AA604" s="116">
        <v>0</v>
      </c>
      <c r="AB604" s="116">
        <v>0</v>
      </c>
      <c r="AC604" s="116">
        <v>0</v>
      </c>
      <c r="AD604" s="116">
        <v>0</v>
      </c>
      <c r="AE604" s="116">
        <f t="shared" si="38"/>
        <v>13356</v>
      </c>
      <c r="AF604" s="89">
        <f t="shared" si="40"/>
        <v>115644</v>
      </c>
      <c r="AG604" s="87">
        <v>0</v>
      </c>
      <c r="AH604" s="117" t="s">
        <v>121</v>
      </c>
      <c r="AI604" s="118">
        <v>610002010001863</v>
      </c>
      <c r="AJ604" s="117" t="s">
        <v>140</v>
      </c>
    </row>
    <row r="605" spans="2:36" ht="16.5">
      <c r="B605" s="93" t="s">
        <v>1143</v>
      </c>
      <c r="C605" s="113">
        <v>40</v>
      </c>
      <c r="D605" s="93" t="s">
        <v>1144</v>
      </c>
      <c r="E605" s="93"/>
      <c r="F605" s="114">
        <v>743057401584</v>
      </c>
      <c r="G605" s="115">
        <v>29769</v>
      </c>
      <c r="H605" s="112" t="s">
        <v>1032</v>
      </c>
      <c r="I605" s="87" t="s">
        <v>111</v>
      </c>
      <c r="J605" s="93" t="s">
        <v>786</v>
      </c>
      <c r="K605" s="93" t="s">
        <v>1040</v>
      </c>
      <c r="L605" s="115">
        <v>38596</v>
      </c>
      <c r="M605" s="87" t="s">
        <v>96</v>
      </c>
      <c r="N605" s="87">
        <v>0</v>
      </c>
      <c r="O605" s="116">
        <v>51699</v>
      </c>
      <c r="P605" s="116">
        <v>0</v>
      </c>
      <c r="Q605" s="116">
        <v>0</v>
      </c>
      <c r="R605" s="116">
        <v>0</v>
      </c>
      <c r="S605" s="116">
        <v>77543</v>
      </c>
      <c r="T605" s="116">
        <f t="shared" si="37"/>
        <v>129242</v>
      </c>
      <c r="U605" s="87">
        <v>0</v>
      </c>
      <c r="V605" s="89">
        <f t="shared" si="39"/>
        <v>129242</v>
      </c>
      <c r="W605" s="87">
        <v>0</v>
      </c>
      <c r="X605" s="116">
        <v>12400</v>
      </c>
      <c r="Y605" s="116">
        <v>0</v>
      </c>
      <c r="Z605" s="116">
        <v>970</v>
      </c>
      <c r="AA605" s="116">
        <v>0</v>
      </c>
      <c r="AB605" s="116">
        <v>0</v>
      </c>
      <c r="AC605" s="116">
        <v>0</v>
      </c>
      <c r="AD605" s="116">
        <v>0</v>
      </c>
      <c r="AE605" s="116">
        <f t="shared" si="38"/>
        <v>13370</v>
      </c>
      <c r="AF605" s="89">
        <f t="shared" si="40"/>
        <v>115872</v>
      </c>
      <c r="AG605" s="87">
        <v>0</v>
      </c>
      <c r="AH605" s="117" t="s">
        <v>121</v>
      </c>
      <c r="AI605" s="118">
        <v>328002011012355</v>
      </c>
      <c r="AJ605" s="117" t="s">
        <v>174</v>
      </c>
    </row>
    <row r="606" spans="2:36" ht="16.5">
      <c r="B606" s="93" t="s">
        <v>1145</v>
      </c>
      <c r="C606" s="113">
        <v>41</v>
      </c>
      <c r="D606" s="93" t="s">
        <v>1146</v>
      </c>
      <c r="E606" s="93"/>
      <c r="F606" s="114">
        <v>200588323495</v>
      </c>
      <c r="G606" s="115">
        <v>32421</v>
      </c>
      <c r="H606" s="112"/>
      <c r="I606" s="87" t="s">
        <v>111</v>
      </c>
      <c r="J606" s="93" t="s">
        <v>125</v>
      </c>
      <c r="K606" s="93" t="s">
        <v>1147</v>
      </c>
      <c r="L606" s="115">
        <v>39689</v>
      </c>
      <c r="M606" s="87" t="s">
        <v>96</v>
      </c>
      <c r="N606" s="87">
        <v>0</v>
      </c>
      <c r="O606" s="116">
        <v>52896</v>
      </c>
      <c r="P606" s="116">
        <v>0</v>
      </c>
      <c r="Q606" s="116">
        <v>0</v>
      </c>
      <c r="R606" s="116">
        <v>0</v>
      </c>
      <c r="S606" s="116">
        <v>79344</v>
      </c>
      <c r="T606" s="116">
        <f t="shared" si="37"/>
        <v>132240</v>
      </c>
      <c r="U606" s="87">
        <v>0</v>
      </c>
      <c r="V606" s="89">
        <f t="shared" si="39"/>
        <v>132240</v>
      </c>
      <c r="W606" s="87">
        <v>0</v>
      </c>
      <c r="X606" s="116">
        <v>12696</v>
      </c>
      <c r="Y606" s="116">
        <v>0</v>
      </c>
      <c r="Z606" s="116">
        <v>996</v>
      </c>
      <c r="AA606" s="116">
        <v>0</v>
      </c>
      <c r="AB606" s="116">
        <v>0</v>
      </c>
      <c r="AC606" s="116">
        <v>0</v>
      </c>
      <c r="AD606" s="116">
        <v>0</v>
      </c>
      <c r="AE606" s="116">
        <f t="shared" si="38"/>
        <v>13692</v>
      </c>
      <c r="AF606" s="89">
        <f t="shared" si="40"/>
        <v>118548</v>
      </c>
      <c r="AG606" s="87">
        <v>0</v>
      </c>
      <c r="AH606" s="117" t="s">
        <v>121</v>
      </c>
      <c r="AI606" s="118">
        <v>328002011013297</v>
      </c>
      <c r="AJ606" s="117" t="s">
        <v>174</v>
      </c>
    </row>
    <row r="607" spans="2:36" ht="16.5">
      <c r="B607" s="93" t="s">
        <v>1148</v>
      </c>
      <c r="C607" s="113">
        <v>42</v>
      </c>
      <c r="D607" s="93" t="s">
        <v>1149</v>
      </c>
      <c r="E607" s="93"/>
      <c r="F607" s="114">
        <v>556366494018</v>
      </c>
      <c r="G607" s="115">
        <v>27529</v>
      </c>
      <c r="H607" s="112" t="s">
        <v>1150</v>
      </c>
      <c r="I607" s="87" t="s">
        <v>111</v>
      </c>
      <c r="J607" s="93" t="s">
        <v>766</v>
      </c>
      <c r="K607" s="93" t="s">
        <v>1044</v>
      </c>
      <c r="L607" s="115">
        <v>39484</v>
      </c>
      <c r="M607" s="87" t="s">
        <v>96</v>
      </c>
      <c r="N607" s="87">
        <v>0</v>
      </c>
      <c r="O607" s="116">
        <v>50220</v>
      </c>
      <c r="P607" s="116">
        <v>0</v>
      </c>
      <c r="Q607" s="116">
        <v>0</v>
      </c>
      <c r="R607" s="116">
        <v>0</v>
      </c>
      <c r="S607" s="116">
        <v>75336</v>
      </c>
      <c r="T607" s="116">
        <f t="shared" si="37"/>
        <v>125556</v>
      </c>
      <c r="U607" s="87">
        <v>0</v>
      </c>
      <c r="V607" s="89">
        <f t="shared" si="39"/>
        <v>125556</v>
      </c>
      <c r="W607" s="87">
        <v>0</v>
      </c>
      <c r="X607" s="116">
        <v>12052</v>
      </c>
      <c r="Y607" s="116">
        <v>0</v>
      </c>
      <c r="Z607" s="116">
        <v>939</v>
      </c>
      <c r="AA607" s="116">
        <v>0</v>
      </c>
      <c r="AB607" s="116">
        <v>0</v>
      </c>
      <c r="AC607" s="116">
        <v>0</v>
      </c>
      <c r="AD607" s="116">
        <v>0</v>
      </c>
      <c r="AE607" s="116">
        <f t="shared" si="38"/>
        <v>12991</v>
      </c>
      <c r="AF607" s="89">
        <f t="shared" si="40"/>
        <v>112565</v>
      </c>
      <c r="AG607" s="87">
        <v>0</v>
      </c>
      <c r="AH607" s="117" t="s">
        <v>121</v>
      </c>
      <c r="AI607" s="118">
        <v>610002010009372</v>
      </c>
      <c r="AJ607" s="117" t="s">
        <v>140</v>
      </c>
    </row>
    <row r="608" spans="2:36" ht="16.5">
      <c r="B608" s="93" t="s">
        <v>1155</v>
      </c>
      <c r="C608" s="113">
        <v>43</v>
      </c>
      <c r="D608" s="93" t="s">
        <v>1156</v>
      </c>
      <c r="E608" s="93"/>
      <c r="F608" s="114">
        <v>822525103110</v>
      </c>
      <c r="G608" s="115">
        <v>31229</v>
      </c>
      <c r="H608" s="112" t="s">
        <v>1048</v>
      </c>
      <c r="I608" s="87" t="s">
        <v>111</v>
      </c>
      <c r="J608" s="93" t="s">
        <v>200</v>
      </c>
      <c r="K608" s="93" t="s">
        <v>1044</v>
      </c>
      <c r="L608" s="115">
        <v>39426</v>
      </c>
      <c r="M608" s="87" t="s">
        <v>96</v>
      </c>
      <c r="N608" s="87">
        <v>0</v>
      </c>
      <c r="O608" s="116">
        <v>61842</v>
      </c>
      <c r="P608" s="116">
        <v>0</v>
      </c>
      <c r="Q608" s="116">
        <v>0</v>
      </c>
      <c r="R608" s="116">
        <v>0</v>
      </c>
      <c r="S608" s="116">
        <v>92752</v>
      </c>
      <c r="T608" s="116">
        <f t="shared" si="37"/>
        <v>154594</v>
      </c>
      <c r="U608" s="87">
        <v>0</v>
      </c>
      <c r="V608" s="89">
        <f t="shared" si="39"/>
        <v>154594</v>
      </c>
      <c r="W608" s="87">
        <v>0</v>
      </c>
      <c r="X608" s="116">
        <v>14838</v>
      </c>
      <c r="Y608" s="116">
        <v>0</v>
      </c>
      <c r="Z608" s="116">
        <v>1164</v>
      </c>
      <c r="AA608" s="116">
        <v>0</v>
      </c>
      <c r="AB608" s="116">
        <v>0</v>
      </c>
      <c r="AC608" s="116">
        <v>0</v>
      </c>
      <c r="AD608" s="116">
        <v>0</v>
      </c>
      <c r="AE608" s="116">
        <f t="shared" si="38"/>
        <v>16002</v>
      </c>
      <c r="AF608" s="89">
        <f t="shared" si="40"/>
        <v>138592</v>
      </c>
      <c r="AG608" s="87">
        <v>0</v>
      </c>
      <c r="AH608" s="117" t="s">
        <v>121</v>
      </c>
      <c r="AI608" s="118">
        <v>610002010001429</v>
      </c>
      <c r="AJ608" s="117" t="s">
        <v>140</v>
      </c>
    </row>
    <row r="609" spans="2:36" ht="16.5">
      <c r="B609" s="93" t="s">
        <v>1157</v>
      </c>
      <c r="C609" s="113">
        <v>44</v>
      </c>
      <c r="D609" s="93" t="s">
        <v>1158</v>
      </c>
      <c r="E609" s="93"/>
      <c r="F609" s="114">
        <v>964129648172</v>
      </c>
      <c r="G609" s="115">
        <v>31048</v>
      </c>
      <c r="H609" s="112" t="s">
        <v>1032</v>
      </c>
      <c r="I609" s="87" t="s">
        <v>111</v>
      </c>
      <c r="J609" s="93" t="s">
        <v>1111</v>
      </c>
      <c r="K609" s="93" t="s">
        <v>1112</v>
      </c>
      <c r="L609" s="115">
        <v>39722</v>
      </c>
      <c r="M609" s="87" t="s">
        <v>96</v>
      </c>
      <c r="N609" s="87">
        <v>0</v>
      </c>
      <c r="O609" s="116">
        <v>59088</v>
      </c>
      <c r="P609" s="116">
        <v>0</v>
      </c>
      <c r="Q609" s="116">
        <v>0</v>
      </c>
      <c r="R609" s="116">
        <v>0</v>
      </c>
      <c r="S609" s="116">
        <v>113112</v>
      </c>
      <c r="T609" s="116">
        <f t="shared" si="37"/>
        <v>172200</v>
      </c>
      <c r="U609" s="87">
        <v>0</v>
      </c>
      <c r="V609" s="89">
        <f t="shared" si="39"/>
        <v>172200</v>
      </c>
      <c r="W609" s="87">
        <v>0</v>
      </c>
      <c r="X609" s="116">
        <v>14184</v>
      </c>
      <c r="Y609" s="116">
        <v>0</v>
      </c>
      <c r="Z609" s="116">
        <v>1104</v>
      </c>
      <c r="AA609" s="116">
        <v>0</v>
      </c>
      <c r="AB609" s="116">
        <v>300</v>
      </c>
      <c r="AC609" s="116">
        <v>0</v>
      </c>
      <c r="AD609" s="116">
        <v>0</v>
      </c>
      <c r="AE609" s="116">
        <f t="shared" si="38"/>
        <v>15588</v>
      </c>
      <c r="AF609" s="89">
        <f t="shared" si="40"/>
        <v>156612</v>
      </c>
      <c r="AG609" s="87">
        <v>0</v>
      </c>
      <c r="AH609" s="117" t="s">
        <v>121</v>
      </c>
      <c r="AI609" s="118">
        <v>610002010008951</v>
      </c>
      <c r="AJ609" s="117" t="s">
        <v>140</v>
      </c>
    </row>
    <row r="610" spans="2:36" ht="16.5">
      <c r="B610" s="93" t="s">
        <v>1159</v>
      </c>
      <c r="C610" s="113">
        <v>45</v>
      </c>
      <c r="D610" s="93" t="s">
        <v>1160</v>
      </c>
      <c r="E610" s="93"/>
      <c r="F610" s="114">
        <v>353518211236</v>
      </c>
      <c r="G610" s="115">
        <v>27558</v>
      </c>
      <c r="H610" s="112"/>
      <c r="I610" s="87" t="s">
        <v>111</v>
      </c>
      <c r="J610" s="93" t="s">
        <v>125</v>
      </c>
      <c r="K610" s="93" t="s">
        <v>1070</v>
      </c>
      <c r="L610" s="115">
        <v>40091</v>
      </c>
      <c r="M610" s="87" t="s">
        <v>96</v>
      </c>
      <c r="N610" s="87">
        <v>0</v>
      </c>
      <c r="O610" s="116">
        <v>64356</v>
      </c>
      <c r="P610" s="116">
        <v>0</v>
      </c>
      <c r="Q610" s="116">
        <v>0</v>
      </c>
      <c r="R610" s="116">
        <v>0</v>
      </c>
      <c r="S610" s="116">
        <v>96540</v>
      </c>
      <c r="T610" s="116">
        <f t="shared" si="37"/>
        <v>160896</v>
      </c>
      <c r="U610" s="87">
        <v>0</v>
      </c>
      <c r="V610" s="89">
        <f t="shared" si="39"/>
        <v>160896</v>
      </c>
      <c r="W610" s="87">
        <v>0</v>
      </c>
      <c r="X610" s="116">
        <v>15456</v>
      </c>
      <c r="Y610" s="116">
        <v>0</v>
      </c>
      <c r="Z610" s="116">
        <v>1212</v>
      </c>
      <c r="AA610" s="116">
        <v>0</v>
      </c>
      <c r="AB610" s="116">
        <v>0</v>
      </c>
      <c r="AC610" s="116">
        <v>0</v>
      </c>
      <c r="AD610" s="116">
        <v>0</v>
      </c>
      <c r="AE610" s="116">
        <f t="shared" si="38"/>
        <v>16668</v>
      </c>
      <c r="AF610" s="89">
        <f t="shared" si="40"/>
        <v>144228</v>
      </c>
      <c r="AG610" s="87">
        <v>0</v>
      </c>
      <c r="AH610" s="117" t="s">
        <v>121</v>
      </c>
      <c r="AI610" s="118">
        <v>328002011001733</v>
      </c>
      <c r="AJ610" s="117" t="s">
        <v>174</v>
      </c>
    </row>
    <row r="611" spans="2:36" ht="16.5">
      <c r="B611" s="93" t="s">
        <v>1164</v>
      </c>
      <c r="C611" s="113">
        <v>46</v>
      </c>
      <c r="D611" s="93" t="s">
        <v>1165</v>
      </c>
      <c r="E611" s="93"/>
      <c r="F611" s="114">
        <v>881061768325</v>
      </c>
      <c r="G611" s="115">
        <v>27395</v>
      </c>
      <c r="H611" s="112"/>
      <c r="I611" s="87" t="s">
        <v>111</v>
      </c>
      <c r="J611" s="93" t="s">
        <v>752</v>
      </c>
      <c r="K611" s="93" t="s">
        <v>1040</v>
      </c>
      <c r="L611" s="115">
        <v>39641</v>
      </c>
      <c r="M611" s="87" t="s">
        <v>96</v>
      </c>
      <c r="N611" s="87">
        <v>0</v>
      </c>
      <c r="O611" s="116">
        <v>48447</v>
      </c>
      <c r="P611" s="116">
        <v>0</v>
      </c>
      <c r="Q611" s="116">
        <v>0</v>
      </c>
      <c r="R611" s="116">
        <v>0</v>
      </c>
      <c r="S611" s="116">
        <v>72674</v>
      </c>
      <c r="T611" s="116">
        <f t="shared" si="37"/>
        <v>121121</v>
      </c>
      <c r="U611" s="87">
        <v>0</v>
      </c>
      <c r="V611" s="89">
        <f t="shared" si="39"/>
        <v>121121</v>
      </c>
      <c r="W611" s="87">
        <v>0</v>
      </c>
      <c r="X611" s="116">
        <v>11616</v>
      </c>
      <c r="Y611" s="116">
        <v>0</v>
      </c>
      <c r="Z611" s="116">
        <v>904</v>
      </c>
      <c r="AA611" s="116">
        <v>0</v>
      </c>
      <c r="AB611" s="116">
        <v>0</v>
      </c>
      <c r="AC611" s="116">
        <v>0</v>
      </c>
      <c r="AD611" s="116">
        <v>0</v>
      </c>
      <c r="AE611" s="116">
        <f t="shared" si="38"/>
        <v>12520</v>
      </c>
      <c r="AF611" s="89">
        <f t="shared" si="40"/>
        <v>108601</v>
      </c>
      <c r="AG611" s="87">
        <v>0</v>
      </c>
      <c r="AH611" s="117" t="s">
        <v>121</v>
      </c>
      <c r="AI611" s="118">
        <v>610002010009760</v>
      </c>
      <c r="AJ611" s="117" t="s">
        <v>140</v>
      </c>
    </row>
    <row r="612" spans="2:36" ht="16.5">
      <c r="B612" s="93" t="s">
        <v>1166</v>
      </c>
      <c r="C612" s="113">
        <v>47</v>
      </c>
      <c r="D612" s="93" t="s">
        <v>1167</v>
      </c>
      <c r="E612" s="93"/>
      <c r="F612" s="114">
        <v>666615539148</v>
      </c>
      <c r="G612" s="115">
        <v>25702</v>
      </c>
      <c r="H612" s="112"/>
      <c r="I612" s="87" t="s">
        <v>111</v>
      </c>
      <c r="J612" s="93" t="s">
        <v>120</v>
      </c>
      <c r="K612" s="93" t="s">
        <v>1070</v>
      </c>
      <c r="L612" s="115">
        <v>40565</v>
      </c>
      <c r="M612" s="87" t="s">
        <v>96</v>
      </c>
      <c r="N612" s="87">
        <v>0</v>
      </c>
      <c r="O612" s="116">
        <v>70272</v>
      </c>
      <c r="P612" s="116">
        <v>0</v>
      </c>
      <c r="Q612" s="116">
        <v>0</v>
      </c>
      <c r="R612" s="116">
        <v>0</v>
      </c>
      <c r="S612" s="116">
        <v>105420</v>
      </c>
      <c r="T612" s="116">
        <f t="shared" si="37"/>
        <v>175692</v>
      </c>
      <c r="U612" s="87">
        <v>0</v>
      </c>
      <c r="V612" s="89">
        <f t="shared" si="39"/>
        <v>175692</v>
      </c>
      <c r="W612" s="87">
        <v>0</v>
      </c>
      <c r="X612" s="116">
        <v>16872</v>
      </c>
      <c r="Y612" s="116">
        <v>0</v>
      </c>
      <c r="Z612" s="116">
        <v>1320</v>
      </c>
      <c r="AA612" s="116">
        <v>0</v>
      </c>
      <c r="AB612" s="116">
        <v>0</v>
      </c>
      <c r="AC612" s="116">
        <v>0</v>
      </c>
      <c r="AD612" s="116">
        <v>0</v>
      </c>
      <c r="AE612" s="116">
        <f t="shared" si="38"/>
        <v>18192</v>
      </c>
      <c r="AF612" s="89">
        <f t="shared" si="40"/>
        <v>157500</v>
      </c>
      <c r="AG612" s="87">
        <v>0</v>
      </c>
      <c r="AH612" s="117" t="s">
        <v>121</v>
      </c>
      <c r="AI612" s="118">
        <v>610002010005791</v>
      </c>
      <c r="AJ612" s="117" t="s">
        <v>140</v>
      </c>
    </row>
    <row r="613" spans="2:36" ht="16.5">
      <c r="B613" s="93" t="s">
        <v>1168</v>
      </c>
      <c r="C613" s="113">
        <v>48</v>
      </c>
      <c r="D613" s="93" t="s">
        <v>1169</v>
      </c>
      <c r="E613" s="93" t="s">
        <v>1170</v>
      </c>
      <c r="F613" s="114">
        <v>359684490603</v>
      </c>
      <c r="G613" s="115">
        <v>21276</v>
      </c>
      <c r="H613" s="112" t="s">
        <v>1171</v>
      </c>
      <c r="I613" s="87" t="s">
        <v>111</v>
      </c>
      <c r="J613" s="93" t="s">
        <v>1172</v>
      </c>
      <c r="K613" s="93" t="s">
        <v>1173</v>
      </c>
      <c r="L613" s="115">
        <v>40695</v>
      </c>
      <c r="M613" s="87" t="s">
        <v>96</v>
      </c>
      <c r="N613" s="87">
        <v>0</v>
      </c>
      <c r="O613" s="116">
        <v>383760</v>
      </c>
      <c r="P613" s="116">
        <v>0</v>
      </c>
      <c r="Q613" s="116">
        <v>0</v>
      </c>
      <c r="R613" s="116">
        <v>0</v>
      </c>
      <c r="S613" s="116">
        <v>269640</v>
      </c>
      <c r="T613" s="116">
        <f t="shared" si="37"/>
        <v>653400</v>
      </c>
      <c r="U613" s="87">
        <v>0</v>
      </c>
      <c r="V613" s="89">
        <f t="shared" si="39"/>
        <v>653400</v>
      </c>
      <c r="W613" s="87">
        <v>0</v>
      </c>
      <c r="X613" s="116">
        <v>0</v>
      </c>
      <c r="Y613" s="116">
        <v>0</v>
      </c>
      <c r="Z613" s="116">
        <v>0</v>
      </c>
      <c r="AA613" s="116">
        <v>0</v>
      </c>
      <c r="AB613" s="116">
        <v>2400</v>
      </c>
      <c r="AC613" s="116">
        <v>0</v>
      </c>
      <c r="AD613" s="116">
        <v>17759</v>
      </c>
      <c r="AE613" s="116">
        <f t="shared" si="38"/>
        <v>20159</v>
      </c>
      <c r="AF613" s="89">
        <f t="shared" si="40"/>
        <v>633241</v>
      </c>
      <c r="AG613" s="87">
        <v>0</v>
      </c>
      <c r="AH613" s="117" t="s">
        <v>121</v>
      </c>
      <c r="AI613" s="118">
        <v>328002011013416</v>
      </c>
      <c r="AJ613" s="117" t="s">
        <v>174</v>
      </c>
    </row>
    <row r="614" spans="2:36" ht="16.5">
      <c r="B614" s="93" t="s">
        <v>1174</v>
      </c>
      <c r="C614" s="113">
        <v>49</v>
      </c>
      <c r="D614" s="93" t="s">
        <v>1175</v>
      </c>
      <c r="E614" s="93" t="s">
        <v>1176</v>
      </c>
      <c r="F614" s="114">
        <v>391035045094</v>
      </c>
      <c r="G614" s="115">
        <v>28109</v>
      </c>
      <c r="H614" s="112"/>
      <c r="I614" s="87" t="s">
        <v>111</v>
      </c>
      <c r="J614" s="93" t="s">
        <v>1024</v>
      </c>
      <c r="K614" s="93" t="s">
        <v>1025</v>
      </c>
      <c r="L614" s="115">
        <v>40695</v>
      </c>
      <c r="M614" s="87" t="s">
        <v>96</v>
      </c>
      <c r="N614" s="87">
        <v>0</v>
      </c>
      <c r="O614" s="116">
        <v>299194</v>
      </c>
      <c r="P614" s="116">
        <v>0</v>
      </c>
      <c r="Q614" s="116">
        <v>0</v>
      </c>
      <c r="R614" s="116">
        <v>0</v>
      </c>
      <c r="S614" s="116">
        <v>60806</v>
      </c>
      <c r="T614" s="116">
        <f t="shared" si="37"/>
        <v>360000</v>
      </c>
      <c r="U614" s="87">
        <v>0</v>
      </c>
      <c r="V614" s="89">
        <f t="shared" si="39"/>
        <v>360000</v>
      </c>
      <c r="W614" s="87">
        <v>0</v>
      </c>
      <c r="X614" s="116">
        <v>0</v>
      </c>
      <c r="Y614" s="116">
        <v>0</v>
      </c>
      <c r="Z614" s="116">
        <v>0</v>
      </c>
      <c r="AA614" s="116">
        <v>0</v>
      </c>
      <c r="AB614" s="116">
        <v>2400</v>
      </c>
      <c r="AC614" s="116">
        <v>0</v>
      </c>
      <c r="AD614" s="116">
        <v>0</v>
      </c>
      <c r="AE614" s="116">
        <f t="shared" si="38"/>
        <v>2400</v>
      </c>
      <c r="AF614" s="89">
        <f t="shared" si="40"/>
        <v>357600</v>
      </c>
      <c r="AG614" s="87">
        <v>0</v>
      </c>
      <c r="AH614" s="117" t="s">
        <v>121</v>
      </c>
      <c r="AI614" s="118">
        <v>73610025259937</v>
      </c>
      <c r="AJ614" s="117" t="s">
        <v>261</v>
      </c>
    </row>
    <row r="615" spans="2:36" ht="16.5">
      <c r="B615" s="93" t="s">
        <v>1177</v>
      </c>
      <c r="C615" s="113">
        <v>50</v>
      </c>
      <c r="D615" s="93" t="s">
        <v>1178</v>
      </c>
      <c r="E615" s="93"/>
      <c r="F615" s="114">
        <v>417504973343</v>
      </c>
      <c r="G615" s="115">
        <v>31530</v>
      </c>
      <c r="H615" s="112" t="s">
        <v>1179</v>
      </c>
      <c r="I615" s="87" t="s">
        <v>111</v>
      </c>
      <c r="J615" s="93" t="s">
        <v>1180</v>
      </c>
      <c r="K615" s="93" t="s">
        <v>1181</v>
      </c>
      <c r="L615" s="115">
        <v>40817</v>
      </c>
      <c r="M615" s="87" t="s">
        <v>96</v>
      </c>
      <c r="N615" s="87">
        <v>0</v>
      </c>
      <c r="O615" s="116">
        <v>120000</v>
      </c>
      <c r="P615" s="116">
        <v>0</v>
      </c>
      <c r="Q615" s="116">
        <v>0</v>
      </c>
      <c r="R615" s="116">
        <v>0</v>
      </c>
      <c r="S615" s="116">
        <v>144000</v>
      </c>
      <c r="T615" s="116">
        <f t="shared" si="37"/>
        <v>264000</v>
      </c>
      <c r="U615" s="87">
        <v>0</v>
      </c>
      <c r="V615" s="89">
        <f t="shared" si="39"/>
        <v>264000</v>
      </c>
      <c r="W615" s="87">
        <v>0</v>
      </c>
      <c r="X615" s="116">
        <v>0</v>
      </c>
      <c r="Y615" s="116">
        <v>0</v>
      </c>
      <c r="Z615" s="116">
        <v>0</v>
      </c>
      <c r="AA615" s="116">
        <v>0</v>
      </c>
      <c r="AB615" s="116">
        <v>2400</v>
      </c>
      <c r="AC615" s="116">
        <v>0</v>
      </c>
      <c r="AD615" s="116">
        <v>0</v>
      </c>
      <c r="AE615" s="116">
        <f t="shared" si="38"/>
        <v>2400</v>
      </c>
      <c r="AF615" s="89">
        <f t="shared" si="40"/>
        <v>261600</v>
      </c>
      <c r="AG615" s="87">
        <v>0</v>
      </c>
      <c r="AH615" s="117" t="s">
        <v>121</v>
      </c>
      <c r="AI615" s="118">
        <v>610002010007704</v>
      </c>
      <c r="AJ615" s="117" t="s">
        <v>140</v>
      </c>
    </row>
    <row r="616" spans="2:36" ht="16.5">
      <c r="B616" s="93" t="s">
        <v>1182</v>
      </c>
      <c r="C616" s="113">
        <v>51</v>
      </c>
      <c r="D616" s="93" t="s">
        <v>1183</v>
      </c>
      <c r="E616" s="93" t="s">
        <v>1184</v>
      </c>
      <c r="F616" s="114">
        <v>630383656777</v>
      </c>
      <c r="G616" s="115">
        <v>29869</v>
      </c>
      <c r="H616" s="112" t="s">
        <v>1185</v>
      </c>
      <c r="I616" s="87" t="s">
        <v>111</v>
      </c>
      <c r="J616" s="93" t="s">
        <v>1186</v>
      </c>
      <c r="K616" s="93" t="s">
        <v>1025</v>
      </c>
      <c r="L616" s="115">
        <v>40949</v>
      </c>
      <c r="M616" s="87" t="s">
        <v>96</v>
      </c>
      <c r="N616" s="87">
        <v>0</v>
      </c>
      <c r="O616" s="116">
        <v>192000</v>
      </c>
      <c r="P616" s="116">
        <v>0</v>
      </c>
      <c r="Q616" s="116">
        <v>0</v>
      </c>
      <c r="R616" s="116">
        <v>0</v>
      </c>
      <c r="S616" s="116">
        <v>155892</v>
      </c>
      <c r="T616" s="116">
        <f t="shared" si="37"/>
        <v>347892</v>
      </c>
      <c r="U616" s="87">
        <v>0</v>
      </c>
      <c r="V616" s="89">
        <f t="shared" si="39"/>
        <v>347892</v>
      </c>
      <c r="W616" s="87">
        <v>0</v>
      </c>
      <c r="X616" s="116">
        <v>0</v>
      </c>
      <c r="Y616" s="116">
        <v>0</v>
      </c>
      <c r="Z616" s="116">
        <v>0</v>
      </c>
      <c r="AA616" s="116">
        <v>0</v>
      </c>
      <c r="AB616" s="116">
        <v>2400</v>
      </c>
      <c r="AC616" s="116">
        <v>0</v>
      </c>
      <c r="AD616" s="116">
        <v>18797.5</v>
      </c>
      <c r="AE616" s="116">
        <f t="shared" si="38"/>
        <v>21197.5</v>
      </c>
      <c r="AF616" s="89">
        <f t="shared" si="40"/>
        <v>326694.5</v>
      </c>
      <c r="AG616" s="87">
        <v>0</v>
      </c>
      <c r="AH616" s="117" t="s">
        <v>121</v>
      </c>
      <c r="AI616" s="118">
        <v>610002010008054</v>
      </c>
      <c r="AJ616" s="117" t="s">
        <v>140</v>
      </c>
    </row>
    <row r="617" spans="2:36" ht="16.5">
      <c r="B617" s="93" t="s">
        <v>1187</v>
      </c>
      <c r="C617" s="113">
        <v>52</v>
      </c>
      <c r="D617" s="93" t="s">
        <v>1188</v>
      </c>
      <c r="E617" s="93" t="s">
        <v>1189</v>
      </c>
      <c r="F617" s="114">
        <v>599773794225</v>
      </c>
      <c r="G617" s="115">
        <v>20590</v>
      </c>
      <c r="H617" s="112"/>
      <c r="I617" s="87" t="s">
        <v>111</v>
      </c>
      <c r="J617" s="93" t="s">
        <v>1005</v>
      </c>
      <c r="K617" s="93" t="s">
        <v>1037</v>
      </c>
      <c r="L617" s="115">
        <v>41000</v>
      </c>
      <c r="M617" s="87" t="s">
        <v>96</v>
      </c>
      <c r="N617" s="87">
        <v>0</v>
      </c>
      <c r="O617" s="116">
        <v>120000</v>
      </c>
      <c r="P617" s="116">
        <v>0</v>
      </c>
      <c r="Q617" s="116">
        <v>0</v>
      </c>
      <c r="R617" s="116">
        <v>0</v>
      </c>
      <c r="S617" s="116">
        <v>183468</v>
      </c>
      <c r="T617" s="116">
        <f t="shared" si="37"/>
        <v>303468</v>
      </c>
      <c r="U617" s="87">
        <v>0</v>
      </c>
      <c r="V617" s="89">
        <f t="shared" si="39"/>
        <v>303468</v>
      </c>
      <c r="W617" s="87">
        <v>0</v>
      </c>
      <c r="X617" s="116">
        <v>0</v>
      </c>
      <c r="Y617" s="116">
        <v>0</v>
      </c>
      <c r="Z617" s="116">
        <v>0</v>
      </c>
      <c r="AA617" s="116">
        <v>0</v>
      </c>
      <c r="AB617" s="116">
        <v>2400</v>
      </c>
      <c r="AC617" s="116">
        <v>0</v>
      </c>
      <c r="AD617" s="116">
        <v>0</v>
      </c>
      <c r="AE617" s="116">
        <f t="shared" si="38"/>
        <v>2400</v>
      </c>
      <c r="AF617" s="89">
        <f t="shared" si="40"/>
        <v>301068</v>
      </c>
      <c r="AG617" s="87">
        <v>0</v>
      </c>
      <c r="AH617" s="117" t="s">
        <v>121</v>
      </c>
      <c r="AI617" s="118">
        <v>50820201004054</v>
      </c>
      <c r="AJ617" s="117" t="s">
        <v>1007</v>
      </c>
    </row>
    <row r="618" spans="2:36" ht="16.5">
      <c r="B618" s="93" t="s">
        <v>1190</v>
      </c>
      <c r="C618" s="113">
        <v>53</v>
      </c>
      <c r="D618" s="93" t="s">
        <v>1191</v>
      </c>
      <c r="E618" s="93" t="s">
        <v>1192</v>
      </c>
      <c r="F618" s="114">
        <v>538057637679</v>
      </c>
      <c r="G618" s="115">
        <v>23525</v>
      </c>
      <c r="H618" s="112"/>
      <c r="I618" s="87" t="s">
        <v>111</v>
      </c>
      <c r="J618" s="93" t="s">
        <v>1005</v>
      </c>
      <c r="K618" s="93" t="s">
        <v>1025</v>
      </c>
      <c r="L618" s="115">
        <v>41000</v>
      </c>
      <c r="M618" s="87" t="s">
        <v>96</v>
      </c>
      <c r="N618" s="87">
        <v>0</v>
      </c>
      <c r="O618" s="116">
        <v>385800</v>
      </c>
      <c r="P618" s="116">
        <v>0</v>
      </c>
      <c r="Q618" s="116">
        <v>0</v>
      </c>
      <c r="R618" s="116">
        <v>0</v>
      </c>
      <c r="S618" s="116">
        <v>394452</v>
      </c>
      <c r="T618" s="116">
        <f t="shared" si="37"/>
        <v>780252</v>
      </c>
      <c r="U618" s="87">
        <v>0</v>
      </c>
      <c r="V618" s="89">
        <f t="shared" si="39"/>
        <v>780252</v>
      </c>
      <c r="W618" s="87">
        <v>0</v>
      </c>
      <c r="X618" s="116">
        <v>0</v>
      </c>
      <c r="Y618" s="116">
        <v>0</v>
      </c>
      <c r="Z618" s="116">
        <v>0</v>
      </c>
      <c r="AA618" s="116">
        <v>0</v>
      </c>
      <c r="AB618" s="116">
        <v>2400</v>
      </c>
      <c r="AC618" s="116">
        <v>19893</v>
      </c>
      <c r="AD618" s="116">
        <v>0</v>
      </c>
      <c r="AE618" s="116">
        <f t="shared" si="38"/>
        <v>22293</v>
      </c>
      <c r="AF618" s="89">
        <f t="shared" si="40"/>
        <v>757959</v>
      </c>
      <c r="AG618" s="87">
        <v>0</v>
      </c>
      <c r="AH618" s="117" t="s">
        <v>121</v>
      </c>
      <c r="AI618" s="118">
        <v>50820201000226</v>
      </c>
      <c r="AJ618" s="117" t="s">
        <v>1007</v>
      </c>
    </row>
    <row r="619" spans="2:36" ht="16.5">
      <c r="B619" s="93" t="s">
        <v>1193</v>
      </c>
      <c r="C619" s="113">
        <v>54</v>
      </c>
      <c r="D619" s="93" t="s">
        <v>1194</v>
      </c>
      <c r="E619" s="93" t="s">
        <v>1195</v>
      </c>
      <c r="F619" s="114">
        <v>515459072990</v>
      </c>
      <c r="G619" s="115">
        <v>28689</v>
      </c>
      <c r="H619" s="112"/>
      <c r="I619" s="87" t="s">
        <v>111</v>
      </c>
      <c r="J619" s="93" t="s">
        <v>1005</v>
      </c>
      <c r="K619" s="93" t="s">
        <v>1001</v>
      </c>
      <c r="L619" s="115">
        <v>41000</v>
      </c>
      <c r="M619" s="87" t="s">
        <v>96</v>
      </c>
      <c r="N619" s="87">
        <v>0</v>
      </c>
      <c r="O619" s="116">
        <v>216000</v>
      </c>
      <c r="P619" s="116">
        <v>0</v>
      </c>
      <c r="Q619" s="116">
        <v>0</v>
      </c>
      <c r="R619" s="116">
        <v>0</v>
      </c>
      <c r="S619" s="116">
        <v>244008</v>
      </c>
      <c r="T619" s="116">
        <f t="shared" si="37"/>
        <v>460008</v>
      </c>
      <c r="U619" s="87">
        <v>0</v>
      </c>
      <c r="V619" s="89">
        <f t="shared" si="39"/>
        <v>460008</v>
      </c>
      <c r="W619" s="87">
        <v>0</v>
      </c>
      <c r="X619" s="116">
        <v>0</v>
      </c>
      <c r="Y619" s="116">
        <v>0</v>
      </c>
      <c r="Z619" s="116">
        <v>0</v>
      </c>
      <c r="AA619" s="116">
        <v>0</v>
      </c>
      <c r="AB619" s="116">
        <v>2400</v>
      </c>
      <c r="AC619" s="116">
        <v>0</v>
      </c>
      <c r="AD619" s="116">
        <v>0</v>
      </c>
      <c r="AE619" s="116">
        <f t="shared" si="38"/>
        <v>2400</v>
      </c>
      <c r="AF619" s="89">
        <f t="shared" si="40"/>
        <v>457608</v>
      </c>
      <c r="AG619" s="87">
        <v>0</v>
      </c>
      <c r="AH619" s="117" t="s">
        <v>121</v>
      </c>
      <c r="AI619" s="118">
        <v>50820201004203</v>
      </c>
      <c r="AJ619" s="117" t="s">
        <v>1007</v>
      </c>
    </row>
    <row r="620" spans="2:36" ht="16.5">
      <c r="B620" s="93" t="s">
        <v>1196</v>
      </c>
      <c r="C620" s="113">
        <v>55</v>
      </c>
      <c r="D620" s="93" t="s">
        <v>1197</v>
      </c>
      <c r="E620" s="93" t="s">
        <v>1198</v>
      </c>
      <c r="F620" s="114">
        <v>374299388689</v>
      </c>
      <c r="G620" s="115">
        <v>24530</v>
      </c>
      <c r="H620" s="112"/>
      <c r="I620" s="87" t="s">
        <v>111</v>
      </c>
      <c r="J620" s="93" t="s">
        <v>1005</v>
      </c>
      <c r="K620" s="93" t="s">
        <v>1001</v>
      </c>
      <c r="L620" s="115">
        <v>41000</v>
      </c>
      <c r="M620" s="87" t="s">
        <v>96</v>
      </c>
      <c r="N620" s="87">
        <v>0</v>
      </c>
      <c r="O620" s="116">
        <v>272000</v>
      </c>
      <c r="P620" s="116">
        <v>0</v>
      </c>
      <c r="Q620" s="116">
        <v>0</v>
      </c>
      <c r="R620" s="116">
        <v>0</v>
      </c>
      <c r="S620" s="116">
        <v>242793</v>
      </c>
      <c r="T620" s="116">
        <f t="shared" si="37"/>
        <v>514793</v>
      </c>
      <c r="U620" s="87">
        <v>0</v>
      </c>
      <c r="V620" s="89">
        <f t="shared" si="39"/>
        <v>514793</v>
      </c>
      <c r="W620" s="87">
        <v>0</v>
      </c>
      <c r="X620" s="116">
        <v>0</v>
      </c>
      <c r="Y620" s="116">
        <v>0</v>
      </c>
      <c r="Z620" s="116">
        <v>0</v>
      </c>
      <c r="AA620" s="116">
        <v>0</v>
      </c>
      <c r="AB620" s="116">
        <v>2400</v>
      </c>
      <c r="AC620" s="116">
        <v>0</v>
      </c>
      <c r="AD620" s="116">
        <v>0</v>
      </c>
      <c r="AE620" s="116">
        <f t="shared" si="38"/>
        <v>2400</v>
      </c>
      <c r="AF620" s="89">
        <f t="shared" si="40"/>
        <v>512393</v>
      </c>
      <c r="AG620" s="87">
        <v>0</v>
      </c>
      <c r="AH620" s="117" t="s">
        <v>121</v>
      </c>
      <c r="AI620" s="118">
        <v>50820201000105</v>
      </c>
      <c r="AJ620" s="117" t="s">
        <v>1007</v>
      </c>
    </row>
    <row r="621" spans="2:36" ht="16.5">
      <c r="B621" s="93" t="s">
        <v>1202</v>
      </c>
      <c r="C621" s="113">
        <v>56</v>
      </c>
      <c r="D621" s="93" t="s">
        <v>1203</v>
      </c>
      <c r="E621" s="93" t="s">
        <v>1204</v>
      </c>
      <c r="F621" s="114">
        <v>689655857241</v>
      </c>
      <c r="G621" s="115">
        <v>32332</v>
      </c>
      <c r="H621" s="112"/>
      <c r="I621" s="87" t="s">
        <v>111</v>
      </c>
      <c r="J621" s="93" t="s">
        <v>1005</v>
      </c>
      <c r="K621" s="93" t="s">
        <v>1040</v>
      </c>
      <c r="L621" s="115">
        <v>41000</v>
      </c>
      <c r="M621" s="87" t="s">
        <v>96</v>
      </c>
      <c r="N621" s="87">
        <v>0</v>
      </c>
      <c r="O621" s="116">
        <v>120000</v>
      </c>
      <c r="P621" s="116">
        <v>0</v>
      </c>
      <c r="Q621" s="116">
        <v>0</v>
      </c>
      <c r="R621" s="116">
        <v>0</v>
      </c>
      <c r="S621" s="116">
        <v>130776</v>
      </c>
      <c r="T621" s="116">
        <f t="shared" si="37"/>
        <v>250776</v>
      </c>
      <c r="U621" s="87">
        <v>0</v>
      </c>
      <c r="V621" s="89">
        <f t="shared" si="39"/>
        <v>250776</v>
      </c>
      <c r="W621" s="87">
        <v>0</v>
      </c>
      <c r="X621" s="116">
        <v>0</v>
      </c>
      <c r="Y621" s="116">
        <v>0</v>
      </c>
      <c r="Z621" s="116">
        <v>0</v>
      </c>
      <c r="AA621" s="116">
        <v>0</v>
      </c>
      <c r="AB621" s="116">
        <v>2400</v>
      </c>
      <c r="AC621" s="116">
        <v>0</v>
      </c>
      <c r="AD621" s="116">
        <v>0</v>
      </c>
      <c r="AE621" s="116">
        <f t="shared" si="38"/>
        <v>2400</v>
      </c>
      <c r="AF621" s="89">
        <f t="shared" si="40"/>
        <v>248376</v>
      </c>
      <c r="AG621" s="87">
        <v>0</v>
      </c>
      <c r="AH621" s="117" t="s">
        <v>121</v>
      </c>
      <c r="AI621" s="118">
        <v>50820201004387</v>
      </c>
      <c r="AJ621" s="117" t="s">
        <v>1007</v>
      </c>
    </row>
    <row r="622" spans="2:36" ht="16.5">
      <c r="B622" s="93" t="s">
        <v>1205</v>
      </c>
      <c r="C622" s="113">
        <v>57</v>
      </c>
      <c r="D622" s="93" t="s">
        <v>1206</v>
      </c>
      <c r="E622" s="93" t="s">
        <v>1207</v>
      </c>
      <c r="F622" s="114">
        <v>689655857241</v>
      </c>
      <c r="G622" s="115">
        <v>29714</v>
      </c>
      <c r="H622" s="112"/>
      <c r="I622" s="87" t="s">
        <v>111</v>
      </c>
      <c r="J622" s="93" t="s">
        <v>1005</v>
      </c>
      <c r="K622" s="93" t="s">
        <v>1129</v>
      </c>
      <c r="L622" s="115">
        <v>41068</v>
      </c>
      <c r="M622" s="87" t="s">
        <v>96</v>
      </c>
      <c r="N622" s="87">
        <v>0</v>
      </c>
      <c r="O622" s="116">
        <v>600000</v>
      </c>
      <c r="P622" s="116">
        <v>0</v>
      </c>
      <c r="Q622" s="116">
        <v>0</v>
      </c>
      <c r="R622" s="116">
        <v>0</v>
      </c>
      <c r="S622" s="116">
        <v>1800000</v>
      </c>
      <c r="T622" s="116">
        <f t="shared" si="37"/>
        <v>2400000</v>
      </c>
      <c r="U622" s="87">
        <v>0</v>
      </c>
      <c r="V622" s="89">
        <f t="shared" si="39"/>
        <v>2400000</v>
      </c>
      <c r="W622" s="87">
        <v>0</v>
      </c>
      <c r="X622" s="116">
        <v>0</v>
      </c>
      <c r="Y622" s="116">
        <v>0</v>
      </c>
      <c r="Z622" s="116">
        <v>0</v>
      </c>
      <c r="AA622" s="116">
        <v>0</v>
      </c>
      <c r="AB622" s="116">
        <v>2400</v>
      </c>
      <c r="AC622" s="116">
        <v>403700</v>
      </c>
      <c r="AD622" s="116">
        <v>70000</v>
      </c>
      <c r="AE622" s="116">
        <f t="shared" si="38"/>
        <v>476100</v>
      </c>
      <c r="AF622" s="89">
        <f t="shared" si="40"/>
        <v>1923900</v>
      </c>
      <c r="AG622" s="87">
        <v>0</v>
      </c>
      <c r="AH622" s="117" t="s">
        <v>121</v>
      </c>
      <c r="AI622" s="118">
        <v>553902010004285</v>
      </c>
      <c r="AJ622" s="117" t="s">
        <v>252</v>
      </c>
    </row>
    <row r="623" spans="2:36" ht="16.5">
      <c r="B623" s="93" t="s">
        <v>1208</v>
      </c>
      <c r="C623" s="113">
        <v>58</v>
      </c>
      <c r="D623" s="93" t="s">
        <v>1209</v>
      </c>
      <c r="E623" s="93" t="s">
        <v>1210</v>
      </c>
      <c r="F623" s="114">
        <v>761451039029</v>
      </c>
      <c r="G623" s="115">
        <v>23385</v>
      </c>
      <c r="H623" s="112" t="s">
        <v>1048</v>
      </c>
      <c r="I623" s="87" t="s">
        <v>111</v>
      </c>
      <c r="J623" s="93" t="s">
        <v>1000</v>
      </c>
      <c r="K623" s="93" t="s">
        <v>1211</v>
      </c>
      <c r="L623" s="115">
        <v>41183</v>
      </c>
      <c r="M623" s="87" t="s">
        <v>96</v>
      </c>
      <c r="N623" s="87">
        <v>0</v>
      </c>
      <c r="O623" s="116">
        <v>360000</v>
      </c>
      <c r="P623" s="116">
        <v>0</v>
      </c>
      <c r="Q623" s="116">
        <v>0</v>
      </c>
      <c r="R623" s="116">
        <v>0</v>
      </c>
      <c r="S623" s="116">
        <v>360000</v>
      </c>
      <c r="T623" s="116">
        <f t="shared" si="37"/>
        <v>720000</v>
      </c>
      <c r="U623" s="87">
        <v>0</v>
      </c>
      <c r="V623" s="89">
        <f t="shared" si="39"/>
        <v>720000</v>
      </c>
      <c r="W623" s="87">
        <v>0</v>
      </c>
      <c r="X623" s="116">
        <v>0</v>
      </c>
      <c r="Y623" s="116">
        <v>0</v>
      </c>
      <c r="Z623" s="116">
        <v>0</v>
      </c>
      <c r="AA623" s="116">
        <v>0</v>
      </c>
      <c r="AB623" s="116">
        <v>2400</v>
      </c>
      <c r="AC623" s="116">
        <v>0</v>
      </c>
      <c r="AD623" s="116">
        <v>0</v>
      </c>
      <c r="AE623" s="116">
        <f t="shared" si="38"/>
        <v>2400</v>
      </c>
      <c r="AF623" s="89">
        <f t="shared" si="40"/>
        <v>717600</v>
      </c>
      <c r="AG623" s="87">
        <v>0</v>
      </c>
      <c r="AH623" s="117" t="s">
        <v>121</v>
      </c>
      <c r="AI623" s="118">
        <v>610002010008480</v>
      </c>
      <c r="AJ623" s="117" t="s">
        <v>140</v>
      </c>
    </row>
    <row r="624" spans="2:36" ht="16.5">
      <c r="B624" s="93" t="s">
        <v>1212</v>
      </c>
      <c r="C624" s="113">
        <v>59</v>
      </c>
      <c r="D624" s="93" t="s">
        <v>1213</v>
      </c>
      <c r="E624" s="93"/>
      <c r="F624" s="114">
        <v>386344979186</v>
      </c>
      <c r="G624" s="115">
        <v>29587</v>
      </c>
      <c r="H624" s="112" t="s">
        <v>1032</v>
      </c>
      <c r="I624" s="87" t="s">
        <v>111</v>
      </c>
      <c r="J624" s="93" t="s">
        <v>1000</v>
      </c>
      <c r="K624" s="93" t="s">
        <v>1049</v>
      </c>
      <c r="L624" s="115">
        <v>41183</v>
      </c>
      <c r="M624" s="87" t="s">
        <v>96</v>
      </c>
      <c r="N624" s="87">
        <v>0</v>
      </c>
      <c r="O624" s="116">
        <v>72972</v>
      </c>
      <c r="P624" s="116">
        <v>0</v>
      </c>
      <c r="Q624" s="116">
        <v>0</v>
      </c>
      <c r="R624" s="116">
        <v>0</v>
      </c>
      <c r="S624" s="116">
        <v>109452</v>
      </c>
      <c r="T624" s="116">
        <f t="shared" si="37"/>
        <v>182424</v>
      </c>
      <c r="U624" s="87">
        <v>0</v>
      </c>
      <c r="V624" s="89">
        <f t="shared" si="39"/>
        <v>182424</v>
      </c>
      <c r="W624" s="87">
        <v>0</v>
      </c>
      <c r="X624" s="116">
        <v>17520</v>
      </c>
      <c r="Y624" s="116">
        <v>0</v>
      </c>
      <c r="Z624" s="116">
        <v>1368</v>
      </c>
      <c r="AA624" s="116">
        <v>0</v>
      </c>
      <c r="AB624" s="116">
        <v>1800</v>
      </c>
      <c r="AC624" s="116">
        <v>0</v>
      </c>
      <c r="AD624" s="116">
        <v>0</v>
      </c>
      <c r="AE624" s="116">
        <f t="shared" si="38"/>
        <v>20688</v>
      </c>
      <c r="AF624" s="89">
        <f t="shared" si="40"/>
        <v>161736</v>
      </c>
      <c r="AG624" s="87">
        <v>0</v>
      </c>
      <c r="AH624" s="117" t="s">
        <v>121</v>
      </c>
      <c r="AI624" s="118">
        <v>610002010005626</v>
      </c>
      <c r="AJ624" s="117" t="s">
        <v>140</v>
      </c>
    </row>
    <row r="625" spans="2:36" ht="16.5">
      <c r="B625" s="93" t="s">
        <v>1216</v>
      </c>
      <c r="C625" s="113">
        <v>60</v>
      </c>
      <c r="D625" s="93" t="s">
        <v>1217</v>
      </c>
      <c r="E625" s="93" t="s">
        <v>1218</v>
      </c>
      <c r="F625" s="114">
        <v>351245569369</v>
      </c>
      <c r="G625" s="115">
        <v>15773</v>
      </c>
      <c r="H625" s="112"/>
      <c r="I625" s="87" t="s">
        <v>111</v>
      </c>
      <c r="J625" s="93" t="s">
        <v>1024</v>
      </c>
      <c r="K625" s="93" t="s">
        <v>1025</v>
      </c>
      <c r="L625" s="115">
        <v>41214</v>
      </c>
      <c r="M625" s="87" t="s">
        <v>96</v>
      </c>
      <c r="N625" s="87">
        <v>0</v>
      </c>
      <c r="O625" s="116">
        <v>170080</v>
      </c>
      <c r="P625" s="116">
        <v>0</v>
      </c>
      <c r="Q625" s="116">
        <v>0</v>
      </c>
      <c r="R625" s="116">
        <v>0</v>
      </c>
      <c r="S625" s="116">
        <v>9436</v>
      </c>
      <c r="T625" s="116">
        <f t="shared" si="37"/>
        <v>179516</v>
      </c>
      <c r="U625" s="87">
        <v>0</v>
      </c>
      <c r="V625" s="89">
        <f t="shared" si="39"/>
        <v>179516</v>
      </c>
      <c r="W625" s="87">
        <v>0</v>
      </c>
      <c r="X625" s="116">
        <v>0</v>
      </c>
      <c r="Y625" s="116">
        <v>0</v>
      </c>
      <c r="Z625" s="116">
        <v>0</v>
      </c>
      <c r="AA625" s="116">
        <v>0</v>
      </c>
      <c r="AB625" s="116">
        <v>150</v>
      </c>
      <c r="AC625" s="116">
        <v>0</v>
      </c>
      <c r="AD625" s="116">
        <v>0</v>
      </c>
      <c r="AE625" s="116">
        <f t="shared" si="38"/>
        <v>150</v>
      </c>
      <c r="AF625" s="89">
        <f t="shared" si="40"/>
        <v>179366</v>
      </c>
      <c r="AG625" s="87">
        <v>0</v>
      </c>
      <c r="AH625" s="117" t="s">
        <v>121</v>
      </c>
      <c r="AI625" s="118">
        <v>386102010053379</v>
      </c>
      <c r="AJ625" s="117">
        <v>0</v>
      </c>
    </row>
    <row r="626" spans="2:36" ht="16.5">
      <c r="B626" s="93" t="s">
        <v>1219</v>
      </c>
      <c r="C626" s="113">
        <v>61</v>
      </c>
      <c r="D626" s="93" t="s">
        <v>1220</v>
      </c>
      <c r="E626" s="93" t="s">
        <v>1221</v>
      </c>
      <c r="F626" s="114">
        <v>999529804871</v>
      </c>
      <c r="G626" s="115">
        <v>18997</v>
      </c>
      <c r="H626" s="112"/>
      <c r="I626" s="87" t="s">
        <v>111</v>
      </c>
      <c r="J626" s="93" t="s">
        <v>1024</v>
      </c>
      <c r="K626" s="93" t="s">
        <v>1025</v>
      </c>
      <c r="L626" s="115">
        <v>41214</v>
      </c>
      <c r="M626" s="87" t="s">
        <v>96</v>
      </c>
      <c r="N626" s="87">
        <v>0</v>
      </c>
      <c r="O626" s="116">
        <v>170540</v>
      </c>
      <c r="P626" s="116">
        <v>0</v>
      </c>
      <c r="Q626" s="116">
        <v>0</v>
      </c>
      <c r="R626" s="116">
        <v>0</v>
      </c>
      <c r="S626" s="116">
        <v>9460</v>
      </c>
      <c r="T626" s="116">
        <f t="shared" si="37"/>
        <v>180000</v>
      </c>
      <c r="U626" s="87">
        <v>0</v>
      </c>
      <c r="V626" s="89">
        <f t="shared" si="39"/>
        <v>180000</v>
      </c>
      <c r="W626" s="87">
        <v>0</v>
      </c>
      <c r="X626" s="116">
        <v>0</v>
      </c>
      <c r="Y626" s="116">
        <v>0</v>
      </c>
      <c r="Z626" s="116">
        <v>0</v>
      </c>
      <c r="AA626" s="116">
        <v>0</v>
      </c>
      <c r="AB626" s="116">
        <v>150</v>
      </c>
      <c r="AC626" s="116">
        <v>0</v>
      </c>
      <c r="AD626" s="116">
        <v>0</v>
      </c>
      <c r="AE626" s="116">
        <f t="shared" si="38"/>
        <v>150</v>
      </c>
      <c r="AF626" s="89">
        <f t="shared" si="40"/>
        <v>179850</v>
      </c>
      <c r="AG626" s="87">
        <v>0</v>
      </c>
      <c r="AH626" s="117" t="s">
        <v>121</v>
      </c>
      <c r="AI626" s="118">
        <v>608502010001792</v>
      </c>
      <c r="AJ626" s="117" t="s">
        <v>174</v>
      </c>
    </row>
    <row r="627" spans="2:36" ht="16.5">
      <c r="B627" s="93" t="s">
        <v>1222</v>
      </c>
      <c r="C627" s="113">
        <v>62</v>
      </c>
      <c r="D627" s="93" t="s">
        <v>1223</v>
      </c>
      <c r="E627" s="93" t="s">
        <v>1224</v>
      </c>
      <c r="F627" s="114">
        <v>858250754493</v>
      </c>
      <c r="G627" s="115">
        <v>31230</v>
      </c>
      <c r="H627" s="112"/>
      <c r="I627" s="87" t="s">
        <v>111</v>
      </c>
      <c r="J627" s="93" t="s">
        <v>1024</v>
      </c>
      <c r="K627" s="93" t="s">
        <v>1025</v>
      </c>
      <c r="L627" s="115">
        <v>41275</v>
      </c>
      <c r="M627" s="87" t="s">
        <v>96</v>
      </c>
      <c r="N627" s="87">
        <v>0</v>
      </c>
      <c r="O627" s="116">
        <v>329194</v>
      </c>
      <c r="P627" s="116">
        <v>0</v>
      </c>
      <c r="Q627" s="116">
        <v>0</v>
      </c>
      <c r="R627" s="116">
        <v>0</v>
      </c>
      <c r="S627" s="116">
        <v>250806</v>
      </c>
      <c r="T627" s="116">
        <f t="shared" si="37"/>
        <v>580000</v>
      </c>
      <c r="U627" s="87">
        <v>0</v>
      </c>
      <c r="V627" s="89">
        <f t="shared" si="39"/>
        <v>580000</v>
      </c>
      <c r="W627" s="87">
        <v>0</v>
      </c>
      <c r="X627" s="116">
        <v>0</v>
      </c>
      <c r="Y627" s="116">
        <v>0</v>
      </c>
      <c r="Z627" s="116">
        <v>0</v>
      </c>
      <c r="AA627" s="116">
        <v>0</v>
      </c>
      <c r="AB627" s="116">
        <v>2400</v>
      </c>
      <c r="AC627" s="116">
        <v>0</v>
      </c>
      <c r="AD627" s="116">
        <v>0</v>
      </c>
      <c r="AE627" s="116">
        <f t="shared" si="38"/>
        <v>2400</v>
      </c>
      <c r="AF627" s="89">
        <f t="shared" si="40"/>
        <v>577600</v>
      </c>
      <c r="AG627" s="87">
        <v>0</v>
      </c>
      <c r="AH627" s="117" t="s">
        <v>121</v>
      </c>
      <c r="AI627" s="118">
        <v>610002010008500</v>
      </c>
      <c r="AJ627" s="117" t="s">
        <v>140</v>
      </c>
    </row>
    <row r="628" spans="2:36" ht="16.5">
      <c r="B628" s="93" t="s">
        <v>1225</v>
      </c>
      <c r="C628" s="113">
        <v>63</v>
      </c>
      <c r="D628" s="93" t="s">
        <v>1226</v>
      </c>
      <c r="E628" s="93" t="s">
        <v>1227</v>
      </c>
      <c r="F628" s="114">
        <v>308803094731</v>
      </c>
      <c r="G628" s="115">
        <v>32154</v>
      </c>
      <c r="H628" s="112" t="s">
        <v>1228</v>
      </c>
      <c r="I628" s="87" t="s">
        <v>111</v>
      </c>
      <c r="J628" s="93" t="s">
        <v>361</v>
      </c>
      <c r="K628" s="93" t="s">
        <v>1044</v>
      </c>
      <c r="L628" s="115">
        <v>41321</v>
      </c>
      <c r="M628" s="87" t="s">
        <v>96</v>
      </c>
      <c r="N628" s="87">
        <v>0</v>
      </c>
      <c r="O628" s="116">
        <v>91768</v>
      </c>
      <c r="P628" s="116">
        <v>0</v>
      </c>
      <c r="Q628" s="116">
        <v>0</v>
      </c>
      <c r="R628" s="116">
        <v>0</v>
      </c>
      <c r="S628" s="116">
        <v>133779</v>
      </c>
      <c r="T628" s="116">
        <f t="shared" si="37"/>
        <v>225547</v>
      </c>
      <c r="U628" s="87">
        <v>0</v>
      </c>
      <c r="V628" s="89">
        <f t="shared" si="39"/>
        <v>225547</v>
      </c>
      <c r="W628" s="87">
        <v>0</v>
      </c>
      <c r="X628" s="116">
        <v>0</v>
      </c>
      <c r="Y628" s="116">
        <v>0</v>
      </c>
      <c r="Z628" s="116">
        <v>0</v>
      </c>
      <c r="AA628" s="116">
        <v>0</v>
      </c>
      <c r="AB628" s="116">
        <v>1200</v>
      </c>
      <c r="AC628" s="116">
        <v>0</v>
      </c>
      <c r="AD628" s="116">
        <v>0</v>
      </c>
      <c r="AE628" s="116">
        <f t="shared" si="38"/>
        <v>1200</v>
      </c>
      <c r="AF628" s="89">
        <f t="shared" si="40"/>
        <v>224347</v>
      </c>
      <c r="AG628" s="87">
        <v>0</v>
      </c>
      <c r="AH628" s="117" t="s">
        <v>121</v>
      </c>
      <c r="AI628" s="118">
        <v>610002010009378</v>
      </c>
      <c r="AJ628" s="117" t="s">
        <v>140</v>
      </c>
    </row>
    <row r="629" spans="2:36" ht="16.5">
      <c r="B629" s="93" t="s">
        <v>1229</v>
      </c>
      <c r="C629" s="113">
        <v>64</v>
      </c>
      <c r="D629" s="93" t="s">
        <v>1230</v>
      </c>
      <c r="E629" s="93"/>
      <c r="F629" s="114">
        <v>343112693062</v>
      </c>
      <c r="G629" s="115">
        <v>27921</v>
      </c>
      <c r="H629" s="112"/>
      <c r="I629" s="87" t="s">
        <v>111</v>
      </c>
      <c r="J629" s="93" t="s">
        <v>796</v>
      </c>
      <c r="K629" s="93" t="s">
        <v>1040</v>
      </c>
      <c r="L629" s="115">
        <v>41183</v>
      </c>
      <c r="M629" s="87" t="s">
        <v>96</v>
      </c>
      <c r="N629" s="87">
        <v>0</v>
      </c>
      <c r="O629" s="116">
        <v>52899</v>
      </c>
      <c r="P629" s="116">
        <v>0</v>
      </c>
      <c r="Q629" s="116">
        <v>0</v>
      </c>
      <c r="R629" s="116">
        <v>0</v>
      </c>
      <c r="S629" s="116">
        <v>79346</v>
      </c>
      <c r="T629" s="116">
        <f t="shared" si="37"/>
        <v>132245</v>
      </c>
      <c r="U629" s="87">
        <v>0</v>
      </c>
      <c r="V629" s="89">
        <f t="shared" si="39"/>
        <v>132245</v>
      </c>
      <c r="W629" s="87">
        <v>0</v>
      </c>
      <c r="X629" s="116">
        <v>12690</v>
      </c>
      <c r="Y629" s="116">
        <v>0</v>
      </c>
      <c r="Z629" s="116">
        <v>988</v>
      </c>
      <c r="AA629" s="116">
        <v>0</v>
      </c>
      <c r="AB629" s="116">
        <v>0</v>
      </c>
      <c r="AC629" s="116">
        <v>0</v>
      </c>
      <c r="AD629" s="116">
        <v>0</v>
      </c>
      <c r="AE629" s="116">
        <f t="shared" si="38"/>
        <v>13678</v>
      </c>
      <c r="AF629" s="89">
        <f t="shared" si="40"/>
        <v>118567</v>
      </c>
      <c r="AG629" s="87">
        <v>0</v>
      </c>
      <c r="AH629" s="117" t="s">
        <v>121</v>
      </c>
      <c r="AI629" s="118">
        <v>328002011015299</v>
      </c>
      <c r="AJ629" s="117" t="s">
        <v>174</v>
      </c>
    </row>
    <row r="630" spans="2:36" ht="16.5">
      <c r="B630" s="93" t="s">
        <v>1231</v>
      </c>
      <c r="C630" s="113">
        <v>65</v>
      </c>
      <c r="D630" s="93" t="s">
        <v>1232</v>
      </c>
      <c r="E630" s="93"/>
      <c r="F630" s="114">
        <v>803388728934</v>
      </c>
      <c r="G630" s="115">
        <v>28126</v>
      </c>
      <c r="H630" s="112"/>
      <c r="I630" s="87" t="s">
        <v>111</v>
      </c>
      <c r="J630" s="93" t="s">
        <v>786</v>
      </c>
      <c r="K630" s="93" t="s">
        <v>1040</v>
      </c>
      <c r="L630" s="115">
        <v>41183</v>
      </c>
      <c r="M630" s="87" t="s">
        <v>96</v>
      </c>
      <c r="N630" s="87">
        <v>0</v>
      </c>
      <c r="O630" s="116">
        <v>47823</v>
      </c>
      <c r="P630" s="116">
        <v>0</v>
      </c>
      <c r="Q630" s="116">
        <v>0</v>
      </c>
      <c r="R630" s="116">
        <v>0</v>
      </c>
      <c r="S630" s="116">
        <v>71729</v>
      </c>
      <c r="T630" s="116">
        <f t="shared" ref="T630:T693" si="41">SUM(O630:S630)</f>
        <v>119552</v>
      </c>
      <c r="U630" s="87">
        <v>0</v>
      </c>
      <c r="V630" s="89">
        <f t="shared" si="39"/>
        <v>119552</v>
      </c>
      <c r="W630" s="87">
        <v>0</v>
      </c>
      <c r="X630" s="116">
        <v>11474</v>
      </c>
      <c r="Y630" s="116">
        <v>0</v>
      </c>
      <c r="Z630" s="116">
        <v>898</v>
      </c>
      <c r="AA630" s="116">
        <v>0</v>
      </c>
      <c r="AB630" s="116">
        <v>0</v>
      </c>
      <c r="AC630" s="116">
        <v>0</v>
      </c>
      <c r="AD630" s="116">
        <v>0</v>
      </c>
      <c r="AE630" s="116">
        <f t="shared" ref="AE630:AE693" si="42">SUM(X630:AD630)</f>
        <v>12372</v>
      </c>
      <c r="AF630" s="89">
        <f t="shared" si="40"/>
        <v>107180</v>
      </c>
      <c r="AG630" s="87">
        <v>0</v>
      </c>
      <c r="AH630" s="117" t="s">
        <v>121</v>
      </c>
      <c r="AI630" s="118">
        <v>610002010008960</v>
      </c>
      <c r="AJ630" s="117" t="s">
        <v>140</v>
      </c>
    </row>
    <row r="631" spans="2:36" ht="16.5">
      <c r="B631" s="93" t="s">
        <v>1233</v>
      </c>
      <c r="C631" s="113">
        <v>66</v>
      </c>
      <c r="D631" s="93" t="s">
        <v>1234</v>
      </c>
      <c r="E631" s="93"/>
      <c r="F631" s="114">
        <v>730145519994</v>
      </c>
      <c r="G631" s="115">
        <v>32273</v>
      </c>
      <c r="H631" s="112" t="s">
        <v>1032</v>
      </c>
      <c r="I631" s="87" t="s">
        <v>111</v>
      </c>
      <c r="J631" s="93" t="s">
        <v>771</v>
      </c>
      <c r="K631" s="93" t="s">
        <v>1040</v>
      </c>
      <c r="L631" s="115">
        <v>41183</v>
      </c>
      <c r="M631" s="87" t="s">
        <v>96</v>
      </c>
      <c r="N631" s="87">
        <v>0</v>
      </c>
      <c r="O631" s="116">
        <v>50688</v>
      </c>
      <c r="P631" s="116">
        <v>0</v>
      </c>
      <c r="Q631" s="116">
        <v>0</v>
      </c>
      <c r="R631" s="116">
        <v>0</v>
      </c>
      <c r="S631" s="116">
        <v>76032</v>
      </c>
      <c r="T631" s="116">
        <f t="shared" si="41"/>
        <v>126720</v>
      </c>
      <c r="U631" s="87">
        <v>0</v>
      </c>
      <c r="V631" s="89">
        <f t="shared" ref="V631:V694" si="43">T631+U631</f>
        <v>126720</v>
      </c>
      <c r="W631" s="87">
        <v>0</v>
      </c>
      <c r="X631" s="116">
        <v>12168</v>
      </c>
      <c r="Y631" s="116">
        <v>0</v>
      </c>
      <c r="Z631" s="116">
        <v>948</v>
      </c>
      <c r="AA631" s="116">
        <v>0</v>
      </c>
      <c r="AB631" s="116">
        <v>0</v>
      </c>
      <c r="AC631" s="116">
        <v>0</v>
      </c>
      <c r="AD631" s="116">
        <v>0</v>
      </c>
      <c r="AE631" s="116">
        <f t="shared" si="42"/>
        <v>13116</v>
      </c>
      <c r="AF631" s="89">
        <f t="shared" ref="AF631:AF694" si="44">V631-AE631</f>
        <v>113604</v>
      </c>
      <c r="AG631" s="87">
        <v>0</v>
      </c>
      <c r="AH631" s="117" t="s">
        <v>121</v>
      </c>
      <c r="AI631" s="118">
        <v>328002011014840</v>
      </c>
      <c r="AJ631" s="117" t="s">
        <v>174</v>
      </c>
    </row>
    <row r="632" spans="2:36" ht="16.5">
      <c r="B632" s="93" t="s">
        <v>1235</v>
      </c>
      <c r="C632" s="113">
        <v>67</v>
      </c>
      <c r="D632" s="93" t="s">
        <v>1236</v>
      </c>
      <c r="E632" s="93"/>
      <c r="F632" s="114">
        <v>616051483224</v>
      </c>
      <c r="G632" s="115">
        <v>31506</v>
      </c>
      <c r="H632" s="112"/>
      <c r="I632" s="87" t="s">
        <v>111</v>
      </c>
      <c r="J632" s="93" t="s">
        <v>757</v>
      </c>
      <c r="K632" s="93" t="s">
        <v>1040</v>
      </c>
      <c r="L632" s="115">
        <v>41244</v>
      </c>
      <c r="M632" s="87" t="s">
        <v>96</v>
      </c>
      <c r="N632" s="87">
        <v>0</v>
      </c>
      <c r="O632" s="116">
        <v>45696</v>
      </c>
      <c r="P632" s="116">
        <v>0</v>
      </c>
      <c r="Q632" s="116">
        <v>0</v>
      </c>
      <c r="R632" s="116">
        <v>0</v>
      </c>
      <c r="S632" s="116">
        <v>68544</v>
      </c>
      <c r="T632" s="116">
        <f t="shared" si="41"/>
        <v>114240</v>
      </c>
      <c r="U632" s="87">
        <v>0</v>
      </c>
      <c r="V632" s="89">
        <f t="shared" si="43"/>
        <v>114240</v>
      </c>
      <c r="W632" s="87">
        <v>0</v>
      </c>
      <c r="X632" s="116">
        <v>10968</v>
      </c>
      <c r="Y632" s="116">
        <v>0</v>
      </c>
      <c r="Z632" s="116">
        <v>852</v>
      </c>
      <c r="AA632" s="116">
        <v>0</v>
      </c>
      <c r="AB632" s="116">
        <v>0</v>
      </c>
      <c r="AC632" s="116">
        <v>0</v>
      </c>
      <c r="AD632" s="116">
        <v>0</v>
      </c>
      <c r="AE632" s="116">
        <f t="shared" si="42"/>
        <v>11820</v>
      </c>
      <c r="AF632" s="89">
        <f t="shared" si="44"/>
        <v>102420</v>
      </c>
      <c r="AG632" s="87">
        <v>0</v>
      </c>
      <c r="AH632" s="117" t="s">
        <v>121</v>
      </c>
      <c r="AI632" s="118">
        <v>610002010009016</v>
      </c>
      <c r="AJ632" s="117" t="s">
        <v>140</v>
      </c>
    </row>
    <row r="633" spans="2:36" ht="16.5">
      <c r="B633" s="93" t="s">
        <v>1237</v>
      </c>
      <c r="C633" s="113">
        <v>68</v>
      </c>
      <c r="D633" s="93" t="s">
        <v>1238</v>
      </c>
      <c r="E633" s="93" t="s">
        <v>1239</v>
      </c>
      <c r="F633" s="114">
        <v>524048647434</v>
      </c>
      <c r="G633" s="115">
        <v>30835</v>
      </c>
      <c r="H633" s="112" t="s">
        <v>1078</v>
      </c>
      <c r="I633" s="87" t="s">
        <v>111</v>
      </c>
      <c r="J633" s="93" t="s">
        <v>1024</v>
      </c>
      <c r="K633" s="93" t="s">
        <v>1108</v>
      </c>
      <c r="L633" s="115">
        <v>41306</v>
      </c>
      <c r="M633" s="87" t="s">
        <v>96</v>
      </c>
      <c r="N633" s="87">
        <v>0</v>
      </c>
      <c r="O633" s="116">
        <v>58067</v>
      </c>
      <c r="P633" s="116">
        <v>0</v>
      </c>
      <c r="Q633" s="116">
        <v>0</v>
      </c>
      <c r="R633" s="116">
        <v>0</v>
      </c>
      <c r="S633" s="116">
        <v>87114</v>
      </c>
      <c r="T633" s="116">
        <f t="shared" si="41"/>
        <v>145181</v>
      </c>
      <c r="U633" s="87">
        <v>0</v>
      </c>
      <c r="V633" s="89">
        <f t="shared" si="43"/>
        <v>145181</v>
      </c>
      <c r="W633" s="87">
        <v>0</v>
      </c>
      <c r="X633" s="116">
        <v>13930</v>
      </c>
      <c r="Y633" s="116">
        <v>0</v>
      </c>
      <c r="Z633" s="116">
        <v>1089</v>
      </c>
      <c r="AA633" s="116">
        <v>0</v>
      </c>
      <c r="AB633" s="116">
        <v>0</v>
      </c>
      <c r="AC633" s="116">
        <v>0</v>
      </c>
      <c r="AD633" s="116">
        <v>0</v>
      </c>
      <c r="AE633" s="116">
        <f t="shared" si="42"/>
        <v>15019</v>
      </c>
      <c r="AF633" s="89">
        <f t="shared" si="44"/>
        <v>130162</v>
      </c>
      <c r="AG633" s="87">
        <v>0</v>
      </c>
      <c r="AH633" s="117" t="s">
        <v>121</v>
      </c>
      <c r="AI633" s="118">
        <v>328002011014172</v>
      </c>
      <c r="AJ633" s="117" t="s">
        <v>174</v>
      </c>
    </row>
    <row r="634" spans="2:36" ht="16.5">
      <c r="B634" s="93" t="s">
        <v>1240</v>
      </c>
      <c r="C634" s="113">
        <v>69</v>
      </c>
      <c r="D634" s="93" t="s">
        <v>1241</v>
      </c>
      <c r="E634" s="93"/>
      <c r="F634" s="114">
        <v>719190989561</v>
      </c>
      <c r="G634" s="115">
        <v>33298</v>
      </c>
      <c r="H634" s="112"/>
      <c r="I634" s="87" t="s">
        <v>111</v>
      </c>
      <c r="J634" s="93" t="s">
        <v>757</v>
      </c>
      <c r="K634" s="93" t="s">
        <v>1044</v>
      </c>
      <c r="L634" s="115">
        <v>41306</v>
      </c>
      <c r="M634" s="87" t="s">
        <v>96</v>
      </c>
      <c r="N634" s="87">
        <v>0</v>
      </c>
      <c r="O634" s="116">
        <v>52464</v>
      </c>
      <c r="P634" s="116">
        <v>0</v>
      </c>
      <c r="Q634" s="116">
        <v>0</v>
      </c>
      <c r="R634" s="116">
        <v>0</v>
      </c>
      <c r="S634" s="116">
        <v>78696</v>
      </c>
      <c r="T634" s="116">
        <f t="shared" si="41"/>
        <v>131160</v>
      </c>
      <c r="U634" s="87">
        <v>0</v>
      </c>
      <c r="V634" s="89">
        <f t="shared" si="43"/>
        <v>131160</v>
      </c>
      <c r="W634" s="87">
        <v>0</v>
      </c>
      <c r="X634" s="116">
        <v>12600</v>
      </c>
      <c r="Y634" s="116">
        <v>0</v>
      </c>
      <c r="Z634" s="116">
        <v>984</v>
      </c>
      <c r="AA634" s="116">
        <v>0</v>
      </c>
      <c r="AB634" s="116">
        <v>0</v>
      </c>
      <c r="AC634" s="116">
        <v>0</v>
      </c>
      <c r="AD634" s="116">
        <v>0</v>
      </c>
      <c r="AE634" s="116">
        <f t="shared" si="42"/>
        <v>13584</v>
      </c>
      <c r="AF634" s="89">
        <f t="shared" si="44"/>
        <v>117576</v>
      </c>
      <c r="AG634" s="87">
        <v>0</v>
      </c>
      <c r="AH634" s="117" t="s">
        <v>121</v>
      </c>
      <c r="AI634" s="118">
        <v>610002010008961</v>
      </c>
      <c r="AJ634" s="117" t="s">
        <v>140</v>
      </c>
    </row>
    <row r="635" spans="2:36" ht="16.5">
      <c r="B635" s="93" t="s">
        <v>1242</v>
      </c>
      <c r="C635" s="113">
        <v>70</v>
      </c>
      <c r="D635" s="93" t="s">
        <v>1243</v>
      </c>
      <c r="E635" s="93" t="s">
        <v>1244</v>
      </c>
      <c r="F635" s="114">
        <v>366325787254</v>
      </c>
      <c r="G635" s="115">
        <v>32693</v>
      </c>
      <c r="H635" s="112" t="s">
        <v>1043</v>
      </c>
      <c r="I635" s="87" t="s">
        <v>111</v>
      </c>
      <c r="J635" s="93" t="s">
        <v>1024</v>
      </c>
      <c r="K635" s="93" t="s">
        <v>1040</v>
      </c>
      <c r="L635" s="115">
        <v>41306</v>
      </c>
      <c r="M635" s="87" t="s">
        <v>96</v>
      </c>
      <c r="N635" s="87">
        <v>0</v>
      </c>
      <c r="O635" s="116">
        <v>40884</v>
      </c>
      <c r="P635" s="116">
        <v>0</v>
      </c>
      <c r="Q635" s="116">
        <v>0</v>
      </c>
      <c r="R635" s="116">
        <v>0</v>
      </c>
      <c r="S635" s="116">
        <v>61332</v>
      </c>
      <c r="T635" s="116">
        <f t="shared" si="41"/>
        <v>102216</v>
      </c>
      <c r="U635" s="87">
        <v>0</v>
      </c>
      <c r="V635" s="89">
        <f t="shared" si="43"/>
        <v>102216</v>
      </c>
      <c r="W635" s="87">
        <v>0</v>
      </c>
      <c r="X635" s="116">
        <v>9816</v>
      </c>
      <c r="Y635" s="116">
        <v>0</v>
      </c>
      <c r="Z635" s="116">
        <v>768</v>
      </c>
      <c r="AA635" s="116">
        <v>0</v>
      </c>
      <c r="AB635" s="116">
        <v>0</v>
      </c>
      <c r="AC635" s="116">
        <v>0</v>
      </c>
      <c r="AD635" s="116">
        <v>0</v>
      </c>
      <c r="AE635" s="116">
        <f t="shared" si="42"/>
        <v>10584</v>
      </c>
      <c r="AF635" s="89">
        <f t="shared" si="44"/>
        <v>91632</v>
      </c>
      <c r="AG635" s="87">
        <v>0</v>
      </c>
      <c r="AH635" s="117" t="s">
        <v>121</v>
      </c>
      <c r="AI635" s="118">
        <v>610002010008963</v>
      </c>
      <c r="AJ635" s="117" t="s">
        <v>140</v>
      </c>
    </row>
    <row r="636" spans="2:36" ht="16.5">
      <c r="B636" s="93" t="s">
        <v>1245</v>
      </c>
      <c r="C636" s="113">
        <v>71</v>
      </c>
      <c r="D636" s="93" t="s">
        <v>1246</v>
      </c>
      <c r="E636" s="93" t="s">
        <v>1247</v>
      </c>
      <c r="F636" s="114">
        <v>546165044592</v>
      </c>
      <c r="G636" s="115">
        <v>22847</v>
      </c>
      <c r="H636" s="112"/>
      <c r="I636" s="87" t="s">
        <v>111</v>
      </c>
      <c r="J636" s="93" t="s">
        <v>1024</v>
      </c>
      <c r="K636" s="93" t="s">
        <v>1100</v>
      </c>
      <c r="L636" s="115">
        <v>41396</v>
      </c>
      <c r="M636" s="87" t="s">
        <v>96</v>
      </c>
      <c r="N636" s="87">
        <v>0</v>
      </c>
      <c r="O636" s="116">
        <v>359032</v>
      </c>
      <c r="P636" s="116">
        <v>0</v>
      </c>
      <c r="Q636" s="116">
        <v>0</v>
      </c>
      <c r="R636" s="116">
        <v>0</v>
      </c>
      <c r="S636" s="116">
        <v>600968</v>
      </c>
      <c r="T636" s="116">
        <f t="shared" si="41"/>
        <v>960000</v>
      </c>
      <c r="U636" s="87">
        <v>0</v>
      </c>
      <c r="V636" s="89">
        <f t="shared" si="43"/>
        <v>960000</v>
      </c>
      <c r="W636" s="87">
        <v>0</v>
      </c>
      <c r="X636" s="116">
        <v>0</v>
      </c>
      <c r="Y636" s="116">
        <v>0</v>
      </c>
      <c r="Z636" s="116">
        <v>0</v>
      </c>
      <c r="AA636" s="116">
        <v>0</v>
      </c>
      <c r="AB636" s="116">
        <v>2400</v>
      </c>
      <c r="AC636" s="116">
        <v>40308</v>
      </c>
      <c r="AD636" s="116">
        <v>374.36399999999992</v>
      </c>
      <c r="AE636" s="116">
        <f t="shared" si="42"/>
        <v>43082.364000000001</v>
      </c>
      <c r="AF636" s="89">
        <f t="shared" si="44"/>
        <v>916917.63599999994</v>
      </c>
      <c r="AG636" s="87">
        <v>0</v>
      </c>
      <c r="AH636" s="117" t="s">
        <v>121</v>
      </c>
      <c r="AI636" s="118">
        <v>328002011015280</v>
      </c>
      <c r="AJ636" s="117" t="s">
        <v>174</v>
      </c>
    </row>
    <row r="637" spans="2:36" ht="16.5">
      <c r="B637" s="93" t="s">
        <v>1248</v>
      </c>
      <c r="C637" s="113">
        <v>72</v>
      </c>
      <c r="D637" s="93" t="s">
        <v>1249</v>
      </c>
      <c r="E637" s="93" t="s">
        <v>1250</v>
      </c>
      <c r="F637" s="114">
        <v>387826375070</v>
      </c>
      <c r="G637" s="115">
        <v>27868</v>
      </c>
      <c r="H637" s="112"/>
      <c r="I637" s="87" t="s">
        <v>111</v>
      </c>
      <c r="J637" s="93" t="s">
        <v>125</v>
      </c>
      <c r="K637" s="93" t="s">
        <v>1044</v>
      </c>
      <c r="L637" s="115">
        <v>41444</v>
      </c>
      <c r="M637" s="87" t="s">
        <v>96</v>
      </c>
      <c r="N637" s="87">
        <v>0</v>
      </c>
      <c r="O637" s="116">
        <v>64804</v>
      </c>
      <c r="P637" s="116">
        <v>0</v>
      </c>
      <c r="Q637" s="116">
        <v>0</v>
      </c>
      <c r="R637" s="116">
        <v>0</v>
      </c>
      <c r="S637" s="116">
        <v>97209</v>
      </c>
      <c r="T637" s="116">
        <f t="shared" si="41"/>
        <v>162013</v>
      </c>
      <c r="U637" s="87">
        <v>0</v>
      </c>
      <c r="V637" s="89">
        <f t="shared" si="43"/>
        <v>162013</v>
      </c>
      <c r="W637" s="87">
        <v>0</v>
      </c>
      <c r="X637" s="116">
        <v>15550</v>
      </c>
      <c r="Y637" s="116">
        <v>0</v>
      </c>
      <c r="Z637" s="116">
        <v>1220</v>
      </c>
      <c r="AA637" s="116">
        <v>0</v>
      </c>
      <c r="AB637" s="116">
        <v>0</v>
      </c>
      <c r="AC637" s="116">
        <v>0</v>
      </c>
      <c r="AD637" s="116">
        <v>0</v>
      </c>
      <c r="AE637" s="116">
        <f t="shared" si="42"/>
        <v>16770</v>
      </c>
      <c r="AF637" s="89">
        <f t="shared" si="44"/>
        <v>145243</v>
      </c>
      <c r="AG637" s="87">
        <v>0</v>
      </c>
      <c r="AH637" s="117" t="s">
        <v>121</v>
      </c>
      <c r="AI637" s="118">
        <v>610002010009002</v>
      </c>
      <c r="AJ637" s="117" t="s">
        <v>140</v>
      </c>
    </row>
    <row r="638" spans="2:36" ht="16.5">
      <c r="B638" s="93" t="s">
        <v>1251</v>
      </c>
      <c r="C638" s="113">
        <v>73</v>
      </c>
      <c r="D638" s="93" t="s">
        <v>1252</v>
      </c>
      <c r="E638" s="93" t="s">
        <v>1253</v>
      </c>
      <c r="F638" s="114">
        <v>249665141375</v>
      </c>
      <c r="G638" s="115">
        <v>31201</v>
      </c>
      <c r="H638" s="112" t="s">
        <v>1254</v>
      </c>
      <c r="I638" s="87" t="s">
        <v>111</v>
      </c>
      <c r="J638" s="93" t="s">
        <v>1255</v>
      </c>
      <c r="K638" s="93" t="s">
        <v>1025</v>
      </c>
      <c r="L638" s="115">
        <v>41435</v>
      </c>
      <c r="M638" s="87" t="s">
        <v>96</v>
      </c>
      <c r="N638" s="87">
        <v>0</v>
      </c>
      <c r="O638" s="116">
        <v>240000</v>
      </c>
      <c r="P638" s="116">
        <v>0</v>
      </c>
      <c r="Q638" s="116">
        <v>0</v>
      </c>
      <c r="R638" s="116">
        <v>0</v>
      </c>
      <c r="S638" s="116">
        <v>287076</v>
      </c>
      <c r="T638" s="116">
        <f t="shared" si="41"/>
        <v>527076</v>
      </c>
      <c r="U638" s="87">
        <v>0</v>
      </c>
      <c r="V638" s="89">
        <f t="shared" si="43"/>
        <v>527076</v>
      </c>
      <c r="W638" s="87">
        <v>0</v>
      </c>
      <c r="X638" s="116">
        <v>0</v>
      </c>
      <c r="Y638" s="116">
        <v>0</v>
      </c>
      <c r="Z638" s="116">
        <v>0</v>
      </c>
      <c r="AA638" s="116">
        <v>0</v>
      </c>
      <c r="AB638" s="116">
        <v>2400</v>
      </c>
      <c r="AC638" s="116">
        <v>0</v>
      </c>
      <c r="AD638" s="116">
        <v>0</v>
      </c>
      <c r="AE638" s="116">
        <f t="shared" si="42"/>
        <v>2400</v>
      </c>
      <c r="AF638" s="89">
        <f t="shared" si="44"/>
        <v>524676</v>
      </c>
      <c r="AG638" s="87">
        <v>0</v>
      </c>
      <c r="AH638" s="117" t="s">
        <v>121</v>
      </c>
      <c r="AI638" s="118">
        <v>610002010008969</v>
      </c>
      <c r="AJ638" s="117" t="s">
        <v>140</v>
      </c>
    </row>
    <row r="639" spans="2:36" ht="16.5">
      <c r="B639" s="93" t="s">
        <v>1256</v>
      </c>
      <c r="C639" s="113">
        <v>74</v>
      </c>
      <c r="D639" s="93" t="s">
        <v>1257</v>
      </c>
      <c r="E639" s="93"/>
      <c r="F639" s="114">
        <v>560866195280</v>
      </c>
      <c r="G639" s="115">
        <v>26025</v>
      </c>
      <c r="H639" s="112" t="s">
        <v>1258</v>
      </c>
      <c r="I639" s="87" t="s">
        <v>111</v>
      </c>
      <c r="J639" s="93" t="s">
        <v>1255</v>
      </c>
      <c r="K639" s="93" t="s">
        <v>1001</v>
      </c>
      <c r="L639" s="115">
        <v>41437</v>
      </c>
      <c r="M639" s="87" t="s">
        <v>96</v>
      </c>
      <c r="N639" s="87">
        <v>0</v>
      </c>
      <c r="O639" s="116">
        <v>77304</v>
      </c>
      <c r="P639" s="116">
        <v>0</v>
      </c>
      <c r="Q639" s="116">
        <v>0</v>
      </c>
      <c r="R639" s="116">
        <v>0</v>
      </c>
      <c r="S639" s="116">
        <v>115968</v>
      </c>
      <c r="T639" s="116">
        <f t="shared" si="41"/>
        <v>193272</v>
      </c>
      <c r="U639" s="87">
        <v>0</v>
      </c>
      <c r="V639" s="89">
        <f t="shared" si="43"/>
        <v>193272</v>
      </c>
      <c r="W639" s="87">
        <v>0</v>
      </c>
      <c r="X639" s="116">
        <v>0</v>
      </c>
      <c r="Y639" s="116">
        <v>0</v>
      </c>
      <c r="Z639" s="116">
        <v>0</v>
      </c>
      <c r="AA639" s="116">
        <v>0</v>
      </c>
      <c r="AB639" s="116">
        <v>1800</v>
      </c>
      <c r="AC639" s="116">
        <v>0</v>
      </c>
      <c r="AD639" s="116">
        <v>0</v>
      </c>
      <c r="AE639" s="116">
        <f t="shared" si="42"/>
        <v>1800</v>
      </c>
      <c r="AF639" s="89">
        <f t="shared" si="44"/>
        <v>191472</v>
      </c>
      <c r="AG639" s="87">
        <v>0</v>
      </c>
      <c r="AH639" s="117" t="s">
        <v>121</v>
      </c>
      <c r="AI639" s="118">
        <v>328002011015503</v>
      </c>
      <c r="AJ639" s="117" t="s">
        <v>174</v>
      </c>
    </row>
    <row r="640" spans="2:36" ht="16.5">
      <c r="B640" s="93" t="s">
        <v>1261</v>
      </c>
      <c r="C640" s="113">
        <v>75</v>
      </c>
      <c r="D640" s="93" t="s">
        <v>1262</v>
      </c>
      <c r="E640" s="93"/>
      <c r="F640" s="114">
        <v>974516882786</v>
      </c>
      <c r="G640" s="115">
        <v>29802</v>
      </c>
      <c r="H640" s="112" t="s">
        <v>1263</v>
      </c>
      <c r="I640" s="87" t="s">
        <v>111</v>
      </c>
      <c r="J640" s="93" t="s">
        <v>1015</v>
      </c>
      <c r="K640" s="93" t="s">
        <v>1044</v>
      </c>
      <c r="L640" s="115">
        <v>41537</v>
      </c>
      <c r="M640" s="87" t="s">
        <v>96</v>
      </c>
      <c r="N640" s="87">
        <v>0</v>
      </c>
      <c r="O640" s="116">
        <v>75900</v>
      </c>
      <c r="P640" s="116">
        <v>0</v>
      </c>
      <c r="Q640" s="116">
        <v>0</v>
      </c>
      <c r="R640" s="116">
        <v>0</v>
      </c>
      <c r="S640" s="116">
        <v>114876</v>
      </c>
      <c r="T640" s="116">
        <f t="shared" si="41"/>
        <v>190776</v>
      </c>
      <c r="U640" s="87">
        <v>0</v>
      </c>
      <c r="V640" s="89">
        <f t="shared" si="43"/>
        <v>190776</v>
      </c>
      <c r="W640" s="87">
        <v>0</v>
      </c>
      <c r="X640" s="116">
        <v>18216</v>
      </c>
      <c r="Y640" s="116">
        <v>0</v>
      </c>
      <c r="Z640" s="116">
        <v>1428</v>
      </c>
      <c r="AA640" s="116">
        <v>0</v>
      </c>
      <c r="AB640" s="116">
        <v>1800</v>
      </c>
      <c r="AC640" s="116">
        <v>0</v>
      </c>
      <c r="AD640" s="116">
        <v>0</v>
      </c>
      <c r="AE640" s="116">
        <f t="shared" si="42"/>
        <v>21444</v>
      </c>
      <c r="AF640" s="89">
        <f t="shared" si="44"/>
        <v>169332</v>
      </c>
      <c r="AG640" s="87">
        <v>0</v>
      </c>
      <c r="AH640" s="117" t="s">
        <v>121</v>
      </c>
      <c r="AI640" s="118">
        <v>610002010009247</v>
      </c>
      <c r="AJ640" s="117" t="s">
        <v>140</v>
      </c>
    </row>
    <row r="641" spans="2:36" ht="16.5">
      <c r="B641" s="93" t="s">
        <v>1264</v>
      </c>
      <c r="C641" s="113">
        <v>76</v>
      </c>
      <c r="D641" s="93" t="s">
        <v>1265</v>
      </c>
      <c r="E641" s="93"/>
      <c r="F641" s="114">
        <v>857560472124</v>
      </c>
      <c r="G641" s="115">
        <v>21989</v>
      </c>
      <c r="H641" s="112" t="s">
        <v>1266</v>
      </c>
      <c r="I641" s="87" t="s">
        <v>111</v>
      </c>
      <c r="J641" s="93" t="s">
        <v>1255</v>
      </c>
      <c r="K641" s="93" t="s">
        <v>1001</v>
      </c>
      <c r="L641" s="115">
        <v>41519</v>
      </c>
      <c r="M641" s="87" t="s">
        <v>96</v>
      </c>
      <c r="N641" s="87">
        <v>0</v>
      </c>
      <c r="O641" s="116">
        <v>25050</v>
      </c>
      <c r="P641" s="116">
        <v>0</v>
      </c>
      <c r="Q641" s="116">
        <v>0</v>
      </c>
      <c r="R641" s="116">
        <v>0</v>
      </c>
      <c r="S641" s="116">
        <v>81175</v>
      </c>
      <c r="T641" s="116">
        <f t="shared" si="41"/>
        <v>106225</v>
      </c>
      <c r="U641" s="87">
        <v>0</v>
      </c>
      <c r="V641" s="89">
        <f t="shared" si="43"/>
        <v>106225</v>
      </c>
      <c r="W641" s="87">
        <v>0</v>
      </c>
      <c r="X641" s="116">
        <v>6010</v>
      </c>
      <c r="Y641" s="116">
        <v>0</v>
      </c>
      <c r="Z641" s="116">
        <v>470</v>
      </c>
      <c r="AA641" s="116">
        <v>0</v>
      </c>
      <c r="AB641" s="116">
        <v>0</v>
      </c>
      <c r="AC641" s="116">
        <v>0</v>
      </c>
      <c r="AD641" s="116">
        <v>0</v>
      </c>
      <c r="AE641" s="116">
        <f t="shared" si="42"/>
        <v>6480</v>
      </c>
      <c r="AF641" s="89">
        <f t="shared" si="44"/>
        <v>99745</v>
      </c>
      <c r="AG641" s="87">
        <v>0</v>
      </c>
      <c r="AH641" s="117" t="s">
        <v>121</v>
      </c>
      <c r="AI641" s="118">
        <v>328002011015620</v>
      </c>
      <c r="AJ641" s="117" t="s">
        <v>174</v>
      </c>
    </row>
    <row r="642" spans="2:36" ht="16.5">
      <c r="B642" s="93" t="s">
        <v>1267</v>
      </c>
      <c r="C642" s="113">
        <v>77</v>
      </c>
      <c r="D642" s="93" t="s">
        <v>1268</v>
      </c>
      <c r="E642" s="93" t="s">
        <v>1269</v>
      </c>
      <c r="F642" s="114">
        <v>488291234546</v>
      </c>
      <c r="G642" s="115">
        <v>31362</v>
      </c>
      <c r="H642" s="112"/>
      <c r="I642" s="87" t="s">
        <v>111</v>
      </c>
      <c r="J642" s="93" t="s">
        <v>1270</v>
      </c>
      <c r="K642" s="93" t="s">
        <v>1271</v>
      </c>
      <c r="L642" s="115">
        <v>41551</v>
      </c>
      <c r="M642" s="87" t="s">
        <v>96</v>
      </c>
      <c r="N642" s="87">
        <v>0</v>
      </c>
      <c r="O642" s="116">
        <v>185662</v>
      </c>
      <c r="P642" s="116">
        <v>0</v>
      </c>
      <c r="Q642" s="116">
        <v>0</v>
      </c>
      <c r="R642" s="116">
        <v>0</v>
      </c>
      <c r="S642" s="116">
        <v>150746</v>
      </c>
      <c r="T642" s="116">
        <f t="shared" si="41"/>
        <v>336408</v>
      </c>
      <c r="U642" s="87">
        <v>0</v>
      </c>
      <c r="V642" s="89">
        <f t="shared" si="43"/>
        <v>336408</v>
      </c>
      <c r="W642" s="87">
        <v>0</v>
      </c>
      <c r="X642" s="116">
        <v>0</v>
      </c>
      <c r="Y642" s="116">
        <v>0</v>
      </c>
      <c r="Z642" s="116">
        <v>0</v>
      </c>
      <c r="AA642" s="116">
        <v>0</v>
      </c>
      <c r="AB642" s="116">
        <v>2400</v>
      </c>
      <c r="AC642" s="116">
        <v>0</v>
      </c>
      <c r="AD642" s="116">
        <v>0</v>
      </c>
      <c r="AE642" s="116">
        <f t="shared" si="42"/>
        <v>2400</v>
      </c>
      <c r="AF642" s="89">
        <f t="shared" si="44"/>
        <v>334008</v>
      </c>
      <c r="AG642" s="87">
        <v>0</v>
      </c>
      <c r="AH642" s="117" t="s">
        <v>121</v>
      </c>
      <c r="AI642" s="118">
        <v>610002010009774</v>
      </c>
      <c r="AJ642" s="117" t="s">
        <v>140</v>
      </c>
    </row>
    <row r="643" spans="2:36" ht="16.5">
      <c r="B643" s="93" t="s">
        <v>1272</v>
      </c>
      <c r="C643" s="113">
        <v>78</v>
      </c>
      <c r="D643" s="93" t="s">
        <v>1273</v>
      </c>
      <c r="E643" s="93"/>
      <c r="F643" s="114">
        <v>248345751636</v>
      </c>
      <c r="G643" s="115">
        <v>30107</v>
      </c>
      <c r="H643" s="112" t="s">
        <v>1078</v>
      </c>
      <c r="I643" s="87" t="s">
        <v>111</v>
      </c>
      <c r="J643" s="93" t="s">
        <v>112</v>
      </c>
      <c r="K643" s="93" t="s">
        <v>1108</v>
      </c>
      <c r="L643" s="115">
        <v>41129</v>
      </c>
      <c r="M643" s="87" t="s">
        <v>96</v>
      </c>
      <c r="N643" s="87">
        <v>0</v>
      </c>
      <c r="O643" s="116">
        <v>2628</v>
      </c>
      <c r="P643" s="116">
        <v>0</v>
      </c>
      <c r="Q643" s="116">
        <v>0</v>
      </c>
      <c r="R643" s="116">
        <v>0</v>
      </c>
      <c r="S643" s="116">
        <v>3940</v>
      </c>
      <c r="T643" s="116">
        <f t="shared" si="41"/>
        <v>6568</v>
      </c>
      <c r="U643" s="87">
        <v>0</v>
      </c>
      <c r="V643" s="89">
        <f t="shared" si="43"/>
        <v>6568</v>
      </c>
      <c r="W643" s="87">
        <v>0</v>
      </c>
      <c r="X643" s="116">
        <v>632</v>
      </c>
      <c r="Y643" s="116">
        <v>0</v>
      </c>
      <c r="Z643" s="116">
        <v>50</v>
      </c>
      <c r="AA643" s="116">
        <v>0</v>
      </c>
      <c r="AB643" s="116">
        <v>0</v>
      </c>
      <c r="AC643" s="116">
        <v>0</v>
      </c>
      <c r="AD643" s="116">
        <v>0</v>
      </c>
      <c r="AE643" s="116">
        <f t="shared" si="42"/>
        <v>682</v>
      </c>
      <c r="AF643" s="89">
        <f t="shared" si="44"/>
        <v>5886</v>
      </c>
      <c r="AG643" s="87">
        <v>0</v>
      </c>
      <c r="AH643" s="117" t="s">
        <v>121</v>
      </c>
      <c r="AI643" s="118">
        <v>328002011015966</v>
      </c>
      <c r="AJ643" s="117" t="s">
        <v>174</v>
      </c>
    </row>
    <row r="644" spans="2:36" ht="16.5">
      <c r="B644" s="93" t="s">
        <v>1274</v>
      </c>
      <c r="C644" s="113">
        <v>79</v>
      </c>
      <c r="D644" s="93" t="s">
        <v>1275</v>
      </c>
      <c r="E644" s="93" t="s">
        <v>1276</v>
      </c>
      <c r="F644" s="114">
        <v>414348569016</v>
      </c>
      <c r="G644" s="115">
        <v>21217</v>
      </c>
      <c r="H644" s="112" t="s">
        <v>1032</v>
      </c>
      <c r="I644" s="87" t="s">
        <v>111</v>
      </c>
      <c r="J644" s="93" t="s">
        <v>1255</v>
      </c>
      <c r="K644" s="93" t="s">
        <v>1001</v>
      </c>
      <c r="L644" s="115">
        <v>41639</v>
      </c>
      <c r="M644" s="87" t="s">
        <v>96</v>
      </c>
      <c r="N644" s="87">
        <v>0</v>
      </c>
      <c r="O644" s="116">
        <v>56784</v>
      </c>
      <c r="P644" s="116">
        <v>0</v>
      </c>
      <c r="Q644" s="116">
        <v>0</v>
      </c>
      <c r="R644" s="116">
        <v>0</v>
      </c>
      <c r="S644" s="116">
        <v>217276</v>
      </c>
      <c r="T644" s="116">
        <f t="shared" si="41"/>
        <v>274060</v>
      </c>
      <c r="U644" s="87">
        <v>0</v>
      </c>
      <c r="V644" s="89">
        <f t="shared" si="43"/>
        <v>274060</v>
      </c>
      <c r="W644" s="87">
        <v>0</v>
      </c>
      <c r="X644" s="116">
        <v>0</v>
      </c>
      <c r="Y644" s="116">
        <v>0</v>
      </c>
      <c r="Z644" s="116">
        <v>0</v>
      </c>
      <c r="AA644" s="116">
        <v>0</v>
      </c>
      <c r="AB644" s="116">
        <v>0</v>
      </c>
      <c r="AC644" s="116">
        <v>0</v>
      </c>
      <c r="AD644" s="116">
        <v>0</v>
      </c>
      <c r="AE644" s="116">
        <f t="shared" si="42"/>
        <v>0</v>
      </c>
      <c r="AF644" s="89">
        <f t="shared" si="44"/>
        <v>274060</v>
      </c>
      <c r="AG644" s="87">
        <v>0</v>
      </c>
      <c r="AH644" s="117" t="s">
        <v>121</v>
      </c>
      <c r="AI644" s="118">
        <v>610002010009482</v>
      </c>
      <c r="AJ644" s="117" t="s">
        <v>140</v>
      </c>
    </row>
    <row r="645" spans="2:36" ht="16.5">
      <c r="B645" s="93" t="s">
        <v>1280</v>
      </c>
      <c r="C645" s="113">
        <v>80</v>
      </c>
      <c r="D645" s="93" t="s">
        <v>1281</v>
      </c>
      <c r="E645" s="93"/>
      <c r="F645" s="114">
        <v>935791213685</v>
      </c>
      <c r="G645" s="115">
        <v>29445</v>
      </c>
      <c r="H645" s="112" t="s">
        <v>1032</v>
      </c>
      <c r="I645" s="87" t="s">
        <v>111</v>
      </c>
      <c r="J645" s="93" t="s">
        <v>112</v>
      </c>
      <c r="K645" s="93" t="s">
        <v>1040</v>
      </c>
      <c r="L645" s="115">
        <v>41579</v>
      </c>
      <c r="M645" s="87" t="s">
        <v>96</v>
      </c>
      <c r="N645" s="87">
        <v>0</v>
      </c>
      <c r="O645" s="116">
        <v>28410</v>
      </c>
      <c r="P645" s="116">
        <v>0</v>
      </c>
      <c r="Q645" s="116">
        <v>0</v>
      </c>
      <c r="R645" s="116">
        <v>0</v>
      </c>
      <c r="S645" s="116">
        <v>42619</v>
      </c>
      <c r="T645" s="116">
        <f t="shared" si="41"/>
        <v>71029</v>
      </c>
      <c r="U645" s="87">
        <v>0</v>
      </c>
      <c r="V645" s="89">
        <f t="shared" si="43"/>
        <v>71029</v>
      </c>
      <c r="W645" s="87">
        <v>0</v>
      </c>
      <c r="X645" s="116">
        <v>6816</v>
      </c>
      <c r="Y645" s="116">
        <v>0</v>
      </c>
      <c r="Z645" s="116">
        <v>531</v>
      </c>
      <c r="AA645" s="116">
        <v>0</v>
      </c>
      <c r="AB645" s="116">
        <v>0</v>
      </c>
      <c r="AC645" s="116">
        <v>0</v>
      </c>
      <c r="AD645" s="116">
        <v>0</v>
      </c>
      <c r="AE645" s="116">
        <f t="shared" si="42"/>
        <v>7347</v>
      </c>
      <c r="AF645" s="89">
        <f t="shared" si="44"/>
        <v>63682</v>
      </c>
      <c r="AG645" s="87">
        <v>0</v>
      </c>
      <c r="AH645" s="117" t="s">
        <v>121</v>
      </c>
      <c r="AI645" s="118">
        <v>610002010010861</v>
      </c>
      <c r="AJ645" s="117" t="s">
        <v>140</v>
      </c>
    </row>
    <row r="646" spans="2:36" ht="16.5">
      <c r="B646" s="93" t="s">
        <v>1282</v>
      </c>
      <c r="C646" s="113">
        <v>81</v>
      </c>
      <c r="D646" s="93" t="s">
        <v>1283</v>
      </c>
      <c r="E646" s="93"/>
      <c r="F646" s="114">
        <v>735324741977</v>
      </c>
      <c r="G646" s="115">
        <v>28190</v>
      </c>
      <c r="H646" s="112"/>
      <c r="I646" s="87" t="s">
        <v>111</v>
      </c>
      <c r="J646" s="93" t="s">
        <v>128</v>
      </c>
      <c r="K646" s="93" t="s">
        <v>1147</v>
      </c>
      <c r="L646" s="115">
        <v>40033</v>
      </c>
      <c r="M646" s="87" t="s">
        <v>96</v>
      </c>
      <c r="N646" s="87">
        <v>0</v>
      </c>
      <c r="O646" s="116">
        <v>51156</v>
      </c>
      <c r="P646" s="116">
        <v>0</v>
      </c>
      <c r="Q646" s="116">
        <v>0</v>
      </c>
      <c r="R646" s="116">
        <v>0</v>
      </c>
      <c r="S646" s="116">
        <v>76728</v>
      </c>
      <c r="T646" s="116">
        <f t="shared" si="41"/>
        <v>127884</v>
      </c>
      <c r="U646" s="87">
        <v>0</v>
      </c>
      <c r="V646" s="89">
        <f t="shared" si="43"/>
        <v>127884</v>
      </c>
      <c r="W646" s="87">
        <v>0</v>
      </c>
      <c r="X646" s="116">
        <v>12288</v>
      </c>
      <c r="Y646" s="116">
        <v>0</v>
      </c>
      <c r="Z646" s="116">
        <v>960</v>
      </c>
      <c r="AA646" s="116">
        <v>0</v>
      </c>
      <c r="AB646" s="116">
        <v>0</v>
      </c>
      <c r="AC646" s="116">
        <v>0</v>
      </c>
      <c r="AD646" s="116">
        <v>0</v>
      </c>
      <c r="AE646" s="116">
        <f t="shared" si="42"/>
        <v>13248</v>
      </c>
      <c r="AF646" s="89">
        <f t="shared" si="44"/>
        <v>114636</v>
      </c>
      <c r="AG646" s="87">
        <v>0</v>
      </c>
      <c r="AH646" s="117" t="s">
        <v>121</v>
      </c>
      <c r="AI646" s="118">
        <v>328002011014588</v>
      </c>
      <c r="AJ646" s="117" t="s">
        <v>174</v>
      </c>
    </row>
    <row r="647" spans="2:36" ht="16.5">
      <c r="B647" s="93" t="s">
        <v>1284</v>
      </c>
      <c r="C647" s="113">
        <v>82</v>
      </c>
      <c r="D647" s="93" t="s">
        <v>1285</v>
      </c>
      <c r="E647" s="93"/>
      <c r="F647" s="114">
        <v>458399934575</v>
      </c>
      <c r="G647" s="115">
        <v>31944</v>
      </c>
      <c r="H647" s="112" t="s">
        <v>1032</v>
      </c>
      <c r="I647" s="87" t="s">
        <v>111</v>
      </c>
      <c r="J647" s="93" t="s">
        <v>1015</v>
      </c>
      <c r="K647" s="93" t="s">
        <v>1044</v>
      </c>
      <c r="L647" s="115">
        <v>41505</v>
      </c>
      <c r="M647" s="87" t="s">
        <v>96</v>
      </c>
      <c r="N647" s="87">
        <v>0</v>
      </c>
      <c r="O647" s="116">
        <v>41073</v>
      </c>
      <c r="P647" s="116">
        <v>0</v>
      </c>
      <c r="Q647" s="116">
        <v>0</v>
      </c>
      <c r="R647" s="116">
        <v>0</v>
      </c>
      <c r="S647" s="116">
        <v>78230</v>
      </c>
      <c r="T647" s="116">
        <f t="shared" si="41"/>
        <v>119303</v>
      </c>
      <c r="U647" s="87">
        <v>0</v>
      </c>
      <c r="V647" s="89">
        <f t="shared" si="43"/>
        <v>119303</v>
      </c>
      <c r="W647" s="87">
        <v>0</v>
      </c>
      <c r="X647" s="116">
        <v>9862</v>
      </c>
      <c r="Y647" s="116">
        <v>0</v>
      </c>
      <c r="Z647" s="116">
        <v>766</v>
      </c>
      <c r="AA647" s="116">
        <v>0</v>
      </c>
      <c r="AB647" s="116">
        <v>300</v>
      </c>
      <c r="AC647" s="116">
        <v>0</v>
      </c>
      <c r="AD647" s="116">
        <v>0</v>
      </c>
      <c r="AE647" s="116">
        <f t="shared" si="42"/>
        <v>10928</v>
      </c>
      <c r="AF647" s="89">
        <f t="shared" si="44"/>
        <v>108375</v>
      </c>
      <c r="AG647" s="87">
        <v>0</v>
      </c>
      <c r="AH647" s="117" t="s">
        <v>121</v>
      </c>
      <c r="AI647" s="118">
        <v>610002010009749</v>
      </c>
      <c r="AJ647" s="117" t="s">
        <v>140</v>
      </c>
    </row>
    <row r="648" spans="2:36" ht="16.5">
      <c r="B648" s="93" t="s">
        <v>1286</v>
      </c>
      <c r="C648" s="113">
        <v>83</v>
      </c>
      <c r="D648" s="93" t="s">
        <v>1287</v>
      </c>
      <c r="E648" s="93"/>
      <c r="F648" s="114">
        <v>615570312567</v>
      </c>
      <c r="G648" s="115">
        <v>32964</v>
      </c>
      <c r="H648" s="112" t="s">
        <v>1078</v>
      </c>
      <c r="I648" s="87" t="s">
        <v>111</v>
      </c>
      <c r="J648" s="93" t="s">
        <v>1033</v>
      </c>
      <c r="K648" s="93" t="s">
        <v>1044</v>
      </c>
      <c r="L648" s="115">
        <v>41579</v>
      </c>
      <c r="M648" s="87" t="s">
        <v>96</v>
      </c>
      <c r="N648" s="87">
        <v>0</v>
      </c>
      <c r="O648" s="116">
        <v>38472</v>
      </c>
      <c r="P648" s="116">
        <v>0</v>
      </c>
      <c r="Q648" s="116">
        <v>0</v>
      </c>
      <c r="R648" s="116">
        <v>0</v>
      </c>
      <c r="S648" s="116">
        <v>77864</v>
      </c>
      <c r="T648" s="116">
        <f t="shared" si="41"/>
        <v>116336</v>
      </c>
      <c r="U648" s="87">
        <v>0</v>
      </c>
      <c r="V648" s="89">
        <f t="shared" si="43"/>
        <v>116336</v>
      </c>
      <c r="W648" s="87">
        <v>0</v>
      </c>
      <c r="X648" s="116">
        <v>9240</v>
      </c>
      <c r="Y648" s="116">
        <v>0</v>
      </c>
      <c r="Z648" s="116">
        <v>720</v>
      </c>
      <c r="AA648" s="116">
        <v>0</v>
      </c>
      <c r="AB648" s="116">
        <v>0</v>
      </c>
      <c r="AC648" s="116">
        <v>0</v>
      </c>
      <c r="AD648" s="116">
        <v>0</v>
      </c>
      <c r="AE648" s="116">
        <f t="shared" si="42"/>
        <v>9960</v>
      </c>
      <c r="AF648" s="89">
        <f t="shared" si="44"/>
        <v>106376</v>
      </c>
      <c r="AG648" s="87">
        <v>0</v>
      </c>
      <c r="AH648" s="117" t="s">
        <v>121</v>
      </c>
      <c r="AI648" s="118">
        <v>610002010009761</v>
      </c>
      <c r="AJ648" s="117" t="s">
        <v>140</v>
      </c>
    </row>
    <row r="649" spans="2:36" ht="16.5">
      <c r="B649" s="93" t="s">
        <v>1288</v>
      </c>
      <c r="C649" s="113">
        <v>84</v>
      </c>
      <c r="D649" s="93" t="s">
        <v>1289</v>
      </c>
      <c r="E649" s="93"/>
      <c r="F649" s="114">
        <v>815680742705</v>
      </c>
      <c r="G649" s="115">
        <v>34155</v>
      </c>
      <c r="H649" s="112" t="s">
        <v>1043</v>
      </c>
      <c r="I649" s="87" t="s">
        <v>111</v>
      </c>
      <c r="J649" s="93" t="s">
        <v>1033</v>
      </c>
      <c r="K649" s="93" t="s">
        <v>1044</v>
      </c>
      <c r="L649" s="115">
        <v>40283</v>
      </c>
      <c r="M649" s="87" t="s">
        <v>96</v>
      </c>
      <c r="N649" s="87">
        <v>0</v>
      </c>
      <c r="O649" s="116">
        <v>47838</v>
      </c>
      <c r="P649" s="116">
        <v>0</v>
      </c>
      <c r="Q649" s="116">
        <v>0</v>
      </c>
      <c r="R649" s="116">
        <v>0</v>
      </c>
      <c r="S649" s="116">
        <v>72090</v>
      </c>
      <c r="T649" s="116">
        <f t="shared" si="41"/>
        <v>119928</v>
      </c>
      <c r="U649" s="87">
        <v>0</v>
      </c>
      <c r="V649" s="89">
        <f t="shared" si="43"/>
        <v>119928</v>
      </c>
      <c r="W649" s="87">
        <v>0</v>
      </c>
      <c r="X649" s="116">
        <v>11480</v>
      </c>
      <c r="Y649" s="116">
        <v>0</v>
      </c>
      <c r="Z649" s="116">
        <v>896</v>
      </c>
      <c r="AA649" s="116">
        <v>0</v>
      </c>
      <c r="AB649" s="116">
        <v>0</v>
      </c>
      <c r="AC649" s="116">
        <v>0</v>
      </c>
      <c r="AD649" s="116">
        <v>0</v>
      </c>
      <c r="AE649" s="116">
        <f t="shared" si="42"/>
        <v>12376</v>
      </c>
      <c r="AF649" s="89">
        <f t="shared" si="44"/>
        <v>107552</v>
      </c>
      <c r="AG649" s="87">
        <v>0</v>
      </c>
      <c r="AH649" s="117" t="s">
        <v>121</v>
      </c>
      <c r="AI649" s="118">
        <v>610002010010864</v>
      </c>
      <c r="AJ649" s="117" t="s">
        <v>140</v>
      </c>
    </row>
    <row r="650" spans="2:36" ht="16.5">
      <c r="B650" s="93" t="s">
        <v>1290</v>
      </c>
      <c r="C650" s="113">
        <v>85</v>
      </c>
      <c r="D650" s="93" t="s">
        <v>1291</v>
      </c>
      <c r="E650" s="93"/>
      <c r="F650" s="114">
        <v>998550361120</v>
      </c>
      <c r="G650" s="115">
        <v>28828</v>
      </c>
      <c r="H650" s="112"/>
      <c r="I650" s="87" t="s">
        <v>111</v>
      </c>
      <c r="J650" s="93" t="s">
        <v>748</v>
      </c>
      <c r="K650" s="93" t="s">
        <v>1037</v>
      </c>
      <c r="L650" s="115">
        <v>41426</v>
      </c>
      <c r="M650" s="87" t="s">
        <v>96</v>
      </c>
      <c r="N650" s="87">
        <v>0</v>
      </c>
      <c r="O650" s="116">
        <v>42638</v>
      </c>
      <c r="P650" s="116">
        <v>0</v>
      </c>
      <c r="Q650" s="116">
        <v>0</v>
      </c>
      <c r="R650" s="116">
        <v>0</v>
      </c>
      <c r="S650" s="116">
        <v>63958</v>
      </c>
      <c r="T650" s="116">
        <f t="shared" si="41"/>
        <v>106596</v>
      </c>
      <c r="U650" s="87">
        <v>0</v>
      </c>
      <c r="V650" s="89">
        <f t="shared" si="43"/>
        <v>106596</v>
      </c>
      <c r="W650" s="87">
        <v>0</v>
      </c>
      <c r="X650" s="116">
        <v>10236</v>
      </c>
      <c r="Y650" s="116">
        <v>0</v>
      </c>
      <c r="Z650" s="116">
        <v>801</v>
      </c>
      <c r="AA650" s="116">
        <v>0</v>
      </c>
      <c r="AB650" s="116">
        <v>0</v>
      </c>
      <c r="AC650" s="116">
        <v>0</v>
      </c>
      <c r="AD650" s="116">
        <v>0</v>
      </c>
      <c r="AE650" s="116">
        <f t="shared" si="42"/>
        <v>11037</v>
      </c>
      <c r="AF650" s="89">
        <f t="shared" si="44"/>
        <v>95559</v>
      </c>
      <c r="AG650" s="87">
        <v>0</v>
      </c>
      <c r="AH650" s="117" t="s">
        <v>121</v>
      </c>
      <c r="AI650" s="118">
        <v>610002010009644</v>
      </c>
      <c r="AJ650" s="117" t="s">
        <v>140</v>
      </c>
    </row>
    <row r="651" spans="2:36" ht="16.5">
      <c r="B651" s="93" t="s">
        <v>1292</v>
      </c>
      <c r="C651" s="113">
        <v>86</v>
      </c>
      <c r="D651" s="93" t="s">
        <v>1293</v>
      </c>
      <c r="E651" s="93"/>
      <c r="F651" s="114">
        <v>779744733204</v>
      </c>
      <c r="G651" s="115">
        <v>26665</v>
      </c>
      <c r="H651" s="112"/>
      <c r="I651" s="87" t="s">
        <v>111</v>
      </c>
      <c r="J651" s="93" t="s">
        <v>1010</v>
      </c>
      <c r="K651" s="93" t="s">
        <v>1001</v>
      </c>
      <c r="L651" s="115">
        <v>41733</v>
      </c>
      <c r="M651" s="87" t="s">
        <v>96</v>
      </c>
      <c r="N651" s="87">
        <v>0</v>
      </c>
      <c r="O651" s="116">
        <v>38016</v>
      </c>
      <c r="P651" s="116">
        <v>0</v>
      </c>
      <c r="Q651" s="116">
        <v>0</v>
      </c>
      <c r="R651" s="116">
        <v>0</v>
      </c>
      <c r="S651" s="116">
        <v>73524</v>
      </c>
      <c r="T651" s="116">
        <f t="shared" si="41"/>
        <v>111540</v>
      </c>
      <c r="U651" s="87">
        <v>0</v>
      </c>
      <c r="V651" s="89">
        <f t="shared" si="43"/>
        <v>111540</v>
      </c>
      <c r="W651" s="87">
        <v>0</v>
      </c>
      <c r="X651" s="116">
        <v>9120</v>
      </c>
      <c r="Y651" s="116">
        <v>0</v>
      </c>
      <c r="Z651" s="116">
        <v>708</v>
      </c>
      <c r="AA651" s="116">
        <v>0</v>
      </c>
      <c r="AB651" s="116">
        <v>0</v>
      </c>
      <c r="AC651" s="116">
        <v>0</v>
      </c>
      <c r="AD651" s="116">
        <v>0</v>
      </c>
      <c r="AE651" s="116">
        <f t="shared" si="42"/>
        <v>9828</v>
      </c>
      <c r="AF651" s="89">
        <f t="shared" si="44"/>
        <v>101712</v>
      </c>
      <c r="AG651" s="87">
        <v>0</v>
      </c>
      <c r="AH651" s="117" t="s">
        <v>121</v>
      </c>
      <c r="AI651" s="118">
        <v>610002010010858</v>
      </c>
      <c r="AJ651" s="117" t="s">
        <v>140</v>
      </c>
    </row>
    <row r="652" spans="2:36" ht="16.5">
      <c r="B652" s="93" t="s">
        <v>1294</v>
      </c>
      <c r="C652" s="113">
        <v>87</v>
      </c>
      <c r="D652" s="93" t="s">
        <v>1295</v>
      </c>
      <c r="E652" s="93"/>
      <c r="F652" s="114">
        <v>423773659913</v>
      </c>
      <c r="G652" s="115">
        <v>34808</v>
      </c>
      <c r="H652" s="112" t="s">
        <v>1048</v>
      </c>
      <c r="I652" s="87" t="s">
        <v>111</v>
      </c>
      <c r="J652" s="93" t="s">
        <v>200</v>
      </c>
      <c r="K652" s="93" t="s">
        <v>1040</v>
      </c>
      <c r="L652" s="115">
        <v>41103</v>
      </c>
      <c r="M652" s="87" t="s">
        <v>96</v>
      </c>
      <c r="N652" s="87">
        <v>0</v>
      </c>
      <c r="O652" s="116">
        <v>34475</v>
      </c>
      <c r="P652" s="116">
        <v>0</v>
      </c>
      <c r="Q652" s="116">
        <v>0</v>
      </c>
      <c r="R652" s="116">
        <v>0</v>
      </c>
      <c r="S652" s="116">
        <v>51712</v>
      </c>
      <c r="T652" s="116">
        <f t="shared" si="41"/>
        <v>86187</v>
      </c>
      <c r="U652" s="87">
        <v>0</v>
      </c>
      <c r="V652" s="89">
        <f t="shared" si="43"/>
        <v>86187</v>
      </c>
      <c r="W652" s="87">
        <v>0</v>
      </c>
      <c r="X652" s="116">
        <v>8266</v>
      </c>
      <c r="Y652" s="116">
        <v>0</v>
      </c>
      <c r="Z652" s="116">
        <v>647</v>
      </c>
      <c r="AA652" s="116">
        <v>0</v>
      </c>
      <c r="AB652" s="116">
        <v>0</v>
      </c>
      <c r="AC652" s="116">
        <v>0</v>
      </c>
      <c r="AD652" s="116">
        <v>0</v>
      </c>
      <c r="AE652" s="116">
        <f t="shared" si="42"/>
        <v>8913</v>
      </c>
      <c r="AF652" s="89">
        <f t="shared" si="44"/>
        <v>77274</v>
      </c>
      <c r="AG652" s="87">
        <v>0</v>
      </c>
      <c r="AH652" s="117" t="s">
        <v>121</v>
      </c>
      <c r="AI652" s="118">
        <v>610002010009810</v>
      </c>
      <c r="AJ652" s="117" t="s">
        <v>140</v>
      </c>
    </row>
    <row r="653" spans="2:36" ht="16.5">
      <c r="B653" s="93" t="s">
        <v>1296</v>
      </c>
      <c r="C653" s="113">
        <v>88</v>
      </c>
      <c r="D653" s="93" t="s">
        <v>1297</v>
      </c>
      <c r="E653" s="93"/>
      <c r="F653" s="114">
        <v>216994098669</v>
      </c>
      <c r="G653" s="115">
        <v>29396</v>
      </c>
      <c r="H653" s="112"/>
      <c r="I653" s="87" t="s">
        <v>111</v>
      </c>
      <c r="J653" s="93" t="s">
        <v>147</v>
      </c>
      <c r="K653" s="93" t="s">
        <v>1037</v>
      </c>
      <c r="L653" s="115">
        <v>40763</v>
      </c>
      <c r="M653" s="87" t="s">
        <v>96</v>
      </c>
      <c r="N653" s="87">
        <v>0</v>
      </c>
      <c r="O653" s="116">
        <v>40664</v>
      </c>
      <c r="P653" s="116">
        <v>0</v>
      </c>
      <c r="Q653" s="116">
        <v>0</v>
      </c>
      <c r="R653" s="116">
        <v>0</v>
      </c>
      <c r="S653" s="116">
        <v>61002</v>
      </c>
      <c r="T653" s="116">
        <f t="shared" si="41"/>
        <v>101666</v>
      </c>
      <c r="U653" s="87">
        <v>0</v>
      </c>
      <c r="V653" s="89">
        <f t="shared" si="43"/>
        <v>101666</v>
      </c>
      <c r="W653" s="87">
        <v>0</v>
      </c>
      <c r="X653" s="116">
        <v>9764</v>
      </c>
      <c r="Y653" s="116">
        <v>0</v>
      </c>
      <c r="Z653" s="116">
        <v>764</v>
      </c>
      <c r="AA653" s="116">
        <v>0</v>
      </c>
      <c r="AB653" s="116">
        <v>0</v>
      </c>
      <c r="AC653" s="116">
        <v>0</v>
      </c>
      <c r="AD653" s="116">
        <v>0</v>
      </c>
      <c r="AE653" s="116">
        <f t="shared" si="42"/>
        <v>10528</v>
      </c>
      <c r="AF653" s="89">
        <f t="shared" si="44"/>
        <v>91138</v>
      </c>
      <c r="AG653" s="87">
        <v>0</v>
      </c>
      <c r="AH653" s="117" t="s">
        <v>121</v>
      </c>
      <c r="AI653" s="118">
        <v>610002010009685</v>
      </c>
      <c r="AJ653" s="117" t="s">
        <v>140</v>
      </c>
    </row>
    <row r="654" spans="2:36" ht="16.5">
      <c r="B654" s="93" t="s">
        <v>1298</v>
      </c>
      <c r="C654" s="113">
        <v>89</v>
      </c>
      <c r="D654" s="93" t="s">
        <v>1299</v>
      </c>
      <c r="E654" s="93"/>
      <c r="F654" s="114">
        <v>793782492715</v>
      </c>
      <c r="G654" s="115">
        <v>28979</v>
      </c>
      <c r="H654" s="112" t="s">
        <v>1078</v>
      </c>
      <c r="I654" s="87" t="s">
        <v>111</v>
      </c>
      <c r="J654" s="93" t="s">
        <v>1300</v>
      </c>
      <c r="K654" s="93" t="s">
        <v>1044</v>
      </c>
      <c r="L654" s="115">
        <v>40684</v>
      </c>
      <c r="M654" s="87" t="s">
        <v>96</v>
      </c>
      <c r="N654" s="87">
        <v>0</v>
      </c>
      <c r="O654" s="116">
        <v>41759</v>
      </c>
      <c r="P654" s="116">
        <v>0</v>
      </c>
      <c r="Q654" s="116">
        <v>0</v>
      </c>
      <c r="R654" s="116">
        <v>0</v>
      </c>
      <c r="S654" s="116">
        <v>62644</v>
      </c>
      <c r="T654" s="116">
        <f t="shared" si="41"/>
        <v>104403</v>
      </c>
      <c r="U654" s="87">
        <v>0</v>
      </c>
      <c r="V654" s="89">
        <f t="shared" si="43"/>
        <v>104403</v>
      </c>
      <c r="W654" s="87">
        <v>0</v>
      </c>
      <c r="X654" s="116">
        <v>10026</v>
      </c>
      <c r="Y654" s="116">
        <v>0</v>
      </c>
      <c r="Z654" s="116">
        <v>788</v>
      </c>
      <c r="AA654" s="116">
        <v>0</v>
      </c>
      <c r="AB654" s="116">
        <v>0</v>
      </c>
      <c r="AC654" s="116">
        <v>0</v>
      </c>
      <c r="AD654" s="116">
        <v>0</v>
      </c>
      <c r="AE654" s="116">
        <f t="shared" si="42"/>
        <v>10814</v>
      </c>
      <c r="AF654" s="89">
        <f t="shared" si="44"/>
        <v>93589</v>
      </c>
      <c r="AG654" s="87">
        <v>0</v>
      </c>
      <c r="AH654" s="117" t="s">
        <v>121</v>
      </c>
      <c r="AI654" s="118">
        <v>328002120000592</v>
      </c>
      <c r="AJ654" s="117" t="s">
        <v>174</v>
      </c>
    </row>
    <row r="655" spans="2:36" ht="16.5">
      <c r="B655" s="93" t="s">
        <v>1301</v>
      </c>
      <c r="C655" s="113">
        <v>90</v>
      </c>
      <c r="D655" s="93" t="s">
        <v>1302</v>
      </c>
      <c r="E655" s="93"/>
      <c r="F655" s="114">
        <v>857213892221</v>
      </c>
      <c r="G655" s="115">
        <v>24108</v>
      </c>
      <c r="H655" s="112"/>
      <c r="I655" s="87" t="s">
        <v>111</v>
      </c>
      <c r="J655" s="93" t="s">
        <v>796</v>
      </c>
      <c r="K655" s="93" t="s">
        <v>1040</v>
      </c>
      <c r="L655" s="115">
        <v>41237</v>
      </c>
      <c r="M655" s="87" t="s">
        <v>96</v>
      </c>
      <c r="N655" s="87">
        <v>0</v>
      </c>
      <c r="O655" s="116">
        <v>37096</v>
      </c>
      <c r="P655" s="116">
        <v>0</v>
      </c>
      <c r="Q655" s="116">
        <v>0</v>
      </c>
      <c r="R655" s="116">
        <v>0</v>
      </c>
      <c r="S655" s="116">
        <v>55652</v>
      </c>
      <c r="T655" s="116">
        <f t="shared" si="41"/>
        <v>92748</v>
      </c>
      <c r="U655" s="87">
        <v>0</v>
      </c>
      <c r="V655" s="89">
        <f t="shared" si="43"/>
        <v>92748</v>
      </c>
      <c r="W655" s="87">
        <v>0</v>
      </c>
      <c r="X655" s="116">
        <v>8912</v>
      </c>
      <c r="Y655" s="116">
        <v>0</v>
      </c>
      <c r="Z655" s="116">
        <v>694</v>
      </c>
      <c r="AA655" s="116">
        <v>0</v>
      </c>
      <c r="AB655" s="116">
        <v>0</v>
      </c>
      <c r="AC655" s="116">
        <v>0</v>
      </c>
      <c r="AD655" s="116">
        <v>0</v>
      </c>
      <c r="AE655" s="116">
        <f t="shared" si="42"/>
        <v>9606</v>
      </c>
      <c r="AF655" s="89">
        <f t="shared" si="44"/>
        <v>83142</v>
      </c>
      <c r="AG655" s="87">
        <v>0</v>
      </c>
      <c r="AH655" s="117" t="s">
        <v>121</v>
      </c>
      <c r="AI655" s="118">
        <v>610002010009746</v>
      </c>
      <c r="AJ655" s="117" t="s">
        <v>140</v>
      </c>
    </row>
    <row r="656" spans="2:36" ht="16.5">
      <c r="B656" s="93" t="s">
        <v>1305</v>
      </c>
      <c r="C656" s="113">
        <v>91</v>
      </c>
      <c r="D656" s="93" t="s">
        <v>1306</v>
      </c>
      <c r="E656" s="93"/>
      <c r="F656" s="114">
        <v>347419170750</v>
      </c>
      <c r="G656" s="115">
        <v>28856</v>
      </c>
      <c r="H656" s="112"/>
      <c r="I656" s="87" t="s">
        <v>111</v>
      </c>
      <c r="J656" s="93" t="s">
        <v>1307</v>
      </c>
      <c r="K656" s="93" t="s">
        <v>1308</v>
      </c>
      <c r="L656" s="115">
        <v>40603</v>
      </c>
      <c r="M656" s="87" t="s">
        <v>96</v>
      </c>
      <c r="N656" s="87">
        <v>0</v>
      </c>
      <c r="O656" s="116">
        <v>40884</v>
      </c>
      <c r="P656" s="116">
        <v>0</v>
      </c>
      <c r="Q656" s="116">
        <v>0</v>
      </c>
      <c r="R656" s="116">
        <v>0</v>
      </c>
      <c r="S656" s="116">
        <v>61332</v>
      </c>
      <c r="T656" s="116">
        <f t="shared" si="41"/>
        <v>102216</v>
      </c>
      <c r="U656" s="87">
        <v>0</v>
      </c>
      <c r="V656" s="89">
        <f t="shared" si="43"/>
        <v>102216</v>
      </c>
      <c r="W656" s="87">
        <v>0</v>
      </c>
      <c r="X656" s="116">
        <v>9816</v>
      </c>
      <c r="Y656" s="116">
        <v>0</v>
      </c>
      <c r="Z656" s="116">
        <v>768</v>
      </c>
      <c r="AA656" s="116">
        <v>0</v>
      </c>
      <c r="AB656" s="116">
        <v>0</v>
      </c>
      <c r="AC656" s="116">
        <v>0</v>
      </c>
      <c r="AD656" s="116">
        <v>0</v>
      </c>
      <c r="AE656" s="116">
        <f t="shared" si="42"/>
        <v>10584</v>
      </c>
      <c r="AF656" s="89">
        <f t="shared" si="44"/>
        <v>91632</v>
      </c>
      <c r="AG656" s="87">
        <v>0</v>
      </c>
      <c r="AH656" s="117" t="s">
        <v>121</v>
      </c>
      <c r="AI656" s="118">
        <v>328002011014317</v>
      </c>
      <c r="AJ656" s="117" t="s">
        <v>174</v>
      </c>
    </row>
    <row r="657" spans="2:36" ht="16.5">
      <c r="B657" s="93" t="s">
        <v>1309</v>
      </c>
      <c r="C657" s="113">
        <v>92</v>
      </c>
      <c r="D657" s="93" t="s">
        <v>1310</v>
      </c>
      <c r="E657" s="93"/>
      <c r="F657" s="114">
        <v>759619117848</v>
      </c>
      <c r="G657" s="115">
        <v>29741</v>
      </c>
      <c r="H657" s="112" t="s">
        <v>1043</v>
      </c>
      <c r="I657" s="87" t="s">
        <v>111</v>
      </c>
      <c r="J657" s="93" t="s">
        <v>200</v>
      </c>
      <c r="K657" s="93" t="s">
        <v>1044</v>
      </c>
      <c r="L657" s="115">
        <v>41122</v>
      </c>
      <c r="M657" s="87" t="s">
        <v>96</v>
      </c>
      <c r="N657" s="87">
        <v>0</v>
      </c>
      <c r="O657" s="116">
        <v>47320</v>
      </c>
      <c r="P657" s="116">
        <v>0</v>
      </c>
      <c r="Q657" s="116">
        <v>0</v>
      </c>
      <c r="R657" s="116">
        <v>0</v>
      </c>
      <c r="S657" s="116">
        <v>70969</v>
      </c>
      <c r="T657" s="116">
        <f t="shared" si="41"/>
        <v>118289</v>
      </c>
      <c r="U657" s="87">
        <v>0</v>
      </c>
      <c r="V657" s="89">
        <f t="shared" si="43"/>
        <v>118289</v>
      </c>
      <c r="W657" s="87">
        <v>0</v>
      </c>
      <c r="X657" s="116">
        <v>11356</v>
      </c>
      <c r="Y657" s="116">
        <v>0</v>
      </c>
      <c r="Z657" s="116">
        <v>886</v>
      </c>
      <c r="AA657" s="116">
        <v>0</v>
      </c>
      <c r="AB657" s="116">
        <v>0</v>
      </c>
      <c r="AC657" s="116">
        <v>0</v>
      </c>
      <c r="AD657" s="116">
        <v>0</v>
      </c>
      <c r="AE657" s="116">
        <f t="shared" si="42"/>
        <v>12242</v>
      </c>
      <c r="AF657" s="89">
        <f t="shared" si="44"/>
        <v>106047</v>
      </c>
      <c r="AG657" s="87">
        <v>0</v>
      </c>
      <c r="AH657" s="117" t="s">
        <v>121</v>
      </c>
      <c r="AI657" s="118">
        <v>328002011017381</v>
      </c>
      <c r="AJ657" s="117" t="s">
        <v>174</v>
      </c>
    </row>
    <row r="658" spans="2:36" ht="16.5">
      <c r="B658" s="93" t="s">
        <v>1311</v>
      </c>
      <c r="C658" s="113">
        <v>93</v>
      </c>
      <c r="D658" s="93" t="s">
        <v>1312</v>
      </c>
      <c r="E658" s="93"/>
      <c r="F658" s="114">
        <v>661502207394</v>
      </c>
      <c r="G658" s="115">
        <v>33375</v>
      </c>
      <c r="H658" s="112" t="s">
        <v>1078</v>
      </c>
      <c r="I658" s="87" t="s">
        <v>111</v>
      </c>
      <c r="J658" s="93" t="s">
        <v>1033</v>
      </c>
      <c r="K658" s="93" t="s">
        <v>1044</v>
      </c>
      <c r="L658" s="115">
        <v>41456</v>
      </c>
      <c r="M658" s="87" t="s">
        <v>96</v>
      </c>
      <c r="N658" s="87">
        <v>0</v>
      </c>
      <c r="O658" s="116">
        <v>38369</v>
      </c>
      <c r="P658" s="116">
        <v>0</v>
      </c>
      <c r="Q658" s="116">
        <v>0</v>
      </c>
      <c r="R658" s="116">
        <v>0</v>
      </c>
      <c r="S658" s="116">
        <v>58982</v>
      </c>
      <c r="T658" s="116">
        <f t="shared" si="41"/>
        <v>97351</v>
      </c>
      <c r="U658" s="87">
        <v>0</v>
      </c>
      <c r="V658" s="89">
        <f t="shared" si="43"/>
        <v>97351</v>
      </c>
      <c r="W658" s="87">
        <v>0</v>
      </c>
      <c r="X658" s="116">
        <v>9216</v>
      </c>
      <c r="Y658" s="116">
        <v>0</v>
      </c>
      <c r="Z658" s="116">
        <v>718</v>
      </c>
      <c r="AA658" s="116">
        <v>0</v>
      </c>
      <c r="AB658" s="116">
        <v>0</v>
      </c>
      <c r="AC658" s="116">
        <v>0</v>
      </c>
      <c r="AD658" s="116">
        <v>0</v>
      </c>
      <c r="AE658" s="116">
        <f t="shared" si="42"/>
        <v>9934</v>
      </c>
      <c r="AF658" s="89">
        <f t="shared" si="44"/>
        <v>87417</v>
      </c>
      <c r="AG658" s="87">
        <v>0</v>
      </c>
      <c r="AH658" s="117" t="s">
        <v>121</v>
      </c>
      <c r="AI658" s="118">
        <v>610002010009786</v>
      </c>
      <c r="AJ658" s="117" t="s">
        <v>140</v>
      </c>
    </row>
    <row r="659" spans="2:36" ht="16.5">
      <c r="B659" s="93" t="s">
        <v>1313</v>
      </c>
      <c r="C659" s="113">
        <v>94</v>
      </c>
      <c r="D659" s="93" t="s">
        <v>1314</v>
      </c>
      <c r="E659" s="93"/>
      <c r="F659" s="114">
        <v>946149242043</v>
      </c>
      <c r="G659" s="115">
        <v>31235</v>
      </c>
      <c r="H659" s="112" t="s">
        <v>1185</v>
      </c>
      <c r="I659" s="87" t="s">
        <v>111</v>
      </c>
      <c r="J659" s="93" t="s">
        <v>1315</v>
      </c>
      <c r="K659" s="93" t="s">
        <v>1001</v>
      </c>
      <c r="L659" s="115">
        <v>41456</v>
      </c>
      <c r="M659" s="87" t="s">
        <v>96</v>
      </c>
      <c r="N659" s="87">
        <v>0</v>
      </c>
      <c r="O659" s="116">
        <v>57356</v>
      </c>
      <c r="P659" s="116">
        <v>0</v>
      </c>
      <c r="Q659" s="116">
        <v>0</v>
      </c>
      <c r="R659" s="116">
        <v>0</v>
      </c>
      <c r="S659" s="116">
        <v>86022</v>
      </c>
      <c r="T659" s="116">
        <f t="shared" si="41"/>
        <v>143378</v>
      </c>
      <c r="U659" s="87">
        <v>0</v>
      </c>
      <c r="V659" s="89">
        <f t="shared" si="43"/>
        <v>143378</v>
      </c>
      <c r="W659" s="87">
        <v>0</v>
      </c>
      <c r="X659" s="116">
        <v>13766</v>
      </c>
      <c r="Y659" s="116">
        <v>0</v>
      </c>
      <c r="Z659" s="116">
        <v>1074</v>
      </c>
      <c r="AA659" s="116">
        <v>0</v>
      </c>
      <c r="AB659" s="116">
        <v>0</v>
      </c>
      <c r="AC659" s="116">
        <v>0</v>
      </c>
      <c r="AD659" s="116">
        <v>0</v>
      </c>
      <c r="AE659" s="116">
        <f t="shared" si="42"/>
        <v>14840</v>
      </c>
      <c r="AF659" s="89">
        <f t="shared" si="44"/>
        <v>128538</v>
      </c>
      <c r="AG659" s="87">
        <v>0</v>
      </c>
      <c r="AH659" s="117" t="s">
        <v>121</v>
      </c>
      <c r="AI659" s="118">
        <v>610002010009682</v>
      </c>
      <c r="AJ659" s="117" t="s">
        <v>140</v>
      </c>
    </row>
    <row r="660" spans="2:36" ht="16.5">
      <c r="B660" s="93" t="s">
        <v>1319</v>
      </c>
      <c r="C660" s="113">
        <v>95</v>
      </c>
      <c r="D660" s="93" t="s">
        <v>1320</v>
      </c>
      <c r="E660" s="93" t="s">
        <v>1321</v>
      </c>
      <c r="F660" s="114">
        <v>768863762990</v>
      </c>
      <c r="G660" s="115">
        <v>25795</v>
      </c>
      <c r="H660" s="112"/>
      <c r="I660" s="87" t="s">
        <v>111</v>
      </c>
      <c r="J660" s="93" t="s">
        <v>1024</v>
      </c>
      <c r="K660" s="93" t="s">
        <v>1322</v>
      </c>
      <c r="L660" s="115">
        <v>38292</v>
      </c>
      <c r="M660" s="87" t="s">
        <v>96</v>
      </c>
      <c r="N660" s="87">
        <v>0</v>
      </c>
      <c r="O660" s="116">
        <v>40416</v>
      </c>
      <c r="P660" s="116">
        <v>0</v>
      </c>
      <c r="Q660" s="116">
        <v>0</v>
      </c>
      <c r="R660" s="116">
        <v>0</v>
      </c>
      <c r="S660" s="116">
        <v>60612</v>
      </c>
      <c r="T660" s="116">
        <f t="shared" si="41"/>
        <v>101028</v>
      </c>
      <c r="U660" s="87">
        <v>0</v>
      </c>
      <c r="V660" s="89">
        <f t="shared" si="43"/>
        <v>101028</v>
      </c>
      <c r="W660" s="87">
        <v>0</v>
      </c>
      <c r="X660" s="116">
        <v>9696</v>
      </c>
      <c r="Y660" s="116">
        <v>0</v>
      </c>
      <c r="Z660" s="116">
        <v>756</v>
      </c>
      <c r="AA660" s="116">
        <v>0</v>
      </c>
      <c r="AB660" s="116">
        <v>0</v>
      </c>
      <c r="AC660" s="116">
        <v>0</v>
      </c>
      <c r="AD660" s="116">
        <v>0</v>
      </c>
      <c r="AE660" s="116">
        <f t="shared" si="42"/>
        <v>10452</v>
      </c>
      <c r="AF660" s="89">
        <f t="shared" si="44"/>
        <v>90576</v>
      </c>
      <c r="AG660" s="87">
        <v>0</v>
      </c>
      <c r="AH660" s="117" t="s">
        <v>121</v>
      </c>
      <c r="AI660" s="118">
        <v>328002011011821</v>
      </c>
      <c r="AJ660" s="117" t="s">
        <v>174</v>
      </c>
    </row>
    <row r="661" spans="2:36" ht="16.5">
      <c r="B661" s="93" t="s">
        <v>1323</v>
      </c>
      <c r="C661" s="113">
        <v>96</v>
      </c>
      <c r="D661" s="93" t="s">
        <v>1324</v>
      </c>
      <c r="E661" s="93"/>
      <c r="F661" s="114">
        <v>505688192611</v>
      </c>
      <c r="G661" s="115">
        <v>27912</v>
      </c>
      <c r="H661" s="112" t="s">
        <v>1078</v>
      </c>
      <c r="I661" s="87" t="s">
        <v>111</v>
      </c>
      <c r="J661" s="93" t="s">
        <v>1325</v>
      </c>
      <c r="K661" s="93" t="s">
        <v>1037</v>
      </c>
      <c r="L661" s="115">
        <v>41649</v>
      </c>
      <c r="M661" s="87" t="s">
        <v>96</v>
      </c>
      <c r="N661" s="87">
        <v>0</v>
      </c>
      <c r="O661" s="116">
        <v>95196</v>
      </c>
      <c r="P661" s="116">
        <v>0</v>
      </c>
      <c r="Q661" s="116">
        <v>0</v>
      </c>
      <c r="R661" s="116">
        <v>0</v>
      </c>
      <c r="S661" s="116">
        <v>142800</v>
      </c>
      <c r="T661" s="116">
        <f t="shared" si="41"/>
        <v>237996</v>
      </c>
      <c r="U661" s="87">
        <v>0</v>
      </c>
      <c r="V661" s="89">
        <f t="shared" si="43"/>
        <v>237996</v>
      </c>
      <c r="W661" s="87">
        <v>0</v>
      </c>
      <c r="X661" s="116">
        <v>0</v>
      </c>
      <c r="Y661" s="116">
        <v>0</v>
      </c>
      <c r="Z661" s="116">
        <v>0</v>
      </c>
      <c r="AA661" s="116">
        <v>0</v>
      </c>
      <c r="AB661" s="116">
        <v>1800</v>
      </c>
      <c r="AC661" s="116">
        <v>0</v>
      </c>
      <c r="AD661" s="116">
        <v>0</v>
      </c>
      <c r="AE661" s="116">
        <f t="shared" si="42"/>
        <v>1800</v>
      </c>
      <c r="AF661" s="89">
        <f t="shared" si="44"/>
        <v>236196</v>
      </c>
      <c r="AG661" s="87">
        <v>0</v>
      </c>
      <c r="AH661" s="117" t="s">
        <v>121</v>
      </c>
      <c r="AI661" s="118">
        <v>328002011000333</v>
      </c>
      <c r="AJ661" s="117" t="s">
        <v>174</v>
      </c>
    </row>
    <row r="662" spans="2:36" ht="16.5">
      <c r="B662" s="93" t="s">
        <v>1326</v>
      </c>
      <c r="C662" s="113">
        <v>97</v>
      </c>
      <c r="D662" s="93" t="s">
        <v>1327</v>
      </c>
      <c r="E662" s="93"/>
      <c r="F662" s="114">
        <v>427962397889</v>
      </c>
      <c r="G662" s="115">
        <v>32614</v>
      </c>
      <c r="H662" s="112" t="s">
        <v>1254</v>
      </c>
      <c r="I662" s="87" t="s">
        <v>111</v>
      </c>
      <c r="J662" s="93" t="s">
        <v>1255</v>
      </c>
      <c r="K662" s="93" t="s">
        <v>1001</v>
      </c>
      <c r="L662" s="115">
        <v>42078</v>
      </c>
      <c r="M662" s="87" t="s">
        <v>96</v>
      </c>
      <c r="N662" s="87">
        <v>0</v>
      </c>
      <c r="O662" s="116">
        <v>56112</v>
      </c>
      <c r="P662" s="116">
        <v>0</v>
      </c>
      <c r="Q662" s="116">
        <v>0</v>
      </c>
      <c r="R662" s="116">
        <v>0</v>
      </c>
      <c r="S662" s="116">
        <v>84168</v>
      </c>
      <c r="T662" s="116">
        <f t="shared" si="41"/>
        <v>140280</v>
      </c>
      <c r="U662" s="87">
        <v>0</v>
      </c>
      <c r="V662" s="89">
        <f t="shared" si="43"/>
        <v>140280</v>
      </c>
      <c r="W662" s="87">
        <v>0</v>
      </c>
      <c r="X662" s="116">
        <v>13464</v>
      </c>
      <c r="Y662" s="116">
        <v>0</v>
      </c>
      <c r="Z662" s="116">
        <v>1056</v>
      </c>
      <c r="AA662" s="116">
        <v>0</v>
      </c>
      <c r="AB662" s="116">
        <v>0</v>
      </c>
      <c r="AC662" s="116">
        <v>0</v>
      </c>
      <c r="AD662" s="116">
        <v>0</v>
      </c>
      <c r="AE662" s="116">
        <f t="shared" si="42"/>
        <v>14520</v>
      </c>
      <c r="AF662" s="89">
        <f t="shared" si="44"/>
        <v>125760</v>
      </c>
      <c r="AG662" s="87">
        <v>0</v>
      </c>
      <c r="AH662" s="117" t="s">
        <v>121</v>
      </c>
      <c r="AI662" s="118">
        <v>610102010004910</v>
      </c>
      <c r="AJ662" s="117" t="s">
        <v>252</v>
      </c>
    </row>
    <row r="663" spans="2:36" ht="16.5">
      <c r="B663" s="93" t="s">
        <v>1331</v>
      </c>
      <c r="C663" s="113">
        <v>98</v>
      </c>
      <c r="D663" s="93" t="s">
        <v>1332</v>
      </c>
      <c r="E663" s="93" t="s">
        <v>1333</v>
      </c>
      <c r="F663" s="114">
        <v>792435150256</v>
      </c>
      <c r="G663" s="115">
        <v>25793</v>
      </c>
      <c r="H663" s="112"/>
      <c r="I663" s="87" t="s">
        <v>111</v>
      </c>
      <c r="J663" s="93" t="s">
        <v>1005</v>
      </c>
      <c r="K663" s="93" t="s">
        <v>1001</v>
      </c>
      <c r="L663" s="115">
        <v>42163</v>
      </c>
      <c r="M663" s="87" t="s">
        <v>96</v>
      </c>
      <c r="N663" s="87">
        <v>0</v>
      </c>
      <c r="O663" s="116">
        <v>240000</v>
      </c>
      <c r="P663" s="116">
        <v>0</v>
      </c>
      <c r="Q663" s="116">
        <v>0</v>
      </c>
      <c r="R663" s="116">
        <v>0</v>
      </c>
      <c r="S663" s="116">
        <v>239160</v>
      </c>
      <c r="T663" s="116">
        <f t="shared" si="41"/>
        <v>479160</v>
      </c>
      <c r="U663" s="87">
        <v>0</v>
      </c>
      <c r="V663" s="89">
        <f t="shared" si="43"/>
        <v>479160</v>
      </c>
      <c r="W663" s="87">
        <v>0</v>
      </c>
      <c r="X663" s="116">
        <v>0</v>
      </c>
      <c r="Y663" s="116">
        <v>0</v>
      </c>
      <c r="Z663" s="116">
        <v>0</v>
      </c>
      <c r="AA663" s="116">
        <v>0</v>
      </c>
      <c r="AB663" s="116">
        <v>2400</v>
      </c>
      <c r="AC663" s="116">
        <v>0</v>
      </c>
      <c r="AD663" s="116">
        <v>0</v>
      </c>
      <c r="AE663" s="116">
        <f t="shared" si="42"/>
        <v>2400</v>
      </c>
      <c r="AF663" s="89">
        <f t="shared" si="44"/>
        <v>476760</v>
      </c>
      <c r="AG663" s="87">
        <v>0</v>
      </c>
      <c r="AH663" s="117" t="s">
        <v>121</v>
      </c>
      <c r="AI663" s="118">
        <v>50820201004476</v>
      </c>
      <c r="AJ663" s="117" t="s">
        <v>1007</v>
      </c>
    </row>
    <row r="664" spans="2:36" ht="16.5">
      <c r="B664" s="93" t="s">
        <v>1339</v>
      </c>
      <c r="C664" s="113">
        <v>99</v>
      </c>
      <c r="D664" s="93" t="s">
        <v>1340</v>
      </c>
      <c r="E664" s="93" t="s">
        <v>1341</v>
      </c>
      <c r="F664" s="114">
        <v>226659477384</v>
      </c>
      <c r="G664" s="115">
        <v>29713</v>
      </c>
      <c r="H664" s="112" t="s">
        <v>1342</v>
      </c>
      <c r="I664" s="87" t="s">
        <v>111</v>
      </c>
      <c r="J664" s="93" t="s">
        <v>200</v>
      </c>
      <c r="K664" s="93" t="s">
        <v>1044</v>
      </c>
      <c r="L664" s="115">
        <v>42644</v>
      </c>
      <c r="M664" s="87" t="s">
        <v>96</v>
      </c>
      <c r="N664" s="87">
        <v>0</v>
      </c>
      <c r="O664" s="116">
        <v>191467</v>
      </c>
      <c r="P664" s="116">
        <v>0</v>
      </c>
      <c r="Q664" s="116">
        <v>0</v>
      </c>
      <c r="R664" s="116">
        <v>0</v>
      </c>
      <c r="S664" s="116">
        <v>206724</v>
      </c>
      <c r="T664" s="116">
        <f t="shared" si="41"/>
        <v>398191</v>
      </c>
      <c r="U664" s="87">
        <v>0</v>
      </c>
      <c r="V664" s="89">
        <f t="shared" si="43"/>
        <v>398191</v>
      </c>
      <c r="W664" s="87">
        <v>0</v>
      </c>
      <c r="X664" s="116">
        <v>0</v>
      </c>
      <c r="Y664" s="116">
        <v>0</v>
      </c>
      <c r="Z664" s="116">
        <v>0</v>
      </c>
      <c r="AA664" s="116">
        <v>0</v>
      </c>
      <c r="AB664" s="116">
        <v>2400</v>
      </c>
      <c r="AC664" s="116">
        <v>0</v>
      </c>
      <c r="AD664" s="116">
        <v>0</v>
      </c>
      <c r="AE664" s="116">
        <f t="shared" si="42"/>
        <v>2400</v>
      </c>
      <c r="AF664" s="89">
        <f t="shared" si="44"/>
        <v>395791</v>
      </c>
      <c r="AG664" s="87">
        <v>0</v>
      </c>
      <c r="AH664" s="117" t="s">
        <v>121</v>
      </c>
      <c r="AI664" s="118">
        <v>328002011004643</v>
      </c>
      <c r="AJ664" s="117" t="s">
        <v>174</v>
      </c>
    </row>
    <row r="665" spans="2:36" ht="16.5">
      <c r="B665" s="93" t="s">
        <v>1343</v>
      </c>
      <c r="C665" s="113">
        <v>100</v>
      </c>
      <c r="D665" s="93" t="s">
        <v>1344</v>
      </c>
      <c r="E665" s="93" t="s">
        <v>1345</v>
      </c>
      <c r="F665" s="114">
        <v>880962227331</v>
      </c>
      <c r="G665" s="115">
        <v>33393</v>
      </c>
      <c r="H665" s="112"/>
      <c r="I665" s="87" t="s">
        <v>111</v>
      </c>
      <c r="J665" s="93" t="s">
        <v>1005</v>
      </c>
      <c r="K665" s="93" t="s">
        <v>1037</v>
      </c>
      <c r="L665" s="115">
        <v>42705</v>
      </c>
      <c r="M665" s="87" t="s">
        <v>96</v>
      </c>
      <c r="N665" s="87">
        <v>0</v>
      </c>
      <c r="O665" s="116">
        <v>120000</v>
      </c>
      <c r="P665" s="116">
        <v>0</v>
      </c>
      <c r="Q665" s="116">
        <v>0</v>
      </c>
      <c r="R665" s="116">
        <v>0</v>
      </c>
      <c r="S665" s="116">
        <v>120396</v>
      </c>
      <c r="T665" s="116">
        <f t="shared" si="41"/>
        <v>240396</v>
      </c>
      <c r="U665" s="87">
        <v>0</v>
      </c>
      <c r="V665" s="89">
        <f t="shared" si="43"/>
        <v>240396</v>
      </c>
      <c r="W665" s="87">
        <v>0</v>
      </c>
      <c r="X665" s="116">
        <v>0</v>
      </c>
      <c r="Y665" s="116">
        <v>0</v>
      </c>
      <c r="Z665" s="116">
        <v>0</v>
      </c>
      <c r="AA665" s="116">
        <v>0</v>
      </c>
      <c r="AB665" s="116">
        <v>2400</v>
      </c>
      <c r="AC665" s="116">
        <v>0</v>
      </c>
      <c r="AD665" s="116">
        <v>30000</v>
      </c>
      <c r="AE665" s="116">
        <f t="shared" si="42"/>
        <v>32400</v>
      </c>
      <c r="AF665" s="89">
        <f t="shared" si="44"/>
        <v>207996</v>
      </c>
      <c r="AG665" s="87">
        <v>0</v>
      </c>
      <c r="AH665" s="117" t="s">
        <v>121</v>
      </c>
      <c r="AI665" s="118">
        <v>50820201004523</v>
      </c>
      <c r="AJ665" s="117" t="s">
        <v>1007</v>
      </c>
    </row>
    <row r="666" spans="2:36" ht="16.5">
      <c r="B666" s="93" t="s">
        <v>1346</v>
      </c>
      <c r="C666" s="113">
        <v>101</v>
      </c>
      <c r="D666" s="93" t="s">
        <v>1347</v>
      </c>
      <c r="E666" s="93" t="s">
        <v>1348</v>
      </c>
      <c r="F666" s="114">
        <v>698948517982</v>
      </c>
      <c r="G666" s="115">
        <v>25784</v>
      </c>
      <c r="H666" s="112"/>
      <c r="I666" s="87" t="s">
        <v>111</v>
      </c>
      <c r="J666" s="93" t="s">
        <v>1005</v>
      </c>
      <c r="K666" s="93" t="s">
        <v>1112</v>
      </c>
      <c r="L666" s="115">
        <v>42705</v>
      </c>
      <c r="M666" s="87" t="s">
        <v>96</v>
      </c>
      <c r="N666" s="87">
        <v>0</v>
      </c>
      <c r="O666" s="116">
        <v>186000</v>
      </c>
      <c r="P666" s="116">
        <v>0</v>
      </c>
      <c r="Q666" s="116">
        <v>0</v>
      </c>
      <c r="R666" s="116">
        <v>0</v>
      </c>
      <c r="S666" s="116">
        <v>111660</v>
      </c>
      <c r="T666" s="116">
        <f t="shared" si="41"/>
        <v>297660</v>
      </c>
      <c r="U666" s="87">
        <v>0</v>
      </c>
      <c r="V666" s="89">
        <f t="shared" si="43"/>
        <v>297660</v>
      </c>
      <c r="W666" s="87">
        <v>0</v>
      </c>
      <c r="X666" s="116">
        <v>0</v>
      </c>
      <c r="Y666" s="116">
        <v>0</v>
      </c>
      <c r="Z666" s="116">
        <v>0</v>
      </c>
      <c r="AA666" s="116">
        <v>0</v>
      </c>
      <c r="AB666" s="116">
        <v>2400</v>
      </c>
      <c r="AC666" s="116">
        <v>0</v>
      </c>
      <c r="AD666" s="116">
        <v>50000</v>
      </c>
      <c r="AE666" s="116">
        <f t="shared" si="42"/>
        <v>52400</v>
      </c>
      <c r="AF666" s="89">
        <f t="shared" si="44"/>
        <v>245260</v>
      </c>
      <c r="AG666" s="87">
        <v>0</v>
      </c>
      <c r="AH666" s="117" t="s">
        <v>121</v>
      </c>
      <c r="AI666" s="118">
        <v>508202010045238</v>
      </c>
      <c r="AJ666" s="117" t="s">
        <v>174</v>
      </c>
    </row>
    <row r="667" spans="2:36" ht="16.5">
      <c r="B667" s="93" t="s">
        <v>1349</v>
      </c>
      <c r="C667" s="113">
        <v>102</v>
      </c>
      <c r="D667" s="93" t="s">
        <v>1350</v>
      </c>
      <c r="E667" s="93" t="s">
        <v>1351</v>
      </c>
      <c r="F667" s="114">
        <v>247911219401</v>
      </c>
      <c r="G667" s="115">
        <v>32365</v>
      </c>
      <c r="H667" s="112"/>
      <c r="I667" s="87" t="s">
        <v>111</v>
      </c>
      <c r="J667" s="93" t="s">
        <v>1005</v>
      </c>
      <c r="K667" s="93" t="s">
        <v>1112</v>
      </c>
      <c r="L667" s="115">
        <v>42705</v>
      </c>
      <c r="M667" s="87" t="s">
        <v>96</v>
      </c>
      <c r="N667" s="87">
        <v>0</v>
      </c>
      <c r="O667" s="116">
        <v>105968</v>
      </c>
      <c r="P667" s="116">
        <v>0</v>
      </c>
      <c r="Q667" s="116">
        <v>0</v>
      </c>
      <c r="R667" s="116">
        <v>0</v>
      </c>
      <c r="S667" s="116">
        <v>129104</v>
      </c>
      <c r="T667" s="116">
        <f t="shared" si="41"/>
        <v>235072</v>
      </c>
      <c r="U667" s="87">
        <v>0</v>
      </c>
      <c r="V667" s="89">
        <f t="shared" si="43"/>
        <v>235072</v>
      </c>
      <c r="W667" s="87">
        <v>0</v>
      </c>
      <c r="X667" s="116">
        <v>0</v>
      </c>
      <c r="Y667" s="116">
        <v>0</v>
      </c>
      <c r="Z667" s="116">
        <v>0</v>
      </c>
      <c r="AA667" s="116">
        <v>0</v>
      </c>
      <c r="AB667" s="116">
        <v>1800</v>
      </c>
      <c r="AC667" s="116">
        <v>0</v>
      </c>
      <c r="AD667" s="116">
        <v>20000</v>
      </c>
      <c r="AE667" s="116">
        <f t="shared" si="42"/>
        <v>21800</v>
      </c>
      <c r="AF667" s="89">
        <f t="shared" si="44"/>
        <v>213272</v>
      </c>
      <c r="AG667" s="87">
        <v>0</v>
      </c>
      <c r="AH667" s="117" t="s">
        <v>121</v>
      </c>
      <c r="AI667" s="118">
        <v>508202010045239</v>
      </c>
      <c r="AJ667" s="117" t="s">
        <v>1007</v>
      </c>
    </row>
    <row r="668" spans="2:36" ht="16.5">
      <c r="B668" s="93" t="s">
        <v>1352</v>
      </c>
      <c r="C668" s="113">
        <v>103</v>
      </c>
      <c r="D668" s="93" t="s">
        <v>1353</v>
      </c>
      <c r="E668" s="93"/>
      <c r="F668" s="114">
        <v>430598472358</v>
      </c>
      <c r="G668" s="115">
        <v>32304</v>
      </c>
      <c r="H668" s="112" t="s">
        <v>1078</v>
      </c>
      <c r="I668" s="87" t="s">
        <v>111</v>
      </c>
      <c r="J668" s="93" t="s">
        <v>120</v>
      </c>
      <c r="K668" s="93" t="s">
        <v>1108</v>
      </c>
      <c r="L668" s="115">
        <v>42719</v>
      </c>
      <c r="M668" s="87" t="s">
        <v>96</v>
      </c>
      <c r="N668" s="87">
        <v>0</v>
      </c>
      <c r="O668" s="116">
        <v>54354</v>
      </c>
      <c r="P668" s="116">
        <v>0</v>
      </c>
      <c r="Q668" s="116">
        <v>0</v>
      </c>
      <c r="R668" s="116">
        <v>0</v>
      </c>
      <c r="S668" s="116">
        <v>81531</v>
      </c>
      <c r="T668" s="116">
        <f t="shared" si="41"/>
        <v>135885</v>
      </c>
      <c r="U668" s="87">
        <v>0</v>
      </c>
      <c r="V668" s="89">
        <f t="shared" si="43"/>
        <v>135885</v>
      </c>
      <c r="W668" s="87">
        <v>0</v>
      </c>
      <c r="X668" s="116">
        <v>13034</v>
      </c>
      <c r="Y668" s="116">
        <v>0</v>
      </c>
      <c r="Z668" s="116">
        <v>1015</v>
      </c>
      <c r="AA668" s="116">
        <v>0</v>
      </c>
      <c r="AB668" s="116">
        <v>0</v>
      </c>
      <c r="AC668" s="116">
        <v>0</v>
      </c>
      <c r="AD668" s="116">
        <v>0</v>
      </c>
      <c r="AE668" s="116">
        <f t="shared" si="42"/>
        <v>14049</v>
      </c>
      <c r="AF668" s="89">
        <f t="shared" si="44"/>
        <v>121836</v>
      </c>
      <c r="AG668" s="87">
        <v>0</v>
      </c>
      <c r="AH668" s="117" t="s">
        <v>121</v>
      </c>
      <c r="AI668" s="118">
        <v>610002010012864</v>
      </c>
      <c r="AJ668" s="117" t="s">
        <v>140</v>
      </c>
    </row>
    <row r="669" spans="2:36" ht="16.5">
      <c r="B669" s="93" t="s">
        <v>1354</v>
      </c>
      <c r="C669" s="113">
        <v>104</v>
      </c>
      <c r="D669" s="93" t="s">
        <v>1355</v>
      </c>
      <c r="E669" s="93" t="s">
        <v>1356</v>
      </c>
      <c r="F669" s="114">
        <v>616174143615</v>
      </c>
      <c r="G669" s="115">
        <v>32992</v>
      </c>
      <c r="H669" s="112" t="s">
        <v>1357</v>
      </c>
      <c r="I669" s="87" t="s">
        <v>111</v>
      </c>
      <c r="J669" s="93" t="s">
        <v>1020</v>
      </c>
      <c r="K669" s="93" t="s">
        <v>1025</v>
      </c>
      <c r="L669" s="115">
        <v>42760</v>
      </c>
      <c r="M669" s="87" t="s">
        <v>96</v>
      </c>
      <c r="N669" s="87">
        <v>0</v>
      </c>
      <c r="O669" s="116">
        <v>360000</v>
      </c>
      <c r="P669" s="116">
        <v>0</v>
      </c>
      <c r="Q669" s="116">
        <v>0</v>
      </c>
      <c r="R669" s="116">
        <v>0</v>
      </c>
      <c r="S669" s="116">
        <v>438600</v>
      </c>
      <c r="T669" s="116">
        <f t="shared" si="41"/>
        <v>798600</v>
      </c>
      <c r="U669" s="87">
        <v>0</v>
      </c>
      <c r="V669" s="89">
        <f t="shared" si="43"/>
        <v>798600</v>
      </c>
      <c r="W669" s="87">
        <v>0</v>
      </c>
      <c r="X669" s="116">
        <v>0</v>
      </c>
      <c r="Y669" s="116">
        <v>0</v>
      </c>
      <c r="Z669" s="116">
        <v>0</v>
      </c>
      <c r="AA669" s="116">
        <v>0</v>
      </c>
      <c r="AB669" s="116">
        <v>2400</v>
      </c>
      <c r="AC669" s="116">
        <v>23254</v>
      </c>
      <c r="AD669" s="116">
        <v>32101.5</v>
      </c>
      <c r="AE669" s="116">
        <f t="shared" si="42"/>
        <v>57755.5</v>
      </c>
      <c r="AF669" s="89">
        <f t="shared" si="44"/>
        <v>740844.5</v>
      </c>
      <c r="AG669" s="87">
        <v>0</v>
      </c>
      <c r="AH669" s="117" t="s">
        <v>121</v>
      </c>
      <c r="AI669" s="118">
        <v>610002010012750</v>
      </c>
      <c r="AJ669" s="117" t="s">
        <v>140</v>
      </c>
    </row>
    <row r="670" spans="2:36" ht="16.5">
      <c r="B670" s="93" t="s">
        <v>1358</v>
      </c>
      <c r="C670" s="113">
        <v>105</v>
      </c>
      <c r="D670" s="93" t="s">
        <v>1359</v>
      </c>
      <c r="E670" s="93"/>
      <c r="F670" s="114">
        <v>488857970620</v>
      </c>
      <c r="G670" s="115">
        <v>30103</v>
      </c>
      <c r="H670" s="112"/>
      <c r="I670" s="87" t="s">
        <v>111</v>
      </c>
      <c r="J670" s="93" t="s">
        <v>125</v>
      </c>
      <c r="K670" s="93" t="s">
        <v>1070</v>
      </c>
      <c r="L670" s="115">
        <v>42826</v>
      </c>
      <c r="M670" s="87" t="s">
        <v>96</v>
      </c>
      <c r="N670" s="87">
        <v>0</v>
      </c>
      <c r="O670" s="116">
        <v>83052</v>
      </c>
      <c r="P670" s="116">
        <v>0</v>
      </c>
      <c r="Q670" s="116">
        <v>0</v>
      </c>
      <c r="R670" s="116">
        <v>0</v>
      </c>
      <c r="S670" s="116">
        <v>124584</v>
      </c>
      <c r="T670" s="116">
        <f t="shared" si="41"/>
        <v>207636</v>
      </c>
      <c r="U670" s="87">
        <v>0</v>
      </c>
      <c r="V670" s="89">
        <f t="shared" si="43"/>
        <v>207636</v>
      </c>
      <c r="W670" s="87">
        <v>0</v>
      </c>
      <c r="X670" s="116">
        <v>19944</v>
      </c>
      <c r="Y670" s="116">
        <v>0</v>
      </c>
      <c r="Z670" s="116">
        <v>1560</v>
      </c>
      <c r="AA670" s="116">
        <v>0</v>
      </c>
      <c r="AB670" s="116">
        <v>1800</v>
      </c>
      <c r="AC670" s="116">
        <v>0</v>
      </c>
      <c r="AD670" s="116">
        <v>0</v>
      </c>
      <c r="AE670" s="116">
        <f t="shared" si="42"/>
        <v>23304</v>
      </c>
      <c r="AF670" s="89">
        <f t="shared" si="44"/>
        <v>184332</v>
      </c>
      <c r="AG670" s="87">
        <v>0</v>
      </c>
      <c r="AH670" s="117" t="s">
        <v>121</v>
      </c>
      <c r="AI670" s="118">
        <v>328002011019934</v>
      </c>
      <c r="AJ670" s="117" t="s">
        <v>174</v>
      </c>
    </row>
    <row r="671" spans="2:36" ht="16.5">
      <c r="B671" s="93" t="s">
        <v>1360</v>
      </c>
      <c r="C671" s="113">
        <v>106</v>
      </c>
      <c r="D671" s="93" t="s">
        <v>1361</v>
      </c>
      <c r="E671" s="93" t="s">
        <v>1362</v>
      </c>
      <c r="F671" s="114">
        <v>913072883955</v>
      </c>
      <c r="G671" s="115">
        <v>32247</v>
      </c>
      <c r="H671" s="112"/>
      <c r="I671" s="87" t="s">
        <v>111</v>
      </c>
      <c r="J671" s="93" t="s">
        <v>1270</v>
      </c>
      <c r="K671" s="93" t="s">
        <v>1271</v>
      </c>
      <c r="L671" s="115">
        <v>42887</v>
      </c>
      <c r="M671" s="87" t="s">
        <v>96</v>
      </c>
      <c r="N671" s="87">
        <v>0</v>
      </c>
      <c r="O671" s="116">
        <v>191467</v>
      </c>
      <c r="P671" s="116">
        <v>0</v>
      </c>
      <c r="Q671" s="116">
        <v>0</v>
      </c>
      <c r="R671" s="116">
        <v>0</v>
      </c>
      <c r="S671" s="116">
        <v>158941</v>
      </c>
      <c r="T671" s="116">
        <f t="shared" si="41"/>
        <v>350408</v>
      </c>
      <c r="U671" s="87">
        <v>0</v>
      </c>
      <c r="V671" s="89">
        <f t="shared" si="43"/>
        <v>350408</v>
      </c>
      <c r="W671" s="87">
        <v>0</v>
      </c>
      <c r="X671" s="116">
        <v>0</v>
      </c>
      <c r="Y671" s="116">
        <v>0</v>
      </c>
      <c r="Z671" s="116">
        <v>0</v>
      </c>
      <c r="AA671" s="116">
        <v>0</v>
      </c>
      <c r="AB671" s="116">
        <v>2400</v>
      </c>
      <c r="AC671" s="116">
        <v>0</v>
      </c>
      <c r="AD671" s="116">
        <v>0</v>
      </c>
      <c r="AE671" s="116">
        <f t="shared" si="42"/>
        <v>2400</v>
      </c>
      <c r="AF671" s="89">
        <f t="shared" si="44"/>
        <v>348008</v>
      </c>
      <c r="AG671" s="87">
        <v>0</v>
      </c>
      <c r="AH671" s="117" t="s">
        <v>121</v>
      </c>
      <c r="AI671" s="118">
        <v>610002010013146</v>
      </c>
      <c r="AJ671" s="117" t="s">
        <v>140</v>
      </c>
    </row>
    <row r="672" spans="2:36" ht="16.5">
      <c r="B672" s="93" t="s">
        <v>1363</v>
      </c>
      <c r="C672" s="113">
        <v>107</v>
      </c>
      <c r="D672" s="93" t="s">
        <v>1364</v>
      </c>
      <c r="E672" s="93" t="s">
        <v>1365</v>
      </c>
      <c r="F672" s="114">
        <v>822257477236</v>
      </c>
      <c r="G672" s="115">
        <v>24793</v>
      </c>
      <c r="H672" s="112"/>
      <c r="I672" s="87" t="s">
        <v>111</v>
      </c>
      <c r="J672" s="93" t="s">
        <v>1005</v>
      </c>
      <c r="K672" s="93" t="s">
        <v>1025</v>
      </c>
      <c r="L672" s="115">
        <v>42887</v>
      </c>
      <c r="M672" s="87" t="s">
        <v>96</v>
      </c>
      <c r="N672" s="87">
        <v>0</v>
      </c>
      <c r="O672" s="116">
        <v>341516</v>
      </c>
      <c r="P672" s="116">
        <v>0</v>
      </c>
      <c r="Q672" s="116">
        <v>0</v>
      </c>
      <c r="R672" s="116">
        <v>0</v>
      </c>
      <c r="S672" s="116">
        <v>416081</v>
      </c>
      <c r="T672" s="116">
        <f t="shared" si="41"/>
        <v>757597</v>
      </c>
      <c r="U672" s="87">
        <v>0</v>
      </c>
      <c r="V672" s="89">
        <f t="shared" si="43"/>
        <v>757597</v>
      </c>
      <c r="W672" s="87">
        <v>0</v>
      </c>
      <c r="X672" s="116">
        <v>0</v>
      </c>
      <c r="Y672" s="116">
        <v>0</v>
      </c>
      <c r="Z672" s="116">
        <v>0</v>
      </c>
      <c r="AA672" s="116">
        <v>0</v>
      </c>
      <c r="AB672" s="116">
        <v>2400</v>
      </c>
      <c r="AC672" s="116">
        <v>0</v>
      </c>
      <c r="AD672" s="116">
        <v>111459</v>
      </c>
      <c r="AE672" s="116">
        <f t="shared" si="42"/>
        <v>113859</v>
      </c>
      <c r="AF672" s="89">
        <f t="shared" si="44"/>
        <v>643738</v>
      </c>
      <c r="AG672" s="87">
        <v>0</v>
      </c>
      <c r="AH672" s="117" t="s">
        <v>121</v>
      </c>
      <c r="AI672" s="118">
        <v>50820201004649</v>
      </c>
      <c r="AJ672" s="117" t="s">
        <v>1007</v>
      </c>
    </row>
    <row r="673" spans="2:36" ht="16.5">
      <c r="B673" s="93" t="s">
        <v>1366</v>
      </c>
      <c r="C673" s="113">
        <v>108</v>
      </c>
      <c r="D673" s="93" t="s">
        <v>1367</v>
      </c>
      <c r="E673" s="93"/>
      <c r="F673" s="114">
        <v>901581160696</v>
      </c>
      <c r="G673" s="115">
        <v>31455</v>
      </c>
      <c r="H673" s="112" t="s">
        <v>4</v>
      </c>
      <c r="I673" s="87" t="s">
        <v>111</v>
      </c>
      <c r="J673" s="93" t="s">
        <v>1024</v>
      </c>
      <c r="K673" s="93" t="s">
        <v>1108</v>
      </c>
      <c r="L673" s="115">
        <v>43067</v>
      </c>
      <c r="M673" s="87" t="s">
        <v>96</v>
      </c>
      <c r="N673" s="87">
        <v>0</v>
      </c>
      <c r="O673" s="116">
        <v>50688</v>
      </c>
      <c r="P673" s="116">
        <v>0</v>
      </c>
      <c r="Q673" s="116">
        <v>0</v>
      </c>
      <c r="R673" s="116">
        <v>0</v>
      </c>
      <c r="S673" s="116">
        <v>76032</v>
      </c>
      <c r="T673" s="116">
        <f t="shared" si="41"/>
        <v>126720</v>
      </c>
      <c r="U673" s="87">
        <v>0</v>
      </c>
      <c r="V673" s="89">
        <f t="shared" si="43"/>
        <v>126720</v>
      </c>
      <c r="W673" s="87">
        <v>0</v>
      </c>
      <c r="X673" s="116">
        <v>12168</v>
      </c>
      <c r="Y673" s="116">
        <v>0</v>
      </c>
      <c r="Z673" s="116">
        <v>948</v>
      </c>
      <c r="AA673" s="116">
        <v>0</v>
      </c>
      <c r="AB673" s="116">
        <v>0</v>
      </c>
      <c r="AC673" s="116">
        <v>0</v>
      </c>
      <c r="AD673" s="116">
        <v>0</v>
      </c>
      <c r="AE673" s="116">
        <f t="shared" si="42"/>
        <v>13116</v>
      </c>
      <c r="AF673" s="89">
        <f t="shared" si="44"/>
        <v>113604</v>
      </c>
      <c r="AG673" s="87">
        <v>0</v>
      </c>
      <c r="AH673" s="117" t="s">
        <v>121</v>
      </c>
      <c r="AI673" s="118">
        <v>328202010082743</v>
      </c>
      <c r="AJ673" s="117" t="s">
        <v>1318</v>
      </c>
    </row>
    <row r="674" spans="2:36" ht="16.5">
      <c r="B674" s="93" t="s">
        <v>1368</v>
      </c>
      <c r="C674" s="113">
        <v>109</v>
      </c>
      <c r="D674" s="93" t="s">
        <v>1369</v>
      </c>
      <c r="E674" s="93" t="s">
        <v>1370</v>
      </c>
      <c r="F674" s="114">
        <v>796409880209</v>
      </c>
      <c r="G674" s="115">
        <v>34335</v>
      </c>
      <c r="H674" s="112"/>
      <c r="I674" s="87" t="s">
        <v>111</v>
      </c>
      <c r="J674" s="93" t="s">
        <v>1005</v>
      </c>
      <c r="K674" s="93" t="s">
        <v>1112</v>
      </c>
      <c r="L674" s="115">
        <v>43070</v>
      </c>
      <c r="M674" s="87" t="s">
        <v>96</v>
      </c>
      <c r="N674" s="87">
        <v>0</v>
      </c>
      <c r="O674" s="116">
        <v>105968</v>
      </c>
      <c r="P674" s="116">
        <v>0</v>
      </c>
      <c r="Q674" s="116">
        <v>0</v>
      </c>
      <c r="R674" s="116">
        <v>0</v>
      </c>
      <c r="S674" s="116">
        <v>129104</v>
      </c>
      <c r="T674" s="116">
        <f t="shared" si="41"/>
        <v>235072</v>
      </c>
      <c r="U674" s="87">
        <v>0</v>
      </c>
      <c r="V674" s="89">
        <f t="shared" si="43"/>
        <v>235072</v>
      </c>
      <c r="W674" s="87">
        <v>0</v>
      </c>
      <c r="X674" s="116">
        <v>0</v>
      </c>
      <c r="Y674" s="116">
        <v>0</v>
      </c>
      <c r="Z674" s="116">
        <v>0</v>
      </c>
      <c r="AA674" s="116">
        <v>0</v>
      </c>
      <c r="AB674" s="116">
        <v>1800</v>
      </c>
      <c r="AC674" s="116">
        <v>0</v>
      </c>
      <c r="AD674" s="116">
        <v>60000</v>
      </c>
      <c r="AE674" s="116">
        <f t="shared" si="42"/>
        <v>61800</v>
      </c>
      <c r="AF674" s="89">
        <f t="shared" si="44"/>
        <v>173272</v>
      </c>
      <c r="AG674" s="87">
        <v>0</v>
      </c>
      <c r="AH674" s="117" t="s">
        <v>121</v>
      </c>
      <c r="AI674" s="118">
        <v>50820201004575</v>
      </c>
      <c r="AJ674" s="117" t="s">
        <v>1007</v>
      </c>
    </row>
    <row r="675" spans="2:36" ht="16.5">
      <c r="B675" s="93" t="s">
        <v>1373</v>
      </c>
      <c r="C675" s="113">
        <v>110</v>
      </c>
      <c r="D675" s="93" t="s">
        <v>1374</v>
      </c>
      <c r="E675" s="93"/>
      <c r="F675" s="114">
        <v>374861886431</v>
      </c>
      <c r="G675" s="115">
        <v>32383</v>
      </c>
      <c r="H675" s="112" t="s">
        <v>4</v>
      </c>
      <c r="I675" s="87" t="s">
        <v>111</v>
      </c>
      <c r="J675" s="93" t="s">
        <v>1096</v>
      </c>
      <c r="K675" s="93" t="s">
        <v>1108</v>
      </c>
      <c r="L675" s="115">
        <v>43084</v>
      </c>
      <c r="M675" s="87" t="s">
        <v>96</v>
      </c>
      <c r="N675" s="87">
        <v>0</v>
      </c>
      <c r="O675" s="116">
        <v>47237</v>
      </c>
      <c r="P675" s="116">
        <v>0</v>
      </c>
      <c r="Q675" s="116">
        <v>0</v>
      </c>
      <c r="R675" s="116">
        <v>0</v>
      </c>
      <c r="S675" s="116">
        <v>70856</v>
      </c>
      <c r="T675" s="116">
        <f t="shared" si="41"/>
        <v>118093</v>
      </c>
      <c r="U675" s="87">
        <v>0</v>
      </c>
      <c r="V675" s="89">
        <f t="shared" si="43"/>
        <v>118093</v>
      </c>
      <c r="W675" s="87">
        <v>0</v>
      </c>
      <c r="X675" s="116">
        <v>11332</v>
      </c>
      <c r="Y675" s="116">
        <v>0</v>
      </c>
      <c r="Z675" s="116">
        <v>883</v>
      </c>
      <c r="AA675" s="116">
        <v>0</v>
      </c>
      <c r="AB675" s="116">
        <v>0</v>
      </c>
      <c r="AC675" s="116">
        <v>0</v>
      </c>
      <c r="AD675" s="116">
        <v>0</v>
      </c>
      <c r="AE675" s="116">
        <f t="shared" si="42"/>
        <v>12215</v>
      </c>
      <c r="AF675" s="89">
        <f t="shared" si="44"/>
        <v>105878</v>
      </c>
      <c r="AG675" s="87">
        <v>0</v>
      </c>
      <c r="AH675" s="117" t="s">
        <v>121</v>
      </c>
      <c r="AI675" s="118">
        <v>328202010082193</v>
      </c>
      <c r="AJ675" s="117" t="s">
        <v>1318</v>
      </c>
    </row>
    <row r="676" spans="2:36" ht="16.5">
      <c r="B676" s="93" t="s">
        <v>1375</v>
      </c>
      <c r="C676" s="113">
        <v>111</v>
      </c>
      <c r="D676" s="93" t="s">
        <v>1376</v>
      </c>
      <c r="E676" s="93"/>
      <c r="F676" s="114">
        <v>643908409231</v>
      </c>
      <c r="G676" s="115">
        <v>23894</v>
      </c>
      <c r="H676" s="112" t="s">
        <v>1377</v>
      </c>
      <c r="I676" s="87" t="s">
        <v>111</v>
      </c>
      <c r="J676" s="93" t="s">
        <v>1378</v>
      </c>
      <c r="K676" s="93" t="s">
        <v>1044</v>
      </c>
      <c r="L676" s="115">
        <v>43087</v>
      </c>
      <c r="M676" s="87" t="s">
        <v>96</v>
      </c>
      <c r="N676" s="87">
        <v>0</v>
      </c>
      <c r="O676" s="116">
        <v>61106</v>
      </c>
      <c r="P676" s="116">
        <v>0</v>
      </c>
      <c r="Q676" s="116">
        <v>0</v>
      </c>
      <c r="R676" s="116">
        <v>0</v>
      </c>
      <c r="S676" s="116">
        <v>91659</v>
      </c>
      <c r="T676" s="116">
        <f t="shared" si="41"/>
        <v>152765</v>
      </c>
      <c r="U676" s="87">
        <v>0</v>
      </c>
      <c r="V676" s="89">
        <f t="shared" si="43"/>
        <v>152765</v>
      </c>
      <c r="W676" s="87">
        <v>0</v>
      </c>
      <c r="X676" s="116">
        <v>14674</v>
      </c>
      <c r="Y676" s="116">
        <v>0</v>
      </c>
      <c r="Z676" s="116">
        <v>1145</v>
      </c>
      <c r="AA676" s="116">
        <v>0</v>
      </c>
      <c r="AB676" s="116">
        <v>0</v>
      </c>
      <c r="AC676" s="116">
        <v>0</v>
      </c>
      <c r="AD676" s="116">
        <v>0</v>
      </c>
      <c r="AE676" s="116">
        <f t="shared" si="42"/>
        <v>15819</v>
      </c>
      <c r="AF676" s="89">
        <f t="shared" si="44"/>
        <v>136946</v>
      </c>
      <c r="AG676" s="87">
        <v>0</v>
      </c>
      <c r="AH676" s="117" t="s">
        <v>121</v>
      </c>
      <c r="AI676" s="118">
        <v>328002011020524</v>
      </c>
      <c r="AJ676" s="117" t="s">
        <v>174</v>
      </c>
    </row>
    <row r="677" spans="2:36" ht="16.5">
      <c r="B677" s="93" t="s">
        <v>1381</v>
      </c>
      <c r="C677" s="113">
        <v>112</v>
      </c>
      <c r="D677" s="93" t="s">
        <v>1382</v>
      </c>
      <c r="E677" s="93" t="s">
        <v>1383</v>
      </c>
      <c r="F677" s="114">
        <v>346945140092</v>
      </c>
      <c r="G677" s="115">
        <v>26840</v>
      </c>
      <c r="H677" s="112"/>
      <c r="I677" s="87" t="s">
        <v>111</v>
      </c>
      <c r="J677" s="93" t="s">
        <v>1005</v>
      </c>
      <c r="K677" s="93" t="s">
        <v>1001</v>
      </c>
      <c r="L677" s="115">
        <v>43160</v>
      </c>
      <c r="M677" s="87" t="s">
        <v>96</v>
      </c>
      <c r="N677" s="87">
        <v>0</v>
      </c>
      <c r="O677" s="116">
        <v>263290</v>
      </c>
      <c r="P677" s="116">
        <v>0</v>
      </c>
      <c r="Q677" s="116">
        <v>0</v>
      </c>
      <c r="R677" s="116">
        <v>0</v>
      </c>
      <c r="S677" s="116">
        <v>197468</v>
      </c>
      <c r="T677" s="116">
        <f t="shared" si="41"/>
        <v>460758</v>
      </c>
      <c r="U677" s="87">
        <v>0</v>
      </c>
      <c r="V677" s="89">
        <f t="shared" si="43"/>
        <v>460758</v>
      </c>
      <c r="W677" s="87">
        <v>0</v>
      </c>
      <c r="X677" s="116">
        <v>0</v>
      </c>
      <c r="Y677" s="116">
        <v>0</v>
      </c>
      <c r="Z677" s="116">
        <v>0</v>
      </c>
      <c r="AA677" s="116">
        <v>0</v>
      </c>
      <c r="AB677" s="116">
        <v>2400</v>
      </c>
      <c r="AC677" s="116">
        <v>0</v>
      </c>
      <c r="AD677" s="116">
        <v>27500</v>
      </c>
      <c r="AE677" s="116">
        <f t="shared" si="42"/>
        <v>29900</v>
      </c>
      <c r="AF677" s="89">
        <f t="shared" si="44"/>
        <v>430858</v>
      </c>
      <c r="AG677" s="87">
        <v>0</v>
      </c>
      <c r="AH677" s="117" t="s">
        <v>121</v>
      </c>
      <c r="AI677" s="118">
        <v>50820201004580</v>
      </c>
      <c r="AJ677" s="117" t="s">
        <v>1007</v>
      </c>
    </row>
    <row r="678" spans="2:36" ht="16.5">
      <c r="B678" s="93" t="s">
        <v>1384</v>
      </c>
      <c r="C678" s="113">
        <v>113</v>
      </c>
      <c r="D678" s="93" t="s">
        <v>1385</v>
      </c>
      <c r="E678" s="93"/>
      <c r="F678" s="114">
        <v>441352471484</v>
      </c>
      <c r="G678" s="115">
        <v>32689</v>
      </c>
      <c r="H678" s="112" t="s">
        <v>1078</v>
      </c>
      <c r="I678" s="87" t="s">
        <v>111</v>
      </c>
      <c r="J678" s="93" t="s">
        <v>1079</v>
      </c>
      <c r="K678" s="93" t="s">
        <v>1108</v>
      </c>
      <c r="L678" s="115">
        <v>43160</v>
      </c>
      <c r="M678" s="87" t="s">
        <v>96</v>
      </c>
      <c r="N678" s="87">
        <v>0</v>
      </c>
      <c r="O678" s="116">
        <v>31420</v>
      </c>
      <c r="P678" s="116">
        <v>0</v>
      </c>
      <c r="Q678" s="116">
        <v>0</v>
      </c>
      <c r="R678" s="116">
        <v>0</v>
      </c>
      <c r="S678" s="116">
        <v>47131</v>
      </c>
      <c r="T678" s="116">
        <f t="shared" si="41"/>
        <v>78551</v>
      </c>
      <c r="U678" s="87">
        <v>0</v>
      </c>
      <c r="V678" s="89">
        <f t="shared" si="43"/>
        <v>78551</v>
      </c>
      <c r="W678" s="87">
        <v>0</v>
      </c>
      <c r="X678" s="116">
        <v>7538</v>
      </c>
      <c r="Y678" s="116">
        <v>0</v>
      </c>
      <c r="Z678" s="116">
        <v>588</v>
      </c>
      <c r="AA678" s="116">
        <v>0</v>
      </c>
      <c r="AB678" s="116">
        <v>0</v>
      </c>
      <c r="AC678" s="116">
        <v>0</v>
      </c>
      <c r="AD678" s="116">
        <v>0</v>
      </c>
      <c r="AE678" s="116">
        <f t="shared" si="42"/>
        <v>8126</v>
      </c>
      <c r="AF678" s="89">
        <f t="shared" si="44"/>
        <v>70425</v>
      </c>
      <c r="AG678" s="87">
        <v>0</v>
      </c>
      <c r="AH678" s="117" t="s">
        <v>121</v>
      </c>
      <c r="AI678" s="118">
        <v>610002010001270</v>
      </c>
      <c r="AJ678" s="117" t="s">
        <v>140</v>
      </c>
    </row>
    <row r="679" spans="2:36" ht="16.5">
      <c r="B679" s="93" t="s">
        <v>1388</v>
      </c>
      <c r="C679" s="113">
        <v>114</v>
      </c>
      <c r="D679" s="93" t="s">
        <v>1389</v>
      </c>
      <c r="E679" s="93"/>
      <c r="F679" s="114">
        <v>387061358187</v>
      </c>
      <c r="G679" s="115">
        <v>35082</v>
      </c>
      <c r="H679" s="112" t="s">
        <v>1014</v>
      </c>
      <c r="I679" s="87" t="s">
        <v>111</v>
      </c>
      <c r="J679" s="93" t="s">
        <v>1015</v>
      </c>
      <c r="K679" s="93" t="s">
        <v>1044</v>
      </c>
      <c r="L679" s="115">
        <v>43148</v>
      </c>
      <c r="M679" s="87" t="s">
        <v>96</v>
      </c>
      <c r="N679" s="87">
        <v>0</v>
      </c>
      <c r="O679" s="116">
        <v>16699</v>
      </c>
      <c r="P679" s="116">
        <v>0</v>
      </c>
      <c r="Q679" s="116">
        <v>0</v>
      </c>
      <c r="R679" s="116">
        <v>0</v>
      </c>
      <c r="S679" s="116">
        <v>25047</v>
      </c>
      <c r="T679" s="116">
        <f t="shared" si="41"/>
        <v>41746</v>
      </c>
      <c r="U679" s="87">
        <v>0</v>
      </c>
      <c r="V679" s="89">
        <f t="shared" si="43"/>
        <v>41746</v>
      </c>
      <c r="W679" s="87">
        <v>0</v>
      </c>
      <c r="X679" s="116">
        <v>4006</v>
      </c>
      <c r="Y679" s="116">
        <v>0</v>
      </c>
      <c r="Z679" s="116">
        <v>313</v>
      </c>
      <c r="AA679" s="116">
        <v>0</v>
      </c>
      <c r="AB679" s="116">
        <v>0</v>
      </c>
      <c r="AC679" s="116">
        <v>0</v>
      </c>
      <c r="AD679" s="116">
        <v>0</v>
      </c>
      <c r="AE679" s="116">
        <f t="shared" si="42"/>
        <v>4319</v>
      </c>
      <c r="AF679" s="89">
        <f t="shared" si="44"/>
        <v>37427</v>
      </c>
      <c r="AG679" s="87">
        <v>0</v>
      </c>
      <c r="AH679" s="117" t="s">
        <v>121</v>
      </c>
      <c r="AI679" s="118">
        <v>214812010000238</v>
      </c>
      <c r="AJ679" s="117" t="s">
        <v>122</v>
      </c>
    </row>
    <row r="680" spans="2:36" ht="16.5">
      <c r="B680" s="93" t="s">
        <v>1390</v>
      </c>
      <c r="C680" s="113">
        <v>115</v>
      </c>
      <c r="D680" s="93" t="s">
        <v>1391</v>
      </c>
      <c r="E680" s="93"/>
      <c r="F680" s="114">
        <v>384010426685</v>
      </c>
      <c r="G680" s="115">
        <v>29960</v>
      </c>
      <c r="H680" s="112"/>
      <c r="I680" s="87" t="s">
        <v>111</v>
      </c>
      <c r="J680" s="93" t="s">
        <v>1392</v>
      </c>
      <c r="K680" s="93" t="s">
        <v>1393</v>
      </c>
      <c r="L680" s="115">
        <v>43101</v>
      </c>
      <c r="M680" s="87" t="s">
        <v>96</v>
      </c>
      <c r="N680" s="87">
        <v>0</v>
      </c>
      <c r="O680" s="116">
        <v>14652</v>
      </c>
      <c r="P680" s="116">
        <v>0</v>
      </c>
      <c r="Q680" s="116">
        <v>0</v>
      </c>
      <c r="R680" s="116">
        <v>0</v>
      </c>
      <c r="S680" s="116">
        <v>21979</v>
      </c>
      <c r="T680" s="116">
        <f t="shared" si="41"/>
        <v>36631</v>
      </c>
      <c r="U680" s="87">
        <v>0</v>
      </c>
      <c r="V680" s="89">
        <f t="shared" si="43"/>
        <v>36631</v>
      </c>
      <c r="W680" s="87">
        <v>0</v>
      </c>
      <c r="X680" s="116">
        <v>3514</v>
      </c>
      <c r="Y680" s="116">
        <v>0</v>
      </c>
      <c r="Z680" s="116">
        <v>274</v>
      </c>
      <c r="AA680" s="116">
        <v>0</v>
      </c>
      <c r="AB680" s="116">
        <v>0</v>
      </c>
      <c r="AC680" s="116">
        <v>0</v>
      </c>
      <c r="AD680" s="116">
        <v>0</v>
      </c>
      <c r="AE680" s="116">
        <f t="shared" si="42"/>
        <v>3788</v>
      </c>
      <c r="AF680" s="89">
        <f t="shared" si="44"/>
        <v>32843</v>
      </c>
      <c r="AG680" s="87">
        <v>0</v>
      </c>
      <c r="AH680" s="117" t="s">
        <v>121</v>
      </c>
      <c r="AI680" s="118">
        <v>610002010013540</v>
      </c>
      <c r="AJ680" s="117" t="s">
        <v>140</v>
      </c>
    </row>
    <row r="681" spans="2:36" ht="16.5">
      <c r="B681" s="93" t="s">
        <v>1394</v>
      </c>
      <c r="C681" s="113">
        <v>116</v>
      </c>
      <c r="D681" s="93" t="s">
        <v>1395</v>
      </c>
      <c r="E681" s="93" t="s">
        <v>1396</v>
      </c>
      <c r="F681" s="114">
        <v>205583456485</v>
      </c>
      <c r="G681" s="115">
        <v>32874</v>
      </c>
      <c r="H681" s="112"/>
      <c r="I681" s="87" t="s">
        <v>111</v>
      </c>
      <c r="J681" s="93" t="s">
        <v>1005</v>
      </c>
      <c r="K681" s="93" t="s">
        <v>1001</v>
      </c>
      <c r="L681" s="115">
        <v>43221</v>
      </c>
      <c r="M681" s="87" t="s">
        <v>96</v>
      </c>
      <c r="N681" s="87">
        <v>0</v>
      </c>
      <c r="O681" s="116">
        <v>176000</v>
      </c>
      <c r="P681" s="116">
        <v>0</v>
      </c>
      <c r="Q681" s="116">
        <v>0</v>
      </c>
      <c r="R681" s="116">
        <v>0</v>
      </c>
      <c r="S681" s="116">
        <v>223300</v>
      </c>
      <c r="T681" s="116">
        <f t="shared" si="41"/>
        <v>399300</v>
      </c>
      <c r="U681" s="87">
        <v>0</v>
      </c>
      <c r="V681" s="89">
        <f t="shared" si="43"/>
        <v>399300</v>
      </c>
      <c r="W681" s="87">
        <v>0</v>
      </c>
      <c r="X681" s="116">
        <v>0</v>
      </c>
      <c r="Y681" s="116">
        <v>0</v>
      </c>
      <c r="Z681" s="116">
        <v>0</v>
      </c>
      <c r="AA681" s="116">
        <v>0</v>
      </c>
      <c r="AB681" s="116">
        <v>2200</v>
      </c>
      <c r="AC681" s="116">
        <v>0</v>
      </c>
      <c r="AD681" s="116">
        <v>0</v>
      </c>
      <c r="AE681" s="116">
        <f t="shared" si="42"/>
        <v>2200</v>
      </c>
      <c r="AF681" s="89">
        <f t="shared" si="44"/>
        <v>397100</v>
      </c>
      <c r="AG681" s="87">
        <v>0</v>
      </c>
      <c r="AH681" s="117" t="s">
        <v>121</v>
      </c>
      <c r="AI681" s="118">
        <v>508202010045237</v>
      </c>
      <c r="AJ681" s="117" t="s">
        <v>1007</v>
      </c>
    </row>
    <row r="682" spans="2:36" ht="16.5">
      <c r="B682" s="93" t="s">
        <v>1397</v>
      </c>
      <c r="C682" s="113">
        <v>117</v>
      </c>
      <c r="D682" s="93" t="s">
        <v>1398</v>
      </c>
      <c r="E682" s="93"/>
      <c r="F682" s="114">
        <v>429464572911</v>
      </c>
      <c r="G682" s="115">
        <v>30545</v>
      </c>
      <c r="H682" s="112"/>
      <c r="I682" s="87" t="s">
        <v>111</v>
      </c>
      <c r="J682" s="93" t="s">
        <v>1005</v>
      </c>
      <c r="K682" s="93" t="s">
        <v>1399</v>
      </c>
      <c r="L682" s="115">
        <v>43290</v>
      </c>
      <c r="M682" s="87" t="s">
        <v>96</v>
      </c>
      <c r="N682" s="87">
        <v>0</v>
      </c>
      <c r="O682" s="116">
        <v>117076</v>
      </c>
      <c r="P682" s="116">
        <v>0</v>
      </c>
      <c r="Q682" s="116">
        <v>0</v>
      </c>
      <c r="R682" s="116">
        <v>0</v>
      </c>
      <c r="S682" s="116">
        <v>134050</v>
      </c>
      <c r="T682" s="116">
        <f t="shared" si="41"/>
        <v>251126</v>
      </c>
      <c r="U682" s="87">
        <v>0</v>
      </c>
      <c r="V682" s="89">
        <f t="shared" si="43"/>
        <v>251126</v>
      </c>
      <c r="W682" s="87">
        <v>0</v>
      </c>
      <c r="X682" s="116">
        <v>0</v>
      </c>
      <c r="Y682" s="116">
        <v>0</v>
      </c>
      <c r="Z682" s="116">
        <v>0</v>
      </c>
      <c r="AA682" s="116">
        <v>0</v>
      </c>
      <c r="AB682" s="116">
        <v>2400</v>
      </c>
      <c r="AC682" s="116">
        <v>0</v>
      </c>
      <c r="AD682" s="116">
        <v>0</v>
      </c>
      <c r="AE682" s="116">
        <f t="shared" si="42"/>
        <v>2400</v>
      </c>
      <c r="AF682" s="89">
        <f t="shared" si="44"/>
        <v>248726</v>
      </c>
      <c r="AG682" s="87">
        <v>0</v>
      </c>
      <c r="AH682" s="117" t="s">
        <v>121</v>
      </c>
      <c r="AI682" s="118">
        <v>63500201000054</v>
      </c>
      <c r="AJ682" s="117" t="s">
        <v>174</v>
      </c>
    </row>
    <row r="683" spans="2:36" ht="16.5">
      <c r="B683" s="93" t="s">
        <v>1400</v>
      </c>
      <c r="C683" s="113">
        <v>118</v>
      </c>
      <c r="D683" s="93" t="s">
        <v>1401</v>
      </c>
      <c r="E683" s="93"/>
      <c r="F683" s="114">
        <v>404149076792</v>
      </c>
      <c r="G683" s="115">
        <v>31591</v>
      </c>
      <c r="H683" s="112"/>
      <c r="I683" s="87" t="s">
        <v>111</v>
      </c>
      <c r="J683" s="93" t="s">
        <v>125</v>
      </c>
      <c r="K683" s="93" t="s">
        <v>1108</v>
      </c>
      <c r="L683" s="115">
        <v>43254</v>
      </c>
      <c r="M683" s="87" t="s">
        <v>96</v>
      </c>
      <c r="N683" s="87">
        <v>0</v>
      </c>
      <c r="O683" s="116">
        <v>62077</v>
      </c>
      <c r="P683" s="116">
        <v>0</v>
      </c>
      <c r="Q683" s="116">
        <v>0</v>
      </c>
      <c r="R683" s="116">
        <v>0</v>
      </c>
      <c r="S683" s="116">
        <v>93114</v>
      </c>
      <c r="T683" s="116">
        <f t="shared" si="41"/>
        <v>155191</v>
      </c>
      <c r="U683" s="87">
        <v>0</v>
      </c>
      <c r="V683" s="89">
        <f t="shared" si="43"/>
        <v>155191</v>
      </c>
      <c r="W683" s="87">
        <v>0</v>
      </c>
      <c r="X683" s="116">
        <v>14910</v>
      </c>
      <c r="Y683" s="116">
        <v>0</v>
      </c>
      <c r="Z683" s="116">
        <v>1164</v>
      </c>
      <c r="AA683" s="116">
        <v>0</v>
      </c>
      <c r="AB683" s="116">
        <v>0</v>
      </c>
      <c r="AC683" s="116">
        <v>0</v>
      </c>
      <c r="AD683" s="116">
        <v>0</v>
      </c>
      <c r="AE683" s="116">
        <f t="shared" si="42"/>
        <v>16074</v>
      </c>
      <c r="AF683" s="89">
        <f t="shared" si="44"/>
        <v>139117</v>
      </c>
      <c r="AG683" s="87">
        <v>0</v>
      </c>
      <c r="AH683" s="117" t="s">
        <v>121</v>
      </c>
      <c r="AI683" s="118">
        <v>214810100069471</v>
      </c>
      <c r="AJ683" s="117" t="s">
        <v>122</v>
      </c>
    </row>
    <row r="684" spans="2:36" ht="16.5">
      <c r="B684" s="93" t="s">
        <v>1402</v>
      </c>
      <c r="C684" s="113">
        <v>119</v>
      </c>
      <c r="D684" s="93" t="s">
        <v>1403</v>
      </c>
      <c r="E684" s="93"/>
      <c r="F684" s="114">
        <v>793847062057</v>
      </c>
      <c r="G684" s="115">
        <v>31899</v>
      </c>
      <c r="H684" s="112"/>
      <c r="I684" s="87" t="s">
        <v>111</v>
      </c>
      <c r="J684" s="93" t="s">
        <v>147</v>
      </c>
      <c r="K684" s="93" t="s">
        <v>1108</v>
      </c>
      <c r="L684" s="115">
        <v>43252</v>
      </c>
      <c r="M684" s="87" t="s">
        <v>96</v>
      </c>
      <c r="N684" s="87">
        <v>0</v>
      </c>
      <c r="O684" s="116">
        <v>53856</v>
      </c>
      <c r="P684" s="116">
        <v>0</v>
      </c>
      <c r="Q684" s="116">
        <v>0</v>
      </c>
      <c r="R684" s="116">
        <v>0</v>
      </c>
      <c r="S684" s="116">
        <v>80784</v>
      </c>
      <c r="T684" s="116">
        <f t="shared" si="41"/>
        <v>134640</v>
      </c>
      <c r="U684" s="87">
        <v>0</v>
      </c>
      <c r="V684" s="89">
        <f t="shared" si="43"/>
        <v>134640</v>
      </c>
      <c r="W684" s="87">
        <v>0</v>
      </c>
      <c r="X684" s="116">
        <v>12936</v>
      </c>
      <c r="Y684" s="116">
        <v>0</v>
      </c>
      <c r="Z684" s="116">
        <v>1008</v>
      </c>
      <c r="AA684" s="116">
        <v>0</v>
      </c>
      <c r="AB684" s="116">
        <v>0</v>
      </c>
      <c r="AC684" s="116">
        <v>0</v>
      </c>
      <c r="AD684" s="116">
        <v>0</v>
      </c>
      <c r="AE684" s="116">
        <f t="shared" si="42"/>
        <v>13944</v>
      </c>
      <c r="AF684" s="89">
        <f t="shared" si="44"/>
        <v>120696</v>
      </c>
      <c r="AG684" s="87">
        <v>0</v>
      </c>
      <c r="AH684" s="117" t="s">
        <v>121</v>
      </c>
      <c r="AI684" s="118">
        <v>328002010019360</v>
      </c>
      <c r="AJ684" s="117" t="s">
        <v>174</v>
      </c>
    </row>
    <row r="685" spans="2:36" ht="16.5">
      <c r="B685" s="93" t="s">
        <v>1404</v>
      </c>
      <c r="C685" s="113">
        <v>120</v>
      </c>
      <c r="D685" s="93" t="s">
        <v>1405</v>
      </c>
      <c r="E685" s="93"/>
      <c r="F685" s="114">
        <v>212650045910</v>
      </c>
      <c r="G685" s="115">
        <v>31739</v>
      </c>
      <c r="H685" s="112" t="s">
        <v>1078</v>
      </c>
      <c r="I685" s="87" t="s">
        <v>111</v>
      </c>
      <c r="J685" s="93" t="s">
        <v>1096</v>
      </c>
      <c r="K685" s="93" t="s">
        <v>1108</v>
      </c>
      <c r="L685" s="115">
        <v>43252</v>
      </c>
      <c r="M685" s="87" t="s">
        <v>96</v>
      </c>
      <c r="N685" s="87">
        <v>0</v>
      </c>
      <c r="O685" s="116">
        <v>47060</v>
      </c>
      <c r="P685" s="116">
        <v>0</v>
      </c>
      <c r="Q685" s="116">
        <v>0</v>
      </c>
      <c r="R685" s="116">
        <v>0</v>
      </c>
      <c r="S685" s="116">
        <v>70590</v>
      </c>
      <c r="T685" s="116">
        <f t="shared" si="41"/>
        <v>117650</v>
      </c>
      <c r="U685" s="87">
        <v>0</v>
      </c>
      <c r="V685" s="89">
        <f t="shared" si="43"/>
        <v>117650</v>
      </c>
      <c r="W685" s="87">
        <v>0</v>
      </c>
      <c r="X685" s="116">
        <v>11290</v>
      </c>
      <c r="Y685" s="116">
        <v>0</v>
      </c>
      <c r="Z685" s="116">
        <v>881</v>
      </c>
      <c r="AA685" s="116">
        <v>0</v>
      </c>
      <c r="AB685" s="116">
        <v>0</v>
      </c>
      <c r="AC685" s="116">
        <v>0</v>
      </c>
      <c r="AD685" s="116">
        <v>0</v>
      </c>
      <c r="AE685" s="116">
        <f t="shared" si="42"/>
        <v>12171</v>
      </c>
      <c r="AF685" s="89">
        <f t="shared" si="44"/>
        <v>105479</v>
      </c>
      <c r="AG685" s="87">
        <v>0</v>
      </c>
      <c r="AH685" s="117" t="s">
        <v>121</v>
      </c>
      <c r="AI685" s="118">
        <v>610002010013969</v>
      </c>
      <c r="AJ685" s="117" t="s">
        <v>140</v>
      </c>
    </row>
    <row r="686" spans="2:36" ht="16.5">
      <c r="B686" s="93" t="s">
        <v>1406</v>
      </c>
      <c r="C686" s="113">
        <v>121</v>
      </c>
      <c r="D686" s="93" t="s">
        <v>1407</v>
      </c>
      <c r="E686" s="93" t="s">
        <v>1408</v>
      </c>
      <c r="F686" s="114">
        <v>530435643326</v>
      </c>
      <c r="G686" s="115">
        <v>35556</v>
      </c>
      <c r="H686" s="112" t="s">
        <v>1409</v>
      </c>
      <c r="I686" s="87" t="s">
        <v>111</v>
      </c>
      <c r="J686" s="93" t="s">
        <v>1410</v>
      </c>
      <c r="K686" s="93" t="s">
        <v>1044</v>
      </c>
      <c r="L686" s="115">
        <v>43282</v>
      </c>
      <c r="M686" s="87" t="s">
        <v>96</v>
      </c>
      <c r="N686" s="87">
        <v>0</v>
      </c>
      <c r="O686" s="116">
        <v>22857</v>
      </c>
      <c r="P686" s="116">
        <v>0</v>
      </c>
      <c r="Q686" s="116">
        <v>0</v>
      </c>
      <c r="R686" s="116">
        <v>0</v>
      </c>
      <c r="S686" s="116">
        <v>36786</v>
      </c>
      <c r="T686" s="116">
        <f t="shared" si="41"/>
        <v>59643</v>
      </c>
      <c r="U686" s="87">
        <v>0</v>
      </c>
      <c r="V686" s="89">
        <f t="shared" si="43"/>
        <v>59643</v>
      </c>
      <c r="W686" s="87">
        <v>0</v>
      </c>
      <c r="X686" s="116">
        <v>5486</v>
      </c>
      <c r="Y686" s="116">
        <v>0</v>
      </c>
      <c r="Z686" s="116">
        <v>429</v>
      </c>
      <c r="AA686" s="116">
        <v>0</v>
      </c>
      <c r="AB686" s="116">
        <v>0</v>
      </c>
      <c r="AC686" s="116">
        <v>0</v>
      </c>
      <c r="AD686" s="116">
        <v>0</v>
      </c>
      <c r="AE686" s="116">
        <f t="shared" si="42"/>
        <v>5915</v>
      </c>
      <c r="AF686" s="89">
        <f t="shared" si="44"/>
        <v>53728</v>
      </c>
      <c r="AG686" s="87">
        <v>0</v>
      </c>
      <c r="AH686" s="117" t="s">
        <v>121</v>
      </c>
      <c r="AI686" s="118">
        <v>610002010013856</v>
      </c>
      <c r="AJ686" s="117" t="s">
        <v>140</v>
      </c>
    </row>
    <row r="687" spans="2:36" ht="16.5">
      <c r="B687" s="93" t="s">
        <v>1411</v>
      </c>
      <c r="C687" s="113">
        <v>122</v>
      </c>
      <c r="D687" s="93" t="s">
        <v>1412</v>
      </c>
      <c r="E687" s="93" t="s">
        <v>1413</v>
      </c>
      <c r="F687" s="114">
        <v>906376454508</v>
      </c>
      <c r="G687" s="115">
        <v>30585</v>
      </c>
      <c r="H687" s="112" t="s">
        <v>1078</v>
      </c>
      <c r="I687" s="87" t="s">
        <v>111</v>
      </c>
      <c r="J687" s="93" t="s">
        <v>1255</v>
      </c>
      <c r="K687" s="93" t="s">
        <v>1001</v>
      </c>
      <c r="L687" s="115">
        <v>43395</v>
      </c>
      <c r="M687" s="87" t="s">
        <v>96</v>
      </c>
      <c r="N687" s="87">
        <v>0</v>
      </c>
      <c r="O687" s="116">
        <v>53856</v>
      </c>
      <c r="P687" s="116">
        <v>0</v>
      </c>
      <c r="Q687" s="116">
        <v>0</v>
      </c>
      <c r="R687" s="116">
        <v>0</v>
      </c>
      <c r="S687" s="116">
        <v>217884</v>
      </c>
      <c r="T687" s="116">
        <f t="shared" si="41"/>
        <v>271740</v>
      </c>
      <c r="U687" s="87">
        <v>0</v>
      </c>
      <c r="V687" s="89">
        <f t="shared" si="43"/>
        <v>271740</v>
      </c>
      <c r="W687" s="87">
        <v>0</v>
      </c>
      <c r="X687" s="116">
        <v>12936</v>
      </c>
      <c r="Y687" s="116">
        <v>0</v>
      </c>
      <c r="Z687" s="116">
        <v>1008</v>
      </c>
      <c r="AA687" s="116">
        <v>0</v>
      </c>
      <c r="AB687" s="116">
        <v>0</v>
      </c>
      <c r="AC687" s="116">
        <v>0</v>
      </c>
      <c r="AD687" s="116">
        <v>0</v>
      </c>
      <c r="AE687" s="116">
        <f t="shared" si="42"/>
        <v>13944</v>
      </c>
      <c r="AF687" s="89">
        <f t="shared" si="44"/>
        <v>257796</v>
      </c>
      <c r="AG687" s="87">
        <v>0</v>
      </c>
      <c r="AH687" s="117" t="s">
        <v>121</v>
      </c>
      <c r="AI687" s="118">
        <v>610002010013947</v>
      </c>
      <c r="AJ687" s="117" t="s">
        <v>140</v>
      </c>
    </row>
    <row r="688" spans="2:36" ht="16.5">
      <c r="B688" s="93" t="s">
        <v>1414</v>
      </c>
      <c r="C688" s="113">
        <v>123</v>
      </c>
      <c r="D688" s="93" t="s">
        <v>1415</v>
      </c>
      <c r="E688" s="93"/>
      <c r="F688" s="114">
        <v>985548071740</v>
      </c>
      <c r="G688" s="115">
        <v>34155</v>
      </c>
      <c r="H688" s="112"/>
      <c r="I688" s="87" t="s">
        <v>111</v>
      </c>
      <c r="J688" s="93" t="s">
        <v>1392</v>
      </c>
      <c r="K688" s="93" t="s">
        <v>1393</v>
      </c>
      <c r="L688" s="115">
        <v>43374</v>
      </c>
      <c r="M688" s="87" t="s">
        <v>96</v>
      </c>
      <c r="N688" s="87">
        <v>0</v>
      </c>
      <c r="O688" s="116">
        <v>47520</v>
      </c>
      <c r="P688" s="116">
        <v>0</v>
      </c>
      <c r="Q688" s="116">
        <v>0</v>
      </c>
      <c r="R688" s="116">
        <v>0</v>
      </c>
      <c r="S688" s="116">
        <v>71280</v>
      </c>
      <c r="T688" s="116">
        <f t="shared" si="41"/>
        <v>118800</v>
      </c>
      <c r="U688" s="87">
        <v>0</v>
      </c>
      <c r="V688" s="89">
        <f t="shared" si="43"/>
        <v>118800</v>
      </c>
      <c r="W688" s="87">
        <v>0</v>
      </c>
      <c r="X688" s="116">
        <v>11400</v>
      </c>
      <c r="Y688" s="116">
        <v>0</v>
      </c>
      <c r="Z688" s="116">
        <v>888</v>
      </c>
      <c r="AA688" s="116">
        <v>0</v>
      </c>
      <c r="AB688" s="116">
        <v>0</v>
      </c>
      <c r="AC688" s="116">
        <v>0</v>
      </c>
      <c r="AD688" s="116">
        <v>0</v>
      </c>
      <c r="AE688" s="116">
        <f t="shared" si="42"/>
        <v>12288</v>
      </c>
      <c r="AF688" s="89">
        <f t="shared" si="44"/>
        <v>106512</v>
      </c>
      <c r="AG688" s="87">
        <v>0</v>
      </c>
      <c r="AH688" s="117" t="s">
        <v>121</v>
      </c>
      <c r="AI688" s="118">
        <v>455802010123374</v>
      </c>
      <c r="AJ688" s="117" t="s">
        <v>1083</v>
      </c>
    </row>
    <row r="689" spans="2:36" ht="16.5">
      <c r="B689" s="93" t="s">
        <v>1416</v>
      </c>
      <c r="C689" s="113">
        <v>124</v>
      </c>
      <c r="D689" s="93" t="s">
        <v>1417</v>
      </c>
      <c r="E689" s="93"/>
      <c r="F689" s="114">
        <v>327302825152</v>
      </c>
      <c r="G689" s="115">
        <v>34888</v>
      </c>
      <c r="H689" s="112" t="s">
        <v>1266</v>
      </c>
      <c r="I689" s="87" t="s">
        <v>111</v>
      </c>
      <c r="J689" s="93" t="s">
        <v>1005</v>
      </c>
      <c r="K689" s="93" t="s">
        <v>1037</v>
      </c>
      <c r="L689" s="115">
        <v>43451</v>
      </c>
      <c r="M689" s="87" t="s">
        <v>96</v>
      </c>
      <c r="N689" s="87">
        <v>0</v>
      </c>
      <c r="O689" s="116">
        <v>100577</v>
      </c>
      <c r="P689" s="116">
        <v>0</v>
      </c>
      <c r="Q689" s="116">
        <v>0</v>
      </c>
      <c r="R689" s="116">
        <v>0</v>
      </c>
      <c r="S689" s="116">
        <v>37716</v>
      </c>
      <c r="T689" s="116">
        <f t="shared" si="41"/>
        <v>138293</v>
      </c>
      <c r="U689" s="87">
        <v>0</v>
      </c>
      <c r="V689" s="89">
        <f t="shared" si="43"/>
        <v>138293</v>
      </c>
      <c r="W689" s="87">
        <v>0</v>
      </c>
      <c r="X689" s="116">
        <v>0</v>
      </c>
      <c r="Y689" s="116">
        <v>0</v>
      </c>
      <c r="Z689" s="116">
        <v>0</v>
      </c>
      <c r="AA689" s="116">
        <v>0</v>
      </c>
      <c r="AB689" s="116">
        <v>1150</v>
      </c>
      <c r="AC689" s="116">
        <v>0</v>
      </c>
      <c r="AD689" s="116">
        <v>0</v>
      </c>
      <c r="AE689" s="116">
        <f t="shared" si="42"/>
        <v>1150</v>
      </c>
      <c r="AF689" s="89">
        <f t="shared" si="44"/>
        <v>137143</v>
      </c>
      <c r="AG689" s="87">
        <v>0</v>
      </c>
      <c r="AH689" s="117" t="s">
        <v>121</v>
      </c>
      <c r="AI689" s="118">
        <v>508202010046315</v>
      </c>
      <c r="AJ689" s="117" t="s">
        <v>1007</v>
      </c>
    </row>
    <row r="690" spans="2:36" ht="16.5">
      <c r="B690" s="93" t="s">
        <v>1421</v>
      </c>
      <c r="C690" s="113">
        <v>125</v>
      </c>
      <c r="D690" s="93" t="s">
        <v>1422</v>
      </c>
      <c r="E690" s="93" t="s">
        <v>1423</v>
      </c>
      <c r="F690" s="114">
        <v>314934130741</v>
      </c>
      <c r="G690" s="115">
        <v>34440</v>
      </c>
      <c r="H690" s="112" t="s">
        <v>1409</v>
      </c>
      <c r="I690" s="87" t="s">
        <v>111</v>
      </c>
      <c r="J690" s="93" t="s">
        <v>1410</v>
      </c>
      <c r="K690" s="93" t="s">
        <v>1044</v>
      </c>
      <c r="L690" s="115">
        <v>43435</v>
      </c>
      <c r="M690" s="87" t="s">
        <v>96</v>
      </c>
      <c r="N690" s="87">
        <v>0</v>
      </c>
      <c r="O690" s="116">
        <v>69696</v>
      </c>
      <c r="P690" s="116">
        <v>0</v>
      </c>
      <c r="Q690" s="116">
        <v>0</v>
      </c>
      <c r="R690" s="116">
        <v>0</v>
      </c>
      <c r="S690" s="116">
        <v>155294</v>
      </c>
      <c r="T690" s="116">
        <f t="shared" si="41"/>
        <v>224990</v>
      </c>
      <c r="U690" s="87">
        <v>0</v>
      </c>
      <c r="V690" s="89">
        <f t="shared" si="43"/>
        <v>224990</v>
      </c>
      <c r="W690" s="87">
        <v>0</v>
      </c>
      <c r="X690" s="116">
        <v>16728</v>
      </c>
      <c r="Y690" s="116">
        <v>0</v>
      </c>
      <c r="Z690" s="116">
        <v>1308</v>
      </c>
      <c r="AA690" s="116">
        <v>0</v>
      </c>
      <c r="AB690" s="116">
        <v>0</v>
      </c>
      <c r="AC690" s="116">
        <v>0</v>
      </c>
      <c r="AD690" s="116">
        <v>0</v>
      </c>
      <c r="AE690" s="116">
        <f t="shared" si="42"/>
        <v>18036</v>
      </c>
      <c r="AF690" s="89">
        <f t="shared" si="44"/>
        <v>206954</v>
      </c>
      <c r="AG690" s="87">
        <v>0</v>
      </c>
      <c r="AH690" s="117" t="s">
        <v>121</v>
      </c>
      <c r="AI690" s="118">
        <v>328002011020923</v>
      </c>
      <c r="AJ690" s="117" t="s">
        <v>174</v>
      </c>
    </row>
    <row r="691" spans="2:36" ht="16.5">
      <c r="B691" s="93" t="s">
        <v>1424</v>
      </c>
      <c r="C691" s="113">
        <v>126</v>
      </c>
      <c r="D691" s="93" t="s">
        <v>1425</v>
      </c>
      <c r="E691" s="93" t="s">
        <v>1426</v>
      </c>
      <c r="F691" s="114">
        <v>679982289480</v>
      </c>
      <c r="G691" s="115">
        <v>29773</v>
      </c>
      <c r="H691" s="112" t="s">
        <v>1078</v>
      </c>
      <c r="I691" s="87" t="s">
        <v>111</v>
      </c>
      <c r="J691" s="93" t="s">
        <v>1410</v>
      </c>
      <c r="K691" s="93" t="s">
        <v>1112</v>
      </c>
      <c r="L691" s="115">
        <v>43435</v>
      </c>
      <c r="M691" s="87" t="s">
        <v>96</v>
      </c>
      <c r="N691" s="87">
        <v>0</v>
      </c>
      <c r="O691" s="116">
        <v>63888</v>
      </c>
      <c r="P691" s="116">
        <v>0</v>
      </c>
      <c r="Q691" s="116">
        <v>0</v>
      </c>
      <c r="R691" s="116">
        <v>0</v>
      </c>
      <c r="S691" s="116">
        <v>99082</v>
      </c>
      <c r="T691" s="116">
        <f t="shared" si="41"/>
        <v>162970</v>
      </c>
      <c r="U691" s="87">
        <v>0</v>
      </c>
      <c r="V691" s="89">
        <f t="shared" si="43"/>
        <v>162970</v>
      </c>
      <c r="W691" s="87">
        <v>0</v>
      </c>
      <c r="X691" s="116">
        <v>15336</v>
      </c>
      <c r="Y691" s="116">
        <v>0</v>
      </c>
      <c r="Z691" s="116">
        <v>1200</v>
      </c>
      <c r="AA691" s="116">
        <v>0</v>
      </c>
      <c r="AB691" s="116">
        <v>0</v>
      </c>
      <c r="AC691" s="116">
        <v>0</v>
      </c>
      <c r="AD691" s="116">
        <v>0</v>
      </c>
      <c r="AE691" s="116">
        <f t="shared" si="42"/>
        <v>16536</v>
      </c>
      <c r="AF691" s="89">
        <f t="shared" si="44"/>
        <v>146434</v>
      </c>
      <c r="AG691" s="87">
        <v>0</v>
      </c>
      <c r="AH691" s="117" t="s">
        <v>121</v>
      </c>
      <c r="AI691" s="118">
        <v>328002011020927</v>
      </c>
      <c r="AJ691" s="117" t="s">
        <v>174</v>
      </c>
    </row>
    <row r="692" spans="2:36" ht="16.5">
      <c r="B692" s="93" t="s">
        <v>1427</v>
      </c>
      <c r="C692" s="113">
        <v>127</v>
      </c>
      <c r="D692" s="93" t="s">
        <v>1428</v>
      </c>
      <c r="E692" s="93" t="s">
        <v>1429</v>
      </c>
      <c r="F692" s="114">
        <v>852505409689</v>
      </c>
      <c r="G692" s="115">
        <v>32235</v>
      </c>
      <c r="H692" s="112" t="s">
        <v>1032</v>
      </c>
      <c r="I692" s="87" t="s">
        <v>111</v>
      </c>
      <c r="J692" s="93" t="s">
        <v>1410</v>
      </c>
      <c r="K692" s="93" t="s">
        <v>1112</v>
      </c>
      <c r="L692" s="115">
        <v>43435</v>
      </c>
      <c r="M692" s="87" t="s">
        <v>96</v>
      </c>
      <c r="N692" s="87">
        <v>0</v>
      </c>
      <c r="O692" s="116">
        <v>63888</v>
      </c>
      <c r="P692" s="116">
        <v>0</v>
      </c>
      <c r="Q692" s="116">
        <v>0</v>
      </c>
      <c r="R692" s="116">
        <v>0</v>
      </c>
      <c r="S692" s="116">
        <v>108332</v>
      </c>
      <c r="T692" s="116">
        <f t="shared" si="41"/>
        <v>172220</v>
      </c>
      <c r="U692" s="87">
        <v>0</v>
      </c>
      <c r="V692" s="89">
        <f t="shared" si="43"/>
        <v>172220</v>
      </c>
      <c r="W692" s="87">
        <v>0</v>
      </c>
      <c r="X692" s="116">
        <v>15336</v>
      </c>
      <c r="Y692" s="116">
        <v>0</v>
      </c>
      <c r="Z692" s="116">
        <v>1200</v>
      </c>
      <c r="AA692" s="116">
        <v>0</v>
      </c>
      <c r="AB692" s="116">
        <v>0</v>
      </c>
      <c r="AC692" s="116">
        <v>0</v>
      </c>
      <c r="AD692" s="116">
        <v>0</v>
      </c>
      <c r="AE692" s="116">
        <f t="shared" si="42"/>
        <v>16536</v>
      </c>
      <c r="AF692" s="89">
        <f t="shared" si="44"/>
        <v>155684</v>
      </c>
      <c r="AG692" s="87">
        <v>0</v>
      </c>
      <c r="AH692" s="117" t="s">
        <v>121</v>
      </c>
      <c r="AI692" s="118">
        <v>610002010014006</v>
      </c>
      <c r="AJ692" s="117" t="s">
        <v>140</v>
      </c>
    </row>
    <row r="693" spans="2:36" ht="16.5">
      <c r="B693" s="93" t="s">
        <v>1430</v>
      </c>
      <c r="C693" s="113">
        <v>128</v>
      </c>
      <c r="D693" s="93" t="s">
        <v>1431</v>
      </c>
      <c r="E693" s="93"/>
      <c r="F693" s="114">
        <v>943641648961</v>
      </c>
      <c r="G693" s="115">
        <v>30961</v>
      </c>
      <c r="H693" s="112" t="s">
        <v>1432</v>
      </c>
      <c r="I693" s="87" t="s">
        <v>111</v>
      </c>
      <c r="J693" s="93" t="s">
        <v>112</v>
      </c>
      <c r="K693" s="93" t="s">
        <v>1037</v>
      </c>
      <c r="L693" s="115">
        <v>43435</v>
      </c>
      <c r="M693" s="87" t="s">
        <v>96</v>
      </c>
      <c r="N693" s="87">
        <v>0</v>
      </c>
      <c r="O693" s="116">
        <v>47520</v>
      </c>
      <c r="P693" s="116">
        <v>0</v>
      </c>
      <c r="Q693" s="116">
        <v>0</v>
      </c>
      <c r="R693" s="116">
        <v>0</v>
      </c>
      <c r="S693" s="116">
        <v>71280</v>
      </c>
      <c r="T693" s="116">
        <f t="shared" si="41"/>
        <v>118800</v>
      </c>
      <c r="U693" s="87">
        <v>0</v>
      </c>
      <c r="V693" s="89">
        <f t="shared" si="43"/>
        <v>118800</v>
      </c>
      <c r="W693" s="87">
        <v>0</v>
      </c>
      <c r="X693" s="116">
        <v>11400</v>
      </c>
      <c r="Y693" s="116">
        <v>0</v>
      </c>
      <c r="Z693" s="116">
        <v>888</v>
      </c>
      <c r="AA693" s="116">
        <v>0</v>
      </c>
      <c r="AB693" s="116">
        <v>0</v>
      </c>
      <c r="AC693" s="116">
        <v>0</v>
      </c>
      <c r="AD693" s="116">
        <v>0</v>
      </c>
      <c r="AE693" s="116">
        <f t="shared" si="42"/>
        <v>12288</v>
      </c>
      <c r="AF693" s="89">
        <f t="shared" si="44"/>
        <v>106512</v>
      </c>
      <c r="AG693" s="87">
        <v>0</v>
      </c>
      <c r="AH693" s="117" t="s">
        <v>121</v>
      </c>
      <c r="AI693" s="118">
        <v>328002011020894</v>
      </c>
      <c r="AJ693" s="117" t="s">
        <v>174</v>
      </c>
    </row>
    <row r="694" spans="2:36" ht="16.5">
      <c r="B694" s="93" t="s">
        <v>1437</v>
      </c>
      <c r="C694" s="113">
        <v>129</v>
      </c>
      <c r="D694" s="93" t="s">
        <v>1438</v>
      </c>
      <c r="E694" s="93"/>
      <c r="F694" s="114">
        <v>459592654621</v>
      </c>
      <c r="G694" s="115">
        <v>34032</v>
      </c>
      <c r="H694" s="112"/>
      <c r="I694" s="87" t="s">
        <v>111</v>
      </c>
      <c r="J694" s="93" t="s">
        <v>1392</v>
      </c>
      <c r="K694" s="93" t="s">
        <v>1393</v>
      </c>
      <c r="L694" s="115">
        <v>43383</v>
      </c>
      <c r="M694" s="87" t="s">
        <v>96</v>
      </c>
      <c r="N694" s="87">
        <v>0</v>
      </c>
      <c r="O694" s="116">
        <v>29700</v>
      </c>
      <c r="P694" s="116">
        <v>0</v>
      </c>
      <c r="Q694" s="116">
        <v>0</v>
      </c>
      <c r="R694" s="116">
        <v>0</v>
      </c>
      <c r="S694" s="116">
        <v>44550</v>
      </c>
      <c r="T694" s="116">
        <f t="shared" ref="T694:T757" si="45">SUM(O694:S694)</f>
        <v>74250</v>
      </c>
      <c r="U694" s="87">
        <v>0</v>
      </c>
      <c r="V694" s="89">
        <f t="shared" si="43"/>
        <v>74250</v>
      </c>
      <c r="W694" s="87">
        <v>0</v>
      </c>
      <c r="X694" s="116">
        <v>7126</v>
      </c>
      <c r="Y694" s="116">
        <v>0</v>
      </c>
      <c r="Z694" s="116">
        <v>555</v>
      </c>
      <c r="AA694" s="116">
        <v>0</v>
      </c>
      <c r="AB694" s="116">
        <v>0</v>
      </c>
      <c r="AC694" s="116">
        <v>0</v>
      </c>
      <c r="AD694" s="116">
        <v>0</v>
      </c>
      <c r="AE694" s="116">
        <f t="shared" ref="AE694:AE757" si="46">SUM(X694:AD694)</f>
        <v>7681</v>
      </c>
      <c r="AF694" s="89">
        <f t="shared" si="44"/>
        <v>66569</v>
      </c>
      <c r="AG694" s="87">
        <v>0</v>
      </c>
      <c r="AH694" s="117" t="s">
        <v>121</v>
      </c>
      <c r="AI694" s="118">
        <v>610002010014981</v>
      </c>
      <c r="AJ694" s="117" t="s">
        <v>140</v>
      </c>
    </row>
    <row r="695" spans="2:36" ht="16.5">
      <c r="B695" s="93" t="s">
        <v>1439</v>
      </c>
      <c r="C695" s="113">
        <v>130</v>
      </c>
      <c r="D695" s="93" t="s">
        <v>1440</v>
      </c>
      <c r="E695" s="93" t="s">
        <v>1441</v>
      </c>
      <c r="F695" s="114">
        <v>503664310508</v>
      </c>
      <c r="G695" s="115">
        <v>28108</v>
      </c>
      <c r="H695" s="112"/>
      <c r="I695" s="87" t="s">
        <v>111</v>
      </c>
      <c r="J695" s="93" t="s">
        <v>1005</v>
      </c>
      <c r="K695" s="93" t="s">
        <v>1442</v>
      </c>
      <c r="L695" s="115">
        <v>43435</v>
      </c>
      <c r="M695" s="87" t="s">
        <v>96</v>
      </c>
      <c r="N695" s="87">
        <v>0</v>
      </c>
      <c r="O695" s="116">
        <v>360000</v>
      </c>
      <c r="P695" s="116">
        <v>0</v>
      </c>
      <c r="Q695" s="116">
        <v>0</v>
      </c>
      <c r="R695" s="116">
        <v>0</v>
      </c>
      <c r="S695" s="116">
        <v>318840</v>
      </c>
      <c r="T695" s="116">
        <f t="shared" si="45"/>
        <v>678840</v>
      </c>
      <c r="U695" s="87">
        <v>0</v>
      </c>
      <c r="V695" s="89">
        <f t="shared" ref="V695:V758" si="47">T695+U695</f>
        <v>678840</v>
      </c>
      <c r="W695" s="87">
        <v>0</v>
      </c>
      <c r="X695" s="116">
        <v>0</v>
      </c>
      <c r="Y695" s="116">
        <v>0</v>
      </c>
      <c r="Z695" s="116">
        <v>0</v>
      </c>
      <c r="AA695" s="116">
        <v>0</v>
      </c>
      <c r="AB695" s="116">
        <v>2400</v>
      </c>
      <c r="AC695" s="116">
        <v>0</v>
      </c>
      <c r="AD695" s="116">
        <v>0</v>
      </c>
      <c r="AE695" s="116">
        <f t="shared" si="46"/>
        <v>2400</v>
      </c>
      <c r="AF695" s="89">
        <f t="shared" ref="AF695:AF758" si="48">V695-AE695</f>
        <v>676440</v>
      </c>
      <c r="AG695" s="87">
        <v>0</v>
      </c>
      <c r="AH695" s="117" t="s">
        <v>121</v>
      </c>
      <c r="AI695" s="118">
        <v>50820201004649</v>
      </c>
      <c r="AJ695" s="117" t="s">
        <v>1007</v>
      </c>
    </row>
    <row r="696" spans="2:36" ht="16.5">
      <c r="B696" s="93" t="s">
        <v>1443</v>
      </c>
      <c r="C696" s="113">
        <v>131</v>
      </c>
      <c r="D696" s="93" t="s">
        <v>1444</v>
      </c>
      <c r="E696" s="93" t="s">
        <v>1445</v>
      </c>
      <c r="F696" s="114">
        <v>815055496345</v>
      </c>
      <c r="G696" s="115">
        <v>33578</v>
      </c>
      <c r="H696" s="112" t="s">
        <v>1032</v>
      </c>
      <c r="I696" s="87" t="s">
        <v>111</v>
      </c>
      <c r="J696" s="93" t="s">
        <v>1410</v>
      </c>
      <c r="K696" s="93" t="s">
        <v>1112</v>
      </c>
      <c r="L696" s="115">
        <v>43481</v>
      </c>
      <c r="M696" s="87" t="s">
        <v>96</v>
      </c>
      <c r="N696" s="87">
        <v>0</v>
      </c>
      <c r="O696" s="116">
        <v>63888</v>
      </c>
      <c r="P696" s="116">
        <v>0</v>
      </c>
      <c r="Q696" s="116">
        <v>0</v>
      </c>
      <c r="R696" s="116">
        <v>0</v>
      </c>
      <c r="S696" s="116">
        <v>105082</v>
      </c>
      <c r="T696" s="116">
        <f t="shared" si="45"/>
        <v>168970</v>
      </c>
      <c r="U696" s="87">
        <v>0</v>
      </c>
      <c r="V696" s="89">
        <f t="shared" si="47"/>
        <v>168970</v>
      </c>
      <c r="W696" s="87">
        <v>0</v>
      </c>
      <c r="X696" s="116">
        <v>15336</v>
      </c>
      <c r="Y696" s="116">
        <v>0</v>
      </c>
      <c r="Z696" s="116">
        <v>1200</v>
      </c>
      <c r="AA696" s="116">
        <v>0</v>
      </c>
      <c r="AB696" s="116">
        <v>0</v>
      </c>
      <c r="AC696" s="116">
        <v>0</v>
      </c>
      <c r="AD696" s="116">
        <v>0</v>
      </c>
      <c r="AE696" s="116">
        <f t="shared" si="46"/>
        <v>16536</v>
      </c>
      <c r="AF696" s="89">
        <f t="shared" si="48"/>
        <v>152434</v>
      </c>
      <c r="AG696" s="87">
        <v>0</v>
      </c>
      <c r="AH696" s="117" t="s">
        <v>121</v>
      </c>
      <c r="AI696" s="118">
        <v>370702010878436</v>
      </c>
      <c r="AJ696" s="117" t="s">
        <v>1446</v>
      </c>
    </row>
    <row r="697" spans="2:36" ht="16.5">
      <c r="B697" s="93" t="s">
        <v>1447</v>
      </c>
      <c r="C697" s="113">
        <v>132</v>
      </c>
      <c r="D697" s="93" t="s">
        <v>1448</v>
      </c>
      <c r="E697" s="93" t="s">
        <v>1449</v>
      </c>
      <c r="F697" s="114">
        <v>861468826687</v>
      </c>
      <c r="G697" s="115">
        <v>29180</v>
      </c>
      <c r="H697" s="112"/>
      <c r="I697" s="87" t="s">
        <v>111</v>
      </c>
      <c r="J697" s="93" t="s">
        <v>1450</v>
      </c>
      <c r="K697" s="93" t="s">
        <v>828</v>
      </c>
      <c r="L697" s="115">
        <v>43474</v>
      </c>
      <c r="M697" s="87" t="s">
        <v>96</v>
      </c>
      <c r="N697" s="87">
        <v>0</v>
      </c>
      <c r="O697" s="116">
        <v>192000</v>
      </c>
      <c r="P697" s="116">
        <v>0</v>
      </c>
      <c r="Q697" s="116">
        <v>0</v>
      </c>
      <c r="R697" s="116">
        <v>0</v>
      </c>
      <c r="S697" s="116">
        <v>214560</v>
      </c>
      <c r="T697" s="116">
        <f t="shared" si="45"/>
        <v>406560</v>
      </c>
      <c r="U697" s="87">
        <v>0</v>
      </c>
      <c r="V697" s="89">
        <f t="shared" si="47"/>
        <v>406560</v>
      </c>
      <c r="W697" s="87">
        <v>0</v>
      </c>
      <c r="X697" s="116">
        <v>0</v>
      </c>
      <c r="Y697" s="116">
        <v>0</v>
      </c>
      <c r="Z697" s="116">
        <v>0</v>
      </c>
      <c r="AA697" s="116">
        <v>0</v>
      </c>
      <c r="AB697" s="116">
        <v>2400</v>
      </c>
      <c r="AC697" s="116">
        <v>0</v>
      </c>
      <c r="AD697" s="116">
        <v>12544</v>
      </c>
      <c r="AE697" s="116">
        <f t="shared" si="46"/>
        <v>14944</v>
      </c>
      <c r="AF697" s="89">
        <f t="shared" si="48"/>
        <v>391616</v>
      </c>
      <c r="AG697" s="87">
        <v>0</v>
      </c>
      <c r="AH697" s="117" t="s">
        <v>121</v>
      </c>
      <c r="AI697" s="118">
        <v>328002011020990</v>
      </c>
      <c r="AJ697" s="117" t="s">
        <v>174</v>
      </c>
    </row>
    <row r="698" spans="2:36" ht="16.5">
      <c r="B698" s="93" t="s">
        <v>1451</v>
      </c>
      <c r="C698" s="113">
        <v>133</v>
      </c>
      <c r="D698" s="93" t="s">
        <v>1452</v>
      </c>
      <c r="E698" s="93"/>
      <c r="F698" s="114">
        <v>603792838911</v>
      </c>
      <c r="G698" s="115">
        <v>35278</v>
      </c>
      <c r="H698" s="112"/>
      <c r="I698" s="87" t="s">
        <v>111</v>
      </c>
      <c r="J698" s="93" t="s">
        <v>1453</v>
      </c>
      <c r="K698" s="93" t="s">
        <v>1454</v>
      </c>
      <c r="L698" s="115">
        <v>43414</v>
      </c>
      <c r="M698" s="87" t="s">
        <v>96</v>
      </c>
      <c r="N698" s="87">
        <v>0</v>
      </c>
      <c r="O698" s="116">
        <v>49856</v>
      </c>
      <c r="P698" s="116">
        <v>0</v>
      </c>
      <c r="Q698" s="116">
        <v>0</v>
      </c>
      <c r="R698" s="116">
        <v>0</v>
      </c>
      <c r="S698" s="116">
        <v>74783</v>
      </c>
      <c r="T698" s="116">
        <f t="shared" si="45"/>
        <v>124639</v>
      </c>
      <c r="U698" s="87">
        <v>0</v>
      </c>
      <c r="V698" s="89">
        <f t="shared" si="47"/>
        <v>124639</v>
      </c>
      <c r="W698" s="87">
        <v>0</v>
      </c>
      <c r="X698" s="116">
        <v>11970</v>
      </c>
      <c r="Y698" s="116">
        <v>0</v>
      </c>
      <c r="Z698" s="116">
        <v>932</v>
      </c>
      <c r="AA698" s="116">
        <v>0</v>
      </c>
      <c r="AB698" s="116">
        <v>0</v>
      </c>
      <c r="AC698" s="116">
        <v>0</v>
      </c>
      <c r="AD698" s="116">
        <v>0</v>
      </c>
      <c r="AE698" s="116">
        <f t="shared" si="46"/>
        <v>12902</v>
      </c>
      <c r="AF698" s="89">
        <f t="shared" si="48"/>
        <v>111737</v>
      </c>
      <c r="AG698" s="87">
        <v>0</v>
      </c>
      <c r="AH698" s="117" t="s">
        <v>121</v>
      </c>
      <c r="AI698" s="118">
        <v>610002120000889</v>
      </c>
      <c r="AJ698" s="117" t="s">
        <v>252</v>
      </c>
    </row>
    <row r="699" spans="2:36" ht="16.5">
      <c r="B699" s="93" t="s">
        <v>1457</v>
      </c>
      <c r="C699" s="113">
        <v>134</v>
      </c>
      <c r="D699" s="93" t="s">
        <v>1458</v>
      </c>
      <c r="E699" s="93" t="s">
        <v>1459</v>
      </c>
      <c r="F699" s="114">
        <v>839579556058</v>
      </c>
      <c r="G699" s="115">
        <v>28333</v>
      </c>
      <c r="H699" s="112"/>
      <c r="I699" s="87" t="s">
        <v>111</v>
      </c>
      <c r="J699" s="93" t="s">
        <v>1024</v>
      </c>
      <c r="K699" s="93" t="s">
        <v>1025</v>
      </c>
      <c r="L699" s="115">
        <v>43525</v>
      </c>
      <c r="M699" s="87" t="s">
        <v>96</v>
      </c>
      <c r="N699" s="87">
        <v>0</v>
      </c>
      <c r="O699" s="116">
        <v>213694</v>
      </c>
      <c r="P699" s="116">
        <v>0</v>
      </c>
      <c r="Q699" s="116">
        <v>0</v>
      </c>
      <c r="R699" s="116">
        <v>0</v>
      </c>
      <c r="S699" s="116">
        <v>228241</v>
      </c>
      <c r="T699" s="116">
        <f t="shared" si="45"/>
        <v>441935</v>
      </c>
      <c r="U699" s="87">
        <v>0</v>
      </c>
      <c r="V699" s="89">
        <f t="shared" si="47"/>
        <v>441935</v>
      </c>
      <c r="W699" s="87">
        <v>0</v>
      </c>
      <c r="X699" s="116">
        <v>0</v>
      </c>
      <c r="Y699" s="116">
        <v>0</v>
      </c>
      <c r="Z699" s="116">
        <v>0</v>
      </c>
      <c r="AA699" s="116">
        <v>0</v>
      </c>
      <c r="AB699" s="116">
        <v>2400</v>
      </c>
      <c r="AC699" s="116">
        <v>0</v>
      </c>
      <c r="AD699" s="116">
        <v>0</v>
      </c>
      <c r="AE699" s="116">
        <f t="shared" si="46"/>
        <v>2400</v>
      </c>
      <c r="AF699" s="89">
        <f t="shared" si="48"/>
        <v>439535</v>
      </c>
      <c r="AG699" s="87">
        <v>0</v>
      </c>
      <c r="AH699" s="117" t="s">
        <v>121</v>
      </c>
      <c r="AI699" s="118">
        <v>328002120002033</v>
      </c>
      <c r="AJ699" s="117" t="s">
        <v>174</v>
      </c>
    </row>
    <row r="700" spans="2:36" ht="16.5">
      <c r="B700" s="93" t="s">
        <v>1460</v>
      </c>
      <c r="C700" s="113">
        <v>135</v>
      </c>
      <c r="D700" s="93" t="s">
        <v>1461</v>
      </c>
      <c r="E700" s="93" t="s">
        <v>1462</v>
      </c>
      <c r="F700" s="114">
        <v>533795066289</v>
      </c>
      <c r="G700" s="115">
        <v>28641</v>
      </c>
      <c r="H700" s="112"/>
      <c r="I700" s="87" t="s">
        <v>111</v>
      </c>
      <c r="J700" s="93" t="s">
        <v>1005</v>
      </c>
      <c r="K700" s="93" t="s">
        <v>1463</v>
      </c>
      <c r="L700" s="115">
        <v>43525</v>
      </c>
      <c r="M700" s="87" t="s">
        <v>96</v>
      </c>
      <c r="N700" s="87">
        <v>0</v>
      </c>
      <c r="O700" s="116">
        <v>248640</v>
      </c>
      <c r="P700" s="116">
        <v>0</v>
      </c>
      <c r="Q700" s="116">
        <v>0</v>
      </c>
      <c r="R700" s="116">
        <v>0</v>
      </c>
      <c r="S700" s="116">
        <v>226560</v>
      </c>
      <c r="T700" s="116">
        <f t="shared" si="45"/>
        <v>475200</v>
      </c>
      <c r="U700" s="87">
        <v>0</v>
      </c>
      <c r="V700" s="89">
        <f t="shared" si="47"/>
        <v>475200</v>
      </c>
      <c r="W700" s="87">
        <v>0</v>
      </c>
      <c r="X700" s="116">
        <v>0</v>
      </c>
      <c r="Y700" s="116">
        <v>0</v>
      </c>
      <c r="Z700" s="116">
        <v>0</v>
      </c>
      <c r="AA700" s="116">
        <v>0</v>
      </c>
      <c r="AB700" s="116">
        <v>1200</v>
      </c>
      <c r="AC700" s="116">
        <v>0</v>
      </c>
      <c r="AD700" s="116">
        <v>0</v>
      </c>
      <c r="AE700" s="116">
        <f t="shared" si="46"/>
        <v>1200</v>
      </c>
      <c r="AF700" s="89">
        <f t="shared" si="48"/>
        <v>474000</v>
      </c>
      <c r="AG700" s="87">
        <v>0</v>
      </c>
      <c r="AH700" s="117" t="s">
        <v>121</v>
      </c>
      <c r="AI700" s="118">
        <v>508202010046494</v>
      </c>
      <c r="AJ700" s="117" t="s">
        <v>1007</v>
      </c>
    </row>
    <row r="701" spans="2:36" ht="16.5">
      <c r="B701" s="93" t="s">
        <v>1464</v>
      </c>
      <c r="C701" s="113">
        <v>136</v>
      </c>
      <c r="D701" s="93" t="s">
        <v>1465</v>
      </c>
      <c r="E701" s="93" t="s">
        <v>1466</v>
      </c>
      <c r="F701" s="114">
        <v>679218057808</v>
      </c>
      <c r="G701" s="115">
        <v>31045</v>
      </c>
      <c r="H701" s="112"/>
      <c r="I701" s="87" t="s">
        <v>111</v>
      </c>
      <c r="J701" s="93" t="s">
        <v>1005</v>
      </c>
      <c r="K701" s="93" t="s">
        <v>1025</v>
      </c>
      <c r="L701" s="115">
        <v>43525</v>
      </c>
      <c r="M701" s="87" t="s">
        <v>96</v>
      </c>
      <c r="N701" s="87">
        <v>0</v>
      </c>
      <c r="O701" s="116">
        <v>360000</v>
      </c>
      <c r="P701" s="116">
        <v>0</v>
      </c>
      <c r="Q701" s="116">
        <v>0</v>
      </c>
      <c r="R701" s="116">
        <v>0</v>
      </c>
      <c r="S701" s="116">
        <v>210240</v>
      </c>
      <c r="T701" s="116">
        <f t="shared" si="45"/>
        <v>570240</v>
      </c>
      <c r="U701" s="87">
        <v>0</v>
      </c>
      <c r="V701" s="89">
        <f t="shared" si="47"/>
        <v>570240</v>
      </c>
      <c r="W701" s="87">
        <v>0</v>
      </c>
      <c r="X701" s="116">
        <v>0</v>
      </c>
      <c r="Y701" s="116">
        <v>0</v>
      </c>
      <c r="Z701" s="116">
        <v>0</v>
      </c>
      <c r="AA701" s="116">
        <v>0</v>
      </c>
      <c r="AB701" s="116">
        <v>2400</v>
      </c>
      <c r="AC701" s="116">
        <v>0</v>
      </c>
      <c r="AD701" s="116">
        <v>0</v>
      </c>
      <c r="AE701" s="116">
        <f t="shared" si="46"/>
        <v>2400</v>
      </c>
      <c r="AF701" s="89">
        <f t="shared" si="48"/>
        <v>567840</v>
      </c>
      <c r="AG701" s="87">
        <v>0</v>
      </c>
      <c r="AH701" s="117" t="s">
        <v>121</v>
      </c>
      <c r="AI701" s="118">
        <v>508202010046493</v>
      </c>
      <c r="AJ701" s="117" t="s">
        <v>1007</v>
      </c>
    </row>
    <row r="702" spans="2:36" ht="16.5">
      <c r="B702" s="93" t="s">
        <v>1467</v>
      </c>
      <c r="C702" s="113">
        <v>137</v>
      </c>
      <c r="D702" s="93" t="s">
        <v>1468</v>
      </c>
      <c r="E702" s="93" t="s">
        <v>1469</v>
      </c>
      <c r="F702" s="114">
        <v>866666066929</v>
      </c>
      <c r="G702" s="115">
        <v>34496</v>
      </c>
      <c r="H702" s="112" t="s">
        <v>4</v>
      </c>
      <c r="I702" s="87" t="s">
        <v>111</v>
      </c>
      <c r="J702" s="93" t="s">
        <v>1470</v>
      </c>
      <c r="K702" s="93" t="s">
        <v>1108</v>
      </c>
      <c r="L702" s="115">
        <v>43556</v>
      </c>
      <c r="M702" s="87" t="s">
        <v>96</v>
      </c>
      <c r="N702" s="87">
        <v>0</v>
      </c>
      <c r="O702" s="116">
        <v>50411</v>
      </c>
      <c r="P702" s="116">
        <v>0</v>
      </c>
      <c r="Q702" s="116">
        <v>0</v>
      </c>
      <c r="R702" s="116">
        <v>0</v>
      </c>
      <c r="S702" s="116">
        <v>75616</v>
      </c>
      <c r="T702" s="116">
        <f t="shared" si="45"/>
        <v>126027</v>
      </c>
      <c r="U702" s="87">
        <v>0</v>
      </c>
      <c r="V702" s="89">
        <f t="shared" si="47"/>
        <v>126027</v>
      </c>
      <c r="W702" s="87">
        <v>0</v>
      </c>
      <c r="X702" s="116">
        <v>12102</v>
      </c>
      <c r="Y702" s="116">
        <v>0</v>
      </c>
      <c r="Z702" s="116">
        <v>942</v>
      </c>
      <c r="AA702" s="116">
        <v>0</v>
      </c>
      <c r="AB702" s="116">
        <v>0</v>
      </c>
      <c r="AC702" s="116">
        <v>0</v>
      </c>
      <c r="AD702" s="116">
        <v>0</v>
      </c>
      <c r="AE702" s="116">
        <f t="shared" si="46"/>
        <v>13044</v>
      </c>
      <c r="AF702" s="89">
        <f t="shared" si="48"/>
        <v>112983</v>
      </c>
      <c r="AG702" s="87">
        <v>0</v>
      </c>
      <c r="AH702" s="117" t="s">
        <v>121</v>
      </c>
      <c r="AI702" s="118">
        <v>610002010015015</v>
      </c>
      <c r="AJ702" s="117" t="s">
        <v>140</v>
      </c>
    </row>
    <row r="703" spans="2:36" ht="16.5">
      <c r="B703" s="93" t="s">
        <v>1471</v>
      </c>
      <c r="C703" s="113">
        <v>138</v>
      </c>
      <c r="D703" s="93" t="s">
        <v>1472</v>
      </c>
      <c r="E703" s="93" t="s">
        <v>1473</v>
      </c>
      <c r="F703" s="114">
        <v>894904882654</v>
      </c>
      <c r="G703" s="115">
        <v>29649</v>
      </c>
      <c r="H703" s="112" t="s">
        <v>1078</v>
      </c>
      <c r="I703" s="87" t="s">
        <v>111</v>
      </c>
      <c r="J703" s="93" t="s">
        <v>1255</v>
      </c>
      <c r="K703" s="93" t="s">
        <v>1474</v>
      </c>
      <c r="L703" s="115">
        <v>43586</v>
      </c>
      <c r="M703" s="87" t="s">
        <v>96</v>
      </c>
      <c r="N703" s="87">
        <v>0</v>
      </c>
      <c r="O703" s="116">
        <v>40128</v>
      </c>
      <c r="P703" s="116">
        <v>0</v>
      </c>
      <c r="Q703" s="116">
        <v>0</v>
      </c>
      <c r="R703" s="116">
        <v>0</v>
      </c>
      <c r="S703" s="116">
        <v>79517</v>
      </c>
      <c r="T703" s="116">
        <f t="shared" si="45"/>
        <v>119645</v>
      </c>
      <c r="U703" s="87">
        <v>0</v>
      </c>
      <c r="V703" s="89">
        <f t="shared" si="47"/>
        <v>119645</v>
      </c>
      <c r="W703" s="87">
        <v>0</v>
      </c>
      <c r="X703" s="116">
        <v>9636</v>
      </c>
      <c r="Y703" s="116">
        <v>0</v>
      </c>
      <c r="Z703" s="116">
        <v>752</v>
      </c>
      <c r="AA703" s="116">
        <v>0</v>
      </c>
      <c r="AB703" s="116">
        <v>150</v>
      </c>
      <c r="AC703" s="116">
        <v>0</v>
      </c>
      <c r="AD703" s="116">
        <v>0</v>
      </c>
      <c r="AE703" s="116">
        <f t="shared" si="46"/>
        <v>10538</v>
      </c>
      <c r="AF703" s="89">
        <f t="shared" si="48"/>
        <v>109107</v>
      </c>
      <c r="AG703" s="87">
        <v>0</v>
      </c>
      <c r="AH703" s="117" t="s">
        <v>121</v>
      </c>
      <c r="AI703" s="118">
        <v>610002010014161</v>
      </c>
      <c r="AJ703" s="117" t="s">
        <v>140</v>
      </c>
    </row>
    <row r="704" spans="2:36" ht="16.5">
      <c r="B704" s="93" t="s">
        <v>1475</v>
      </c>
      <c r="C704" s="113">
        <v>139</v>
      </c>
      <c r="D704" s="93" t="s">
        <v>1476</v>
      </c>
      <c r="E704" s="93"/>
      <c r="F704" s="114">
        <v>349729256171</v>
      </c>
      <c r="G704" s="115">
        <v>29994</v>
      </c>
      <c r="H704" s="112"/>
      <c r="I704" s="87" t="s">
        <v>111</v>
      </c>
      <c r="J704" s="93" t="s">
        <v>1005</v>
      </c>
      <c r="K704" s="93" t="s">
        <v>1477</v>
      </c>
      <c r="L704" s="115">
        <v>43582</v>
      </c>
      <c r="M704" s="87" t="s">
        <v>96</v>
      </c>
      <c r="N704" s="87">
        <v>0</v>
      </c>
      <c r="O704" s="116">
        <v>120000</v>
      </c>
      <c r="P704" s="116">
        <v>0</v>
      </c>
      <c r="Q704" s="116">
        <v>0</v>
      </c>
      <c r="R704" s="116">
        <v>0</v>
      </c>
      <c r="S704" s="116">
        <v>119580</v>
      </c>
      <c r="T704" s="116">
        <f t="shared" si="45"/>
        <v>239580</v>
      </c>
      <c r="U704" s="87">
        <v>0</v>
      </c>
      <c r="V704" s="89">
        <f t="shared" si="47"/>
        <v>239580</v>
      </c>
      <c r="W704" s="87">
        <v>0</v>
      </c>
      <c r="X704" s="116">
        <v>0</v>
      </c>
      <c r="Y704" s="116">
        <v>0</v>
      </c>
      <c r="Z704" s="116">
        <v>0</v>
      </c>
      <c r="AA704" s="116">
        <v>0</v>
      </c>
      <c r="AB704" s="116">
        <v>1800</v>
      </c>
      <c r="AC704" s="116">
        <v>0</v>
      </c>
      <c r="AD704" s="116">
        <v>0</v>
      </c>
      <c r="AE704" s="116">
        <f t="shared" si="46"/>
        <v>1800</v>
      </c>
      <c r="AF704" s="89">
        <f t="shared" si="48"/>
        <v>237780</v>
      </c>
      <c r="AG704" s="87">
        <v>0</v>
      </c>
      <c r="AH704" s="117" t="s">
        <v>121</v>
      </c>
      <c r="AI704" s="118">
        <v>50820201004686</v>
      </c>
      <c r="AJ704" s="117" t="s">
        <v>1007</v>
      </c>
    </row>
    <row r="705" spans="2:36" ht="16.5">
      <c r="B705" s="93" t="s">
        <v>1478</v>
      </c>
      <c r="C705" s="113">
        <v>140</v>
      </c>
      <c r="D705" s="93" t="s">
        <v>1479</v>
      </c>
      <c r="E705" s="93"/>
      <c r="F705" s="114">
        <v>546316170926</v>
      </c>
      <c r="G705" s="115">
        <v>32143</v>
      </c>
      <c r="H705" s="112"/>
      <c r="I705" s="87" t="s">
        <v>111</v>
      </c>
      <c r="J705" s="93" t="s">
        <v>1005</v>
      </c>
      <c r="K705" s="93" t="s">
        <v>1037</v>
      </c>
      <c r="L705" s="115">
        <v>43650</v>
      </c>
      <c r="M705" s="87" t="s">
        <v>96</v>
      </c>
      <c r="N705" s="87">
        <v>0</v>
      </c>
      <c r="O705" s="116">
        <v>108000</v>
      </c>
      <c r="P705" s="116">
        <v>0</v>
      </c>
      <c r="Q705" s="116">
        <v>0</v>
      </c>
      <c r="R705" s="116">
        <v>0</v>
      </c>
      <c r="S705" s="116">
        <v>109800</v>
      </c>
      <c r="T705" s="116">
        <f t="shared" si="45"/>
        <v>217800</v>
      </c>
      <c r="U705" s="87">
        <v>0</v>
      </c>
      <c r="V705" s="89">
        <f t="shared" si="47"/>
        <v>217800</v>
      </c>
      <c r="W705" s="87">
        <v>0</v>
      </c>
      <c r="X705" s="116">
        <v>0</v>
      </c>
      <c r="Y705" s="116">
        <v>0</v>
      </c>
      <c r="Z705" s="116">
        <v>0</v>
      </c>
      <c r="AA705" s="116">
        <v>0</v>
      </c>
      <c r="AB705" s="116">
        <v>1800</v>
      </c>
      <c r="AC705" s="116">
        <v>0</v>
      </c>
      <c r="AD705" s="116">
        <v>30000</v>
      </c>
      <c r="AE705" s="116">
        <f t="shared" si="46"/>
        <v>31800</v>
      </c>
      <c r="AF705" s="89">
        <f t="shared" si="48"/>
        <v>186000</v>
      </c>
      <c r="AG705" s="87">
        <v>0</v>
      </c>
      <c r="AH705" s="117" t="s">
        <v>121</v>
      </c>
      <c r="AI705" s="118">
        <v>508202010046997</v>
      </c>
      <c r="AJ705" s="117" t="s">
        <v>1007</v>
      </c>
    </row>
    <row r="706" spans="2:36" ht="16.5">
      <c r="B706" s="93" t="s">
        <v>1480</v>
      </c>
      <c r="C706" s="113">
        <v>141</v>
      </c>
      <c r="D706" s="93" t="s">
        <v>1481</v>
      </c>
      <c r="E706" s="93"/>
      <c r="F706" s="114">
        <v>617876645832</v>
      </c>
      <c r="G706" s="115">
        <v>32361</v>
      </c>
      <c r="H706" s="112" t="s">
        <v>4</v>
      </c>
      <c r="I706" s="87" t="s">
        <v>111</v>
      </c>
      <c r="J706" s="93" t="s">
        <v>1482</v>
      </c>
      <c r="K706" s="93" t="s">
        <v>1108</v>
      </c>
      <c r="L706" s="115">
        <v>43619</v>
      </c>
      <c r="M706" s="87" t="s">
        <v>96</v>
      </c>
      <c r="N706" s="87">
        <v>0</v>
      </c>
      <c r="O706" s="116">
        <v>69696</v>
      </c>
      <c r="P706" s="116">
        <v>0</v>
      </c>
      <c r="Q706" s="116">
        <v>0</v>
      </c>
      <c r="R706" s="116">
        <v>0</v>
      </c>
      <c r="S706" s="116">
        <v>104544</v>
      </c>
      <c r="T706" s="116">
        <f t="shared" si="45"/>
        <v>174240</v>
      </c>
      <c r="U706" s="87">
        <v>0</v>
      </c>
      <c r="V706" s="89">
        <f t="shared" si="47"/>
        <v>174240</v>
      </c>
      <c r="W706" s="87">
        <v>0</v>
      </c>
      <c r="X706" s="116">
        <v>16728</v>
      </c>
      <c r="Y706" s="116">
        <v>0</v>
      </c>
      <c r="Z706" s="116">
        <v>1308</v>
      </c>
      <c r="AA706" s="116">
        <v>0</v>
      </c>
      <c r="AB706" s="116">
        <v>0</v>
      </c>
      <c r="AC706" s="116">
        <v>0</v>
      </c>
      <c r="AD706" s="116">
        <v>0</v>
      </c>
      <c r="AE706" s="116">
        <f t="shared" si="46"/>
        <v>18036</v>
      </c>
      <c r="AF706" s="89">
        <f t="shared" si="48"/>
        <v>156204</v>
      </c>
      <c r="AG706" s="87">
        <v>0</v>
      </c>
      <c r="AH706" s="117" t="s">
        <v>121</v>
      </c>
      <c r="AI706" s="118">
        <v>328002011021106</v>
      </c>
      <c r="AJ706" s="117" t="s">
        <v>174</v>
      </c>
    </row>
    <row r="707" spans="2:36" ht="16.5">
      <c r="B707" s="93" t="s">
        <v>1483</v>
      </c>
      <c r="C707" s="113">
        <v>142</v>
      </c>
      <c r="D707" s="93" t="s">
        <v>1484</v>
      </c>
      <c r="E707" s="93"/>
      <c r="F707" s="114">
        <v>505226886835</v>
      </c>
      <c r="G707" s="115">
        <v>34556</v>
      </c>
      <c r="H707" s="112" t="s">
        <v>1485</v>
      </c>
      <c r="I707" s="87" t="s">
        <v>111</v>
      </c>
      <c r="J707" s="93" t="s">
        <v>1486</v>
      </c>
      <c r="K707" s="93" t="s">
        <v>1108</v>
      </c>
      <c r="L707" s="115">
        <v>43647</v>
      </c>
      <c r="M707" s="87" t="s">
        <v>96</v>
      </c>
      <c r="N707" s="87">
        <v>0</v>
      </c>
      <c r="O707" s="116">
        <v>53856</v>
      </c>
      <c r="P707" s="116">
        <v>0</v>
      </c>
      <c r="Q707" s="116">
        <v>0</v>
      </c>
      <c r="R707" s="116">
        <v>0</v>
      </c>
      <c r="S707" s="116">
        <v>80784</v>
      </c>
      <c r="T707" s="116">
        <f t="shared" si="45"/>
        <v>134640</v>
      </c>
      <c r="U707" s="87">
        <v>0</v>
      </c>
      <c r="V707" s="89">
        <f t="shared" si="47"/>
        <v>134640</v>
      </c>
      <c r="W707" s="87">
        <v>0</v>
      </c>
      <c r="X707" s="116">
        <v>12936</v>
      </c>
      <c r="Y707" s="116">
        <v>0</v>
      </c>
      <c r="Z707" s="116">
        <v>1008</v>
      </c>
      <c r="AA707" s="116">
        <v>0</v>
      </c>
      <c r="AB707" s="116">
        <v>0</v>
      </c>
      <c r="AC707" s="116">
        <v>0</v>
      </c>
      <c r="AD707" s="116">
        <v>0</v>
      </c>
      <c r="AE707" s="116">
        <f t="shared" si="46"/>
        <v>13944</v>
      </c>
      <c r="AF707" s="89">
        <f t="shared" si="48"/>
        <v>120696</v>
      </c>
      <c r="AG707" s="87">
        <v>0</v>
      </c>
      <c r="AH707" s="117" t="s">
        <v>121</v>
      </c>
      <c r="AI707" s="118">
        <v>610002010014279</v>
      </c>
      <c r="AJ707" s="117" t="s">
        <v>140</v>
      </c>
    </row>
    <row r="708" spans="2:36" ht="16.5">
      <c r="B708" s="93" t="s">
        <v>1487</v>
      </c>
      <c r="C708" s="113">
        <v>143</v>
      </c>
      <c r="D708" s="93" t="s">
        <v>1488</v>
      </c>
      <c r="E708" s="93" t="s">
        <v>1489</v>
      </c>
      <c r="F708" s="114">
        <v>819405168780</v>
      </c>
      <c r="G708" s="115">
        <v>33090</v>
      </c>
      <c r="H708" s="112" t="s">
        <v>1490</v>
      </c>
      <c r="I708" s="87" t="s">
        <v>111</v>
      </c>
      <c r="J708" s="93" t="s">
        <v>1410</v>
      </c>
      <c r="K708" s="93" t="s">
        <v>1100</v>
      </c>
      <c r="L708" s="115">
        <v>43650</v>
      </c>
      <c r="M708" s="87" t="s">
        <v>96</v>
      </c>
      <c r="N708" s="87">
        <v>0</v>
      </c>
      <c r="O708" s="116">
        <v>69696</v>
      </c>
      <c r="P708" s="116">
        <v>0</v>
      </c>
      <c r="Q708" s="116">
        <v>0</v>
      </c>
      <c r="R708" s="116">
        <v>0</v>
      </c>
      <c r="S708" s="116">
        <v>113294</v>
      </c>
      <c r="T708" s="116">
        <f t="shared" si="45"/>
        <v>182990</v>
      </c>
      <c r="U708" s="87">
        <v>0</v>
      </c>
      <c r="V708" s="89">
        <f t="shared" si="47"/>
        <v>182990</v>
      </c>
      <c r="W708" s="87">
        <v>0</v>
      </c>
      <c r="X708" s="116">
        <v>16728</v>
      </c>
      <c r="Y708" s="116">
        <v>0</v>
      </c>
      <c r="Z708" s="116">
        <v>1308</v>
      </c>
      <c r="AA708" s="116">
        <v>0</v>
      </c>
      <c r="AB708" s="116">
        <v>0</v>
      </c>
      <c r="AC708" s="116">
        <v>0</v>
      </c>
      <c r="AD708" s="116">
        <v>0</v>
      </c>
      <c r="AE708" s="116">
        <f t="shared" si="46"/>
        <v>18036</v>
      </c>
      <c r="AF708" s="89">
        <f t="shared" si="48"/>
        <v>164954</v>
      </c>
      <c r="AG708" s="87">
        <v>0</v>
      </c>
      <c r="AH708" s="117" t="s">
        <v>121</v>
      </c>
      <c r="AI708" s="118">
        <v>370702010887903</v>
      </c>
      <c r="AJ708" s="117" t="s">
        <v>1446</v>
      </c>
    </row>
    <row r="709" spans="2:36" ht="16.5">
      <c r="B709" s="93" t="s">
        <v>1491</v>
      </c>
      <c r="C709" s="113">
        <v>144</v>
      </c>
      <c r="D709" s="93" t="s">
        <v>1492</v>
      </c>
      <c r="E709" s="93" t="s">
        <v>1493</v>
      </c>
      <c r="F709" s="114">
        <v>784723466819</v>
      </c>
      <c r="G709" s="115">
        <v>30843</v>
      </c>
      <c r="H709" s="112" t="s">
        <v>1494</v>
      </c>
      <c r="I709" s="87" t="s">
        <v>111</v>
      </c>
      <c r="J709" s="93" t="s">
        <v>1410</v>
      </c>
      <c r="K709" s="93" t="s">
        <v>1044</v>
      </c>
      <c r="L709" s="115">
        <v>43647</v>
      </c>
      <c r="M709" s="87" t="s">
        <v>96</v>
      </c>
      <c r="N709" s="87">
        <v>0</v>
      </c>
      <c r="O709" s="116">
        <v>69696</v>
      </c>
      <c r="P709" s="116">
        <v>0</v>
      </c>
      <c r="Q709" s="116">
        <v>0</v>
      </c>
      <c r="R709" s="116">
        <v>0</v>
      </c>
      <c r="S709" s="116">
        <v>109044</v>
      </c>
      <c r="T709" s="116">
        <f t="shared" si="45"/>
        <v>178740</v>
      </c>
      <c r="U709" s="87">
        <v>0</v>
      </c>
      <c r="V709" s="89">
        <f t="shared" si="47"/>
        <v>178740</v>
      </c>
      <c r="W709" s="87">
        <v>0</v>
      </c>
      <c r="X709" s="116">
        <v>16728</v>
      </c>
      <c r="Y709" s="116">
        <v>0</v>
      </c>
      <c r="Z709" s="116">
        <v>1308</v>
      </c>
      <c r="AA709" s="116">
        <v>0</v>
      </c>
      <c r="AB709" s="116">
        <v>0</v>
      </c>
      <c r="AC709" s="116">
        <v>0</v>
      </c>
      <c r="AD709" s="116">
        <v>0</v>
      </c>
      <c r="AE709" s="116">
        <f t="shared" si="46"/>
        <v>18036</v>
      </c>
      <c r="AF709" s="89">
        <f t="shared" si="48"/>
        <v>160704</v>
      </c>
      <c r="AG709" s="87">
        <v>0</v>
      </c>
      <c r="AH709" s="117" t="s">
        <v>121</v>
      </c>
      <c r="AI709" s="118">
        <v>610102010006459</v>
      </c>
      <c r="AJ709" s="117" t="s">
        <v>122</v>
      </c>
    </row>
    <row r="710" spans="2:36" ht="16.5">
      <c r="B710" s="93" t="s">
        <v>1495</v>
      </c>
      <c r="C710" s="113">
        <v>145</v>
      </c>
      <c r="D710" s="93" t="s">
        <v>1496</v>
      </c>
      <c r="E710" s="93" t="s">
        <v>1497</v>
      </c>
      <c r="F710" s="114">
        <v>568796403114</v>
      </c>
      <c r="G710" s="115">
        <v>30469</v>
      </c>
      <c r="H710" s="112" t="s">
        <v>1043</v>
      </c>
      <c r="I710" s="87" t="s">
        <v>111</v>
      </c>
      <c r="J710" s="93" t="s">
        <v>1410</v>
      </c>
      <c r="K710" s="93" t="s">
        <v>1112</v>
      </c>
      <c r="L710" s="115">
        <v>43647</v>
      </c>
      <c r="M710" s="87" t="s">
        <v>96</v>
      </c>
      <c r="N710" s="87">
        <v>0</v>
      </c>
      <c r="O710" s="116">
        <v>63888</v>
      </c>
      <c r="P710" s="116">
        <v>0</v>
      </c>
      <c r="Q710" s="116">
        <v>0</v>
      </c>
      <c r="R710" s="116">
        <v>0</v>
      </c>
      <c r="S710" s="116">
        <v>98832</v>
      </c>
      <c r="T710" s="116">
        <f t="shared" si="45"/>
        <v>162720</v>
      </c>
      <c r="U710" s="87">
        <v>0</v>
      </c>
      <c r="V710" s="89">
        <f t="shared" si="47"/>
        <v>162720</v>
      </c>
      <c r="W710" s="87">
        <v>0</v>
      </c>
      <c r="X710" s="116">
        <v>15336</v>
      </c>
      <c r="Y710" s="116">
        <v>0</v>
      </c>
      <c r="Z710" s="116">
        <v>1200</v>
      </c>
      <c r="AA710" s="116">
        <v>0</v>
      </c>
      <c r="AB710" s="116">
        <v>0</v>
      </c>
      <c r="AC710" s="116">
        <v>0</v>
      </c>
      <c r="AD710" s="116">
        <v>0</v>
      </c>
      <c r="AE710" s="116">
        <f t="shared" si="46"/>
        <v>16536</v>
      </c>
      <c r="AF710" s="89">
        <f t="shared" si="48"/>
        <v>146184</v>
      </c>
      <c r="AG710" s="87">
        <v>0</v>
      </c>
      <c r="AH710" s="117" t="s">
        <v>121</v>
      </c>
      <c r="AI710" s="118">
        <v>610102010006458</v>
      </c>
      <c r="AJ710" s="117" t="s">
        <v>252</v>
      </c>
    </row>
    <row r="711" spans="2:36" ht="16.5">
      <c r="B711" s="93" t="s">
        <v>1501</v>
      </c>
      <c r="C711" s="113">
        <v>146</v>
      </c>
      <c r="D711" s="93" t="s">
        <v>1502</v>
      </c>
      <c r="E711" s="93" t="s">
        <v>1503</v>
      </c>
      <c r="F711" s="114">
        <v>906947591985</v>
      </c>
      <c r="G711" s="115">
        <v>24524</v>
      </c>
      <c r="H711" s="112"/>
      <c r="I711" s="87" t="s">
        <v>111</v>
      </c>
      <c r="J711" s="93" t="s">
        <v>1005</v>
      </c>
      <c r="K711" s="93" t="s">
        <v>1504</v>
      </c>
      <c r="L711" s="115">
        <v>43719</v>
      </c>
      <c r="M711" s="87" t="s">
        <v>96</v>
      </c>
      <c r="N711" s="87">
        <v>0</v>
      </c>
      <c r="O711" s="116">
        <v>359000</v>
      </c>
      <c r="P711" s="116">
        <v>0</v>
      </c>
      <c r="Q711" s="116">
        <v>0</v>
      </c>
      <c r="R711" s="116">
        <v>0</v>
      </c>
      <c r="S711" s="116">
        <v>278225</v>
      </c>
      <c r="T711" s="116">
        <f t="shared" si="45"/>
        <v>637225</v>
      </c>
      <c r="U711" s="87">
        <v>0</v>
      </c>
      <c r="V711" s="89">
        <f t="shared" si="47"/>
        <v>637225</v>
      </c>
      <c r="W711" s="87">
        <v>0</v>
      </c>
      <c r="X711" s="116">
        <v>0</v>
      </c>
      <c r="Y711" s="116">
        <v>0</v>
      </c>
      <c r="Z711" s="116">
        <v>0</v>
      </c>
      <c r="AA711" s="116">
        <v>0</v>
      </c>
      <c r="AB711" s="116">
        <v>2400</v>
      </c>
      <c r="AC711" s="116">
        <v>0</v>
      </c>
      <c r="AD711" s="116">
        <v>0</v>
      </c>
      <c r="AE711" s="116">
        <f t="shared" si="46"/>
        <v>2400</v>
      </c>
      <c r="AF711" s="89">
        <f t="shared" si="48"/>
        <v>634825</v>
      </c>
      <c r="AG711" s="87">
        <v>0</v>
      </c>
      <c r="AH711" s="117" t="s">
        <v>121</v>
      </c>
      <c r="AI711" s="118">
        <v>508202010049360</v>
      </c>
      <c r="AJ711" s="117" t="s">
        <v>1007</v>
      </c>
    </row>
    <row r="712" spans="2:36" ht="16.5">
      <c r="B712" s="93" t="s">
        <v>1505</v>
      </c>
      <c r="C712" s="113">
        <v>147</v>
      </c>
      <c r="D712" s="93" t="s">
        <v>1506</v>
      </c>
      <c r="E712" s="93" t="s">
        <v>1507</v>
      </c>
      <c r="F712" s="114">
        <v>725396703188</v>
      </c>
      <c r="G712" s="115">
        <v>34574</v>
      </c>
      <c r="H712" s="112" t="s">
        <v>1078</v>
      </c>
      <c r="I712" s="87" t="s">
        <v>111</v>
      </c>
      <c r="J712" s="93" t="s">
        <v>1315</v>
      </c>
      <c r="K712" s="93" t="s">
        <v>1108</v>
      </c>
      <c r="L712" s="115">
        <v>43662</v>
      </c>
      <c r="M712" s="87" t="s">
        <v>96</v>
      </c>
      <c r="N712" s="87">
        <v>0</v>
      </c>
      <c r="O712" s="116">
        <v>9240</v>
      </c>
      <c r="P712" s="116">
        <v>0</v>
      </c>
      <c r="Q712" s="116">
        <v>0</v>
      </c>
      <c r="R712" s="116">
        <v>0</v>
      </c>
      <c r="S712" s="116">
        <v>13860</v>
      </c>
      <c r="T712" s="116">
        <f t="shared" si="45"/>
        <v>23100</v>
      </c>
      <c r="U712" s="87">
        <v>0</v>
      </c>
      <c r="V712" s="89">
        <f t="shared" si="47"/>
        <v>23100</v>
      </c>
      <c r="W712" s="87">
        <v>0</v>
      </c>
      <c r="X712" s="116">
        <v>2216</v>
      </c>
      <c r="Y712" s="116">
        <v>0</v>
      </c>
      <c r="Z712" s="116">
        <v>174</v>
      </c>
      <c r="AA712" s="116">
        <v>0</v>
      </c>
      <c r="AB712" s="116">
        <v>0</v>
      </c>
      <c r="AC712" s="116">
        <v>0</v>
      </c>
      <c r="AD712" s="116">
        <v>0</v>
      </c>
      <c r="AE712" s="116">
        <f t="shared" si="46"/>
        <v>2390</v>
      </c>
      <c r="AF712" s="89">
        <f t="shared" si="48"/>
        <v>20710</v>
      </c>
      <c r="AG712" s="87">
        <v>0</v>
      </c>
      <c r="AH712" s="117" t="s">
        <v>121</v>
      </c>
      <c r="AI712" s="118">
        <v>610002010014344</v>
      </c>
      <c r="AJ712" s="117" t="s">
        <v>122</v>
      </c>
    </row>
    <row r="713" spans="2:36" ht="16.5">
      <c r="B713" s="93" t="s">
        <v>1508</v>
      </c>
      <c r="C713" s="113">
        <v>148</v>
      </c>
      <c r="D713" s="93" t="s">
        <v>1509</v>
      </c>
      <c r="E713" s="93" t="s">
        <v>1510</v>
      </c>
      <c r="F713" s="114">
        <v>890385358201</v>
      </c>
      <c r="G713" s="115">
        <v>32604</v>
      </c>
      <c r="H713" s="112" t="s">
        <v>1078</v>
      </c>
      <c r="I713" s="87" t="s">
        <v>111</v>
      </c>
      <c r="J713" s="93" t="s">
        <v>1410</v>
      </c>
      <c r="K713" s="93" t="s">
        <v>1112</v>
      </c>
      <c r="L713" s="115">
        <v>43709</v>
      </c>
      <c r="M713" s="87" t="s">
        <v>96</v>
      </c>
      <c r="N713" s="87">
        <v>0</v>
      </c>
      <c r="O713" s="116">
        <v>63888</v>
      </c>
      <c r="P713" s="116">
        <v>0</v>
      </c>
      <c r="Q713" s="116">
        <v>0</v>
      </c>
      <c r="R713" s="116">
        <v>0</v>
      </c>
      <c r="S713" s="116">
        <v>98582</v>
      </c>
      <c r="T713" s="116">
        <f t="shared" si="45"/>
        <v>162470</v>
      </c>
      <c r="U713" s="87">
        <v>0</v>
      </c>
      <c r="V713" s="89">
        <f t="shared" si="47"/>
        <v>162470</v>
      </c>
      <c r="W713" s="87">
        <v>0</v>
      </c>
      <c r="X713" s="116">
        <v>15336</v>
      </c>
      <c r="Y713" s="116">
        <v>0</v>
      </c>
      <c r="Z713" s="116">
        <v>1200</v>
      </c>
      <c r="AA713" s="116">
        <v>0</v>
      </c>
      <c r="AB713" s="116">
        <v>0</v>
      </c>
      <c r="AC713" s="116">
        <v>0</v>
      </c>
      <c r="AD713" s="116">
        <v>0</v>
      </c>
      <c r="AE713" s="116">
        <f t="shared" si="46"/>
        <v>16536</v>
      </c>
      <c r="AF713" s="89">
        <f t="shared" si="48"/>
        <v>145934</v>
      </c>
      <c r="AG713" s="87">
        <v>0</v>
      </c>
      <c r="AH713" s="117" t="s">
        <v>121</v>
      </c>
      <c r="AI713" s="118">
        <v>610002010005161</v>
      </c>
      <c r="AJ713" s="117" t="s">
        <v>140</v>
      </c>
    </row>
    <row r="714" spans="2:36" ht="16.5">
      <c r="B714" s="93" t="s">
        <v>1511</v>
      </c>
      <c r="C714" s="113">
        <v>149</v>
      </c>
      <c r="D714" s="93" t="s">
        <v>1512</v>
      </c>
      <c r="E714" s="93" t="s">
        <v>1513</v>
      </c>
      <c r="F714" s="114">
        <v>881552915071</v>
      </c>
      <c r="G714" s="115">
        <v>35639</v>
      </c>
      <c r="H714" s="112" t="s">
        <v>1043</v>
      </c>
      <c r="I714" s="87" t="s">
        <v>111</v>
      </c>
      <c r="J714" s="93" t="s">
        <v>771</v>
      </c>
      <c r="K714" s="93" t="s">
        <v>1044</v>
      </c>
      <c r="L714" s="115">
        <v>43700</v>
      </c>
      <c r="M714" s="87" t="s">
        <v>96</v>
      </c>
      <c r="N714" s="87">
        <v>0</v>
      </c>
      <c r="O714" s="116">
        <v>53566</v>
      </c>
      <c r="P714" s="116">
        <v>0</v>
      </c>
      <c r="Q714" s="116">
        <v>0</v>
      </c>
      <c r="R714" s="116">
        <v>0</v>
      </c>
      <c r="S714" s="116">
        <v>80350</v>
      </c>
      <c r="T714" s="116">
        <f t="shared" si="45"/>
        <v>133916</v>
      </c>
      <c r="U714" s="87">
        <v>0</v>
      </c>
      <c r="V714" s="89">
        <f t="shared" si="47"/>
        <v>133916</v>
      </c>
      <c r="W714" s="87">
        <v>0</v>
      </c>
      <c r="X714" s="116">
        <v>12866</v>
      </c>
      <c r="Y714" s="116">
        <v>0</v>
      </c>
      <c r="Z714" s="116">
        <v>1003</v>
      </c>
      <c r="AA714" s="116">
        <v>0</v>
      </c>
      <c r="AB714" s="116">
        <v>0</v>
      </c>
      <c r="AC714" s="116">
        <v>0</v>
      </c>
      <c r="AD714" s="116">
        <v>0</v>
      </c>
      <c r="AE714" s="116">
        <f t="shared" si="46"/>
        <v>13869</v>
      </c>
      <c r="AF714" s="89">
        <f t="shared" si="48"/>
        <v>120047</v>
      </c>
      <c r="AG714" s="87">
        <v>0</v>
      </c>
      <c r="AH714" s="117" t="s">
        <v>121</v>
      </c>
      <c r="AI714" s="118">
        <v>328002011021373</v>
      </c>
      <c r="AJ714" s="117" t="s">
        <v>174</v>
      </c>
    </row>
    <row r="715" spans="2:36" ht="16.5">
      <c r="B715" s="93" t="s">
        <v>1518</v>
      </c>
      <c r="C715" s="113">
        <v>150</v>
      </c>
      <c r="D715" s="93" t="s">
        <v>1519</v>
      </c>
      <c r="E715" s="93" t="s">
        <v>1520</v>
      </c>
      <c r="F715" s="114">
        <v>220366940582</v>
      </c>
      <c r="G715" s="115">
        <v>29221</v>
      </c>
      <c r="H715" s="112"/>
      <c r="I715" s="87" t="s">
        <v>111</v>
      </c>
      <c r="J715" s="93" t="s">
        <v>1521</v>
      </c>
      <c r="K715" s="93" t="s">
        <v>1522</v>
      </c>
      <c r="L715" s="115">
        <v>43709</v>
      </c>
      <c r="M715" s="87" t="s">
        <v>96</v>
      </c>
      <c r="N715" s="87">
        <v>0</v>
      </c>
      <c r="O715" s="116">
        <v>192000</v>
      </c>
      <c r="P715" s="116">
        <v>0</v>
      </c>
      <c r="Q715" s="116">
        <v>0</v>
      </c>
      <c r="R715" s="116">
        <v>0</v>
      </c>
      <c r="S715" s="116">
        <v>179712</v>
      </c>
      <c r="T715" s="116">
        <f t="shared" si="45"/>
        <v>371712</v>
      </c>
      <c r="U715" s="87">
        <v>0</v>
      </c>
      <c r="V715" s="89">
        <f t="shared" si="47"/>
        <v>371712</v>
      </c>
      <c r="W715" s="87">
        <v>0</v>
      </c>
      <c r="X715" s="116">
        <v>0</v>
      </c>
      <c r="Y715" s="116">
        <v>0</v>
      </c>
      <c r="Z715" s="116">
        <v>0</v>
      </c>
      <c r="AA715" s="116">
        <v>0</v>
      </c>
      <c r="AB715" s="116">
        <v>2400</v>
      </c>
      <c r="AC715" s="116">
        <v>0</v>
      </c>
      <c r="AD715" s="116">
        <v>0</v>
      </c>
      <c r="AE715" s="116">
        <f t="shared" si="46"/>
        <v>2400</v>
      </c>
      <c r="AF715" s="89">
        <f t="shared" si="48"/>
        <v>369312</v>
      </c>
      <c r="AG715" s="87">
        <v>0</v>
      </c>
      <c r="AH715" s="117" t="s">
        <v>121</v>
      </c>
      <c r="AI715" s="118">
        <v>73610021161114</v>
      </c>
      <c r="AJ715" s="117" t="s">
        <v>261</v>
      </c>
    </row>
    <row r="716" spans="2:36" ht="16.5">
      <c r="B716" s="93" t="s">
        <v>1523</v>
      </c>
      <c r="C716" s="113">
        <v>151</v>
      </c>
      <c r="D716" s="93" t="s">
        <v>1524</v>
      </c>
      <c r="E716" s="93" t="s">
        <v>1525</v>
      </c>
      <c r="F716" s="114">
        <v>397760003386</v>
      </c>
      <c r="G716" s="115">
        <v>34746</v>
      </c>
      <c r="H716" s="112" t="s">
        <v>1266</v>
      </c>
      <c r="I716" s="87" t="s">
        <v>111</v>
      </c>
      <c r="J716" s="93" t="s">
        <v>1000</v>
      </c>
      <c r="K716" s="93" t="s">
        <v>1108</v>
      </c>
      <c r="L716" s="115">
        <v>43748</v>
      </c>
      <c r="M716" s="87" t="s">
        <v>96</v>
      </c>
      <c r="N716" s="87">
        <v>0</v>
      </c>
      <c r="O716" s="116">
        <v>62400</v>
      </c>
      <c r="P716" s="116">
        <v>0</v>
      </c>
      <c r="Q716" s="116">
        <v>0</v>
      </c>
      <c r="R716" s="116">
        <v>0</v>
      </c>
      <c r="S716" s="116">
        <v>93600</v>
      </c>
      <c r="T716" s="116">
        <f t="shared" si="45"/>
        <v>156000</v>
      </c>
      <c r="U716" s="87">
        <v>0</v>
      </c>
      <c r="V716" s="89">
        <f t="shared" si="47"/>
        <v>156000</v>
      </c>
      <c r="W716" s="87">
        <v>0</v>
      </c>
      <c r="X716" s="116">
        <v>14976</v>
      </c>
      <c r="Y716" s="116">
        <v>0</v>
      </c>
      <c r="Z716" s="116">
        <v>1176</v>
      </c>
      <c r="AA716" s="116">
        <v>0</v>
      </c>
      <c r="AB716" s="116">
        <v>0</v>
      </c>
      <c r="AC716" s="116">
        <v>0</v>
      </c>
      <c r="AD716" s="116">
        <v>0</v>
      </c>
      <c r="AE716" s="116">
        <f t="shared" si="46"/>
        <v>16152</v>
      </c>
      <c r="AF716" s="89">
        <f t="shared" si="48"/>
        <v>139848</v>
      </c>
      <c r="AG716" s="87">
        <v>0</v>
      </c>
      <c r="AH716" s="117" t="s">
        <v>121</v>
      </c>
      <c r="AI716" s="118">
        <v>328202120001307</v>
      </c>
      <c r="AJ716" s="117" t="s">
        <v>1318</v>
      </c>
    </row>
    <row r="717" spans="2:36" ht="16.5">
      <c r="B717" s="93" t="s">
        <v>1526</v>
      </c>
      <c r="C717" s="113">
        <v>152</v>
      </c>
      <c r="D717" s="93" t="s">
        <v>1527</v>
      </c>
      <c r="E717" s="93"/>
      <c r="F717" s="114">
        <v>660177719441</v>
      </c>
      <c r="G717" s="115">
        <v>34553</v>
      </c>
      <c r="H717" s="112" t="s">
        <v>1266</v>
      </c>
      <c r="I717" s="87" t="s">
        <v>111</v>
      </c>
      <c r="J717" s="93" t="s">
        <v>1096</v>
      </c>
      <c r="K717" s="93" t="s">
        <v>1108</v>
      </c>
      <c r="L717" s="115">
        <v>43739</v>
      </c>
      <c r="M717" s="87" t="s">
        <v>96</v>
      </c>
      <c r="N717" s="87">
        <v>0</v>
      </c>
      <c r="O717" s="116">
        <v>57143</v>
      </c>
      <c r="P717" s="116">
        <v>0</v>
      </c>
      <c r="Q717" s="116">
        <v>0</v>
      </c>
      <c r="R717" s="116">
        <v>0</v>
      </c>
      <c r="S717" s="116">
        <v>85715</v>
      </c>
      <c r="T717" s="116">
        <f t="shared" si="45"/>
        <v>142858</v>
      </c>
      <c r="U717" s="87">
        <v>0</v>
      </c>
      <c r="V717" s="89">
        <f t="shared" si="47"/>
        <v>142858</v>
      </c>
      <c r="W717" s="87">
        <v>0</v>
      </c>
      <c r="X717" s="116">
        <v>13720</v>
      </c>
      <c r="Y717" s="116">
        <v>0</v>
      </c>
      <c r="Z717" s="116">
        <v>1074</v>
      </c>
      <c r="AA717" s="116">
        <v>0</v>
      </c>
      <c r="AB717" s="116">
        <v>0</v>
      </c>
      <c r="AC717" s="116">
        <v>0</v>
      </c>
      <c r="AD717" s="116">
        <v>0</v>
      </c>
      <c r="AE717" s="116">
        <f t="shared" si="46"/>
        <v>14794</v>
      </c>
      <c r="AF717" s="89">
        <f t="shared" si="48"/>
        <v>128064</v>
      </c>
      <c r="AG717" s="87">
        <v>0</v>
      </c>
      <c r="AH717" s="117" t="s">
        <v>121</v>
      </c>
      <c r="AI717" s="118">
        <v>328202010083691</v>
      </c>
      <c r="AJ717" s="117" t="s">
        <v>1318</v>
      </c>
    </row>
    <row r="718" spans="2:36" ht="16.5">
      <c r="B718" s="93" t="s">
        <v>1530</v>
      </c>
      <c r="C718" s="113">
        <v>153</v>
      </c>
      <c r="D718" s="93" t="s">
        <v>1531</v>
      </c>
      <c r="E718" s="93"/>
      <c r="F718" s="114">
        <v>719048183251</v>
      </c>
      <c r="G718" s="115">
        <v>30317</v>
      </c>
      <c r="H718" s="112" t="s">
        <v>1052</v>
      </c>
      <c r="I718" s="87" t="s">
        <v>111</v>
      </c>
      <c r="J718" s="93" t="s">
        <v>1033</v>
      </c>
      <c r="K718" s="93" t="s">
        <v>1532</v>
      </c>
      <c r="L718" s="115">
        <v>43784</v>
      </c>
      <c r="M718" s="87" t="s">
        <v>96</v>
      </c>
      <c r="N718" s="87">
        <v>0</v>
      </c>
      <c r="O718" s="116">
        <v>45964</v>
      </c>
      <c r="P718" s="116">
        <v>0</v>
      </c>
      <c r="Q718" s="116">
        <v>0</v>
      </c>
      <c r="R718" s="116">
        <v>0</v>
      </c>
      <c r="S718" s="116">
        <v>78966</v>
      </c>
      <c r="T718" s="116">
        <f t="shared" si="45"/>
        <v>124930</v>
      </c>
      <c r="U718" s="87">
        <v>0</v>
      </c>
      <c r="V718" s="89">
        <f t="shared" si="47"/>
        <v>124930</v>
      </c>
      <c r="W718" s="87">
        <v>0</v>
      </c>
      <c r="X718" s="116">
        <v>11040</v>
      </c>
      <c r="Y718" s="116">
        <v>0</v>
      </c>
      <c r="Z718" s="116">
        <v>867</v>
      </c>
      <c r="AA718" s="116">
        <v>0</v>
      </c>
      <c r="AB718" s="116">
        <v>0</v>
      </c>
      <c r="AC718" s="116">
        <v>0</v>
      </c>
      <c r="AD718" s="116">
        <v>0</v>
      </c>
      <c r="AE718" s="116">
        <f t="shared" si="46"/>
        <v>11907</v>
      </c>
      <c r="AF718" s="89">
        <f t="shared" si="48"/>
        <v>113023</v>
      </c>
      <c r="AG718" s="87">
        <v>0</v>
      </c>
      <c r="AH718" s="117" t="s">
        <v>121</v>
      </c>
      <c r="AI718" s="118">
        <v>214812010001839</v>
      </c>
      <c r="AJ718" s="117" t="s">
        <v>122</v>
      </c>
    </row>
    <row r="719" spans="2:36" ht="16.5">
      <c r="B719" s="93" t="s">
        <v>1533</v>
      </c>
      <c r="C719" s="113">
        <v>154</v>
      </c>
      <c r="D719" s="93" t="s">
        <v>1534</v>
      </c>
      <c r="E719" s="93"/>
      <c r="F719" s="114">
        <v>525974970208</v>
      </c>
      <c r="G719" s="115">
        <v>32128</v>
      </c>
      <c r="H719" s="112"/>
      <c r="I719" s="87" t="s">
        <v>111</v>
      </c>
      <c r="J719" s="93" t="s">
        <v>1005</v>
      </c>
      <c r="K719" s="93" t="s">
        <v>1001</v>
      </c>
      <c r="L719" s="115">
        <v>43764</v>
      </c>
      <c r="M719" s="87" t="s">
        <v>96</v>
      </c>
      <c r="N719" s="87">
        <v>0</v>
      </c>
      <c r="O719" s="116">
        <v>40656</v>
      </c>
      <c r="P719" s="116">
        <v>0</v>
      </c>
      <c r="Q719" s="116">
        <v>0</v>
      </c>
      <c r="R719" s="116">
        <v>0</v>
      </c>
      <c r="S719" s="116">
        <v>60984</v>
      </c>
      <c r="T719" s="116">
        <f t="shared" si="45"/>
        <v>101640</v>
      </c>
      <c r="U719" s="87">
        <v>0</v>
      </c>
      <c r="V719" s="89">
        <f t="shared" si="47"/>
        <v>101640</v>
      </c>
      <c r="W719" s="87">
        <v>0</v>
      </c>
      <c r="X719" s="116">
        <v>9768</v>
      </c>
      <c r="Y719" s="116">
        <v>0</v>
      </c>
      <c r="Z719" s="116">
        <v>768</v>
      </c>
      <c r="AA719" s="116">
        <v>0</v>
      </c>
      <c r="AB719" s="116">
        <v>0</v>
      </c>
      <c r="AC719" s="116">
        <v>0</v>
      </c>
      <c r="AD719" s="116">
        <v>0</v>
      </c>
      <c r="AE719" s="116">
        <f t="shared" si="46"/>
        <v>10536</v>
      </c>
      <c r="AF719" s="89">
        <f t="shared" si="48"/>
        <v>91104</v>
      </c>
      <c r="AG719" s="87">
        <v>0</v>
      </c>
      <c r="AH719" s="117" t="s">
        <v>121</v>
      </c>
      <c r="AI719" s="118">
        <v>508202010047304</v>
      </c>
      <c r="AJ719" s="117" t="s">
        <v>1007</v>
      </c>
    </row>
    <row r="720" spans="2:36" ht="16.5">
      <c r="B720" s="93" t="s">
        <v>1535</v>
      </c>
      <c r="C720" s="113">
        <v>155</v>
      </c>
      <c r="D720" s="93" t="s">
        <v>1536</v>
      </c>
      <c r="E720" s="93"/>
      <c r="F720" s="114">
        <v>766644157790</v>
      </c>
      <c r="G720" s="115">
        <v>34939</v>
      </c>
      <c r="H720" s="112" t="s">
        <v>1078</v>
      </c>
      <c r="I720" s="87" t="s">
        <v>111</v>
      </c>
      <c r="J720" s="93" t="s">
        <v>143</v>
      </c>
      <c r="K720" s="93" t="s">
        <v>1108</v>
      </c>
      <c r="L720" s="115">
        <v>43782</v>
      </c>
      <c r="M720" s="87" t="s">
        <v>96</v>
      </c>
      <c r="N720" s="87">
        <v>0</v>
      </c>
      <c r="O720" s="116">
        <v>63544</v>
      </c>
      <c r="P720" s="116">
        <v>0</v>
      </c>
      <c r="Q720" s="116">
        <v>0</v>
      </c>
      <c r="R720" s="116">
        <v>0</v>
      </c>
      <c r="S720" s="116">
        <v>95318</v>
      </c>
      <c r="T720" s="116">
        <f t="shared" si="45"/>
        <v>158862</v>
      </c>
      <c r="U720" s="87">
        <v>0</v>
      </c>
      <c r="V720" s="89">
        <f t="shared" si="47"/>
        <v>158862</v>
      </c>
      <c r="W720" s="87">
        <v>0</v>
      </c>
      <c r="X720" s="116">
        <v>15252</v>
      </c>
      <c r="Y720" s="116">
        <v>0</v>
      </c>
      <c r="Z720" s="116">
        <v>1194</v>
      </c>
      <c r="AA720" s="116">
        <v>0</v>
      </c>
      <c r="AB720" s="116">
        <v>0</v>
      </c>
      <c r="AC720" s="116">
        <v>0</v>
      </c>
      <c r="AD720" s="116">
        <v>0</v>
      </c>
      <c r="AE720" s="116">
        <f t="shared" si="46"/>
        <v>16446</v>
      </c>
      <c r="AF720" s="89">
        <f t="shared" si="48"/>
        <v>142416</v>
      </c>
      <c r="AG720" s="87">
        <v>0</v>
      </c>
      <c r="AH720" s="117" t="s">
        <v>121</v>
      </c>
      <c r="AI720" s="118">
        <v>610002010014843</v>
      </c>
      <c r="AJ720" s="117" t="s">
        <v>140</v>
      </c>
    </row>
    <row r="721" spans="2:36" ht="16.5">
      <c r="B721" s="93" t="s">
        <v>1537</v>
      </c>
      <c r="C721" s="113">
        <v>156</v>
      </c>
      <c r="D721" s="93" t="s">
        <v>1538</v>
      </c>
      <c r="E721" s="93" t="s">
        <v>1539</v>
      </c>
      <c r="F721" s="114">
        <v>530422921104</v>
      </c>
      <c r="G721" s="115">
        <v>34058</v>
      </c>
      <c r="H721" s="112" t="s">
        <v>4</v>
      </c>
      <c r="I721" s="87" t="s">
        <v>111</v>
      </c>
      <c r="J721" s="93" t="s">
        <v>1540</v>
      </c>
      <c r="K721" s="93" t="s">
        <v>1037</v>
      </c>
      <c r="L721" s="115">
        <v>43800</v>
      </c>
      <c r="M721" s="87" t="s">
        <v>96</v>
      </c>
      <c r="N721" s="87">
        <v>0</v>
      </c>
      <c r="O721" s="116">
        <v>47613</v>
      </c>
      <c r="P721" s="116">
        <v>0</v>
      </c>
      <c r="Q721" s="116">
        <v>0</v>
      </c>
      <c r="R721" s="116">
        <v>0</v>
      </c>
      <c r="S721" s="116">
        <v>71419</v>
      </c>
      <c r="T721" s="116">
        <f t="shared" si="45"/>
        <v>119032</v>
      </c>
      <c r="U721" s="87">
        <v>0</v>
      </c>
      <c r="V721" s="89">
        <f t="shared" si="47"/>
        <v>119032</v>
      </c>
      <c r="W721" s="87">
        <v>0</v>
      </c>
      <c r="X721" s="116">
        <v>11428</v>
      </c>
      <c r="Y721" s="116">
        <v>0</v>
      </c>
      <c r="Z721" s="116">
        <v>889</v>
      </c>
      <c r="AA721" s="116">
        <v>0</v>
      </c>
      <c r="AB721" s="116">
        <v>0</v>
      </c>
      <c r="AC721" s="116">
        <v>0</v>
      </c>
      <c r="AD721" s="116">
        <v>0</v>
      </c>
      <c r="AE721" s="116">
        <f t="shared" si="46"/>
        <v>12317</v>
      </c>
      <c r="AF721" s="89">
        <f t="shared" si="48"/>
        <v>106715</v>
      </c>
      <c r="AG721" s="87">
        <v>0</v>
      </c>
      <c r="AH721" s="117" t="s">
        <v>121</v>
      </c>
      <c r="AI721" s="118">
        <v>112310100061248</v>
      </c>
      <c r="AJ721" s="117" t="s">
        <v>174</v>
      </c>
    </row>
    <row r="722" spans="2:36" ht="16.5">
      <c r="B722" s="93" t="s">
        <v>1541</v>
      </c>
      <c r="C722" s="113">
        <v>157</v>
      </c>
      <c r="D722" s="93" t="s">
        <v>1542</v>
      </c>
      <c r="E722" s="93" t="s">
        <v>1543</v>
      </c>
      <c r="F722" s="114">
        <v>605667104150</v>
      </c>
      <c r="G722" s="115">
        <v>36953</v>
      </c>
      <c r="H722" s="112" t="s">
        <v>1048</v>
      </c>
      <c r="I722" s="87" t="s">
        <v>111</v>
      </c>
      <c r="J722" s="93" t="s">
        <v>1033</v>
      </c>
      <c r="K722" s="93" t="s">
        <v>1532</v>
      </c>
      <c r="L722" s="115">
        <v>43784</v>
      </c>
      <c r="M722" s="87" t="s">
        <v>96</v>
      </c>
      <c r="N722" s="87">
        <v>0</v>
      </c>
      <c r="O722" s="116">
        <v>32670</v>
      </c>
      <c r="P722" s="116">
        <v>0</v>
      </c>
      <c r="Q722" s="116">
        <v>0</v>
      </c>
      <c r="R722" s="116">
        <v>0</v>
      </c>
      <c r="S722" s="116">
        <v>60630</v>
      </c>
      <c r="T722" s="116">
        <f t="shared" si="45"/>
        <v>93300</v>
      </c>
      <c r="U722" s="87">
        <v>0</v>
      </c>
      <c r="V722" s="89">
        <f t="shared" si="47"/>
        <v>93300</v>
      </c>
      <c r="W722" s="87">
        <v>0</v>
      </c>
      <c r="X722" s="116">
        <v>7848</v>
      </c>
      <c r="Y722" s="116">
        <v>0</v>
      </c>
      <c r="Z722" s="116">
        <v>612</v>
      </c>
      <c r="AA722" s="116">
        <v>0</v>
      </c>
      <c r="AB722" s="116">
        <v>0</v>
      </c>
      <c r="AC722" s="116">
        <v>0</v>
      </c>
      <c r="AD722" s="116">
        <v>0</v>
      </c>
      <c r="AE722" s="116">
        <f t="shared" si="46"/>
        <v>8460</v>
      </c>
      <c r="AF722" s="89">
        <f t="shared" si="48"/>
        <v>84840</v>
      </c>
      <c r="AG722" s="87">
        <v>0</v>
      </c>
      <c r="AH722" s="117" t="s">
        <v>121</v>
      </c>
      <c r="AI722" s="118">
        <v>610002010014684</v>
      </c>
      <c r="AJ722" s="117" t="s">
        <v>140</v>
      </c>
    </row>
    <row r="723" spans="2:36" ht="16.5">
      <c r="B723" s="93" t="s">
        <v>1544</v>
      </c>
      <c r="C723" s="113">
        <v>158</v>
      </c>
      <c r="D723" s="93" t="s">
        <v>1545</v>
      </c>
      <c r="E723" s="93"/>
      <c r="F723" s="114">
        <v>423169406153</v>
      </c>
      <c r="G723" s="115">
        <v>33391</v>
      </c>
      <c r="H723" s="112" t="s">
        <v>1078</v>
      </c>
      <c r="I723" s="87" t="s">
        <v>111</v>
      </c>
      <c r="J723" s="93" t="s">
        <v>1096</v>
      </c>
      <c r="K723" s="93" t="s">
        <v>1108</v>
      </c>
      <c r="L723" s="115">
        <v>43800</v>
      </c>
      <c r="M723" s="87" t="s">
        <v>96</v>
      </c>
      <c r="N723" s="87">
        <v>0</v>
      </c>
      <c r="O723" s="116">
        <v>36139</v>
      </c>
      <c r="P723" s="116">
        <v>0</v>
      </c>
      <c r="Q723" s="116">
        <v>0</v>
      </c>
      <c r="R723" s="116">
        <v>0</v>
      </c>
      <c r="S723" s="116">
        <v>54208</v>
      </c>
      <c r="T723" s="116">
        <f t="shared" si="45"/>
        <v>90347</v>
      </c>
      <c r="U723" s="87">
        <v>0</v>
      </c>
      <c r="V723" s="89">
        <f t="shared" si="47"/>
        <v>90347</v>
      </c>
      <c r="W723" s="87">
        <v>0</v>
      </c>
      <c r="X723" s="116">
        <v>8676</v>
      </c>
      <c r="Y723" s="116">
        <v>0</v>
      </c>
      <c r="Z723" s="116">
        <v>679</v>
      </c>
      <c r="AA723" s="116">
        <v>0</v>
      </c>
      <c r="AB723" s="116">
        <v>0</v>
      </c>
      <c r="AC723" s="116">
        <v>0</v>
      </c>
      <c r="AD723" s="116">
        <v>0</v>
      </c>
      <c r="AE723" s="116">
        <f t="shared" si="46"/>
        <v>9355</v>
      </c>
      <c r="AF723" s="89">
        <f t="shared" si="48"/>
        <v>80992</v>
      </c>
      <c r="AG723" s="87">
        <v>0</v>
      </c>
      <c r="AH723" s="117" t="s">
        <v>121</v>
      </c>
      <c r="AI723" s="118">
        <v>328202120000232</v>
      </c>
      <c r="AJ723" s="117" t="s">
        <v>1318</v>
      </c>
    </row>
    <row r="724" spans="2:36" ht="16.5">
      <c r="B724" s="93" t="s">
        <v>1546</v>
      </c>
      <c r="C724" s="113">
        <v>159</v>
      </c>
      <c r="D724" s="93" t="s">
        <v>1547</v>
      </c>
      <c r="E724" s="93"/>
      <c r="F724" s="114">
        <v>663334131322</v>
      </c>
      <c r="G724" s="115">
        <v>33436</v>
      </c>
      <c r="H724" s="112" t="s">
        <v>1494</v>
      </c>
      <c r="I724" s="87" t="s">
        <v>111</v>
      </c>
      <c r="J724" s="93" t="s">
        <v>1410</v>
      </c>
      <c r="K724" s="93" t="s">
        <v>1044</v>
      </c>
      <c r="L724" s="115">
        <v>43810</v>
      </c>
      <c r="M724" s="87" t="s">
        <v>96</v>
      </c>
      <c r="N724" s="87">
        <v>0</v>
      </c>
      <c r="O724" s="116">
        <v>40656</v>
      </c>
      <c r="P724" s="116">
        <v>0</v>
      </c>
      <c r="Q724" s="116">
        <v>0</v>
      </c>
      <c r="R724" s="116">
        <v>0</v>
      </c>
      <c r="S724" s="116">
        <v>66484</v>
      </c>
      <c r="T724" s="116">
        <f t="shared" si="45"/>
        <v>107140</v>
      </c>
      <c r="U724" s="87">
        <v>0</v>
      </c>
      <c r="V724" s="89">
        <f t="shared" si="47"/>
        <v>107140</v>
      </c>
      <c r="W724" s="87">
        <v>0</v>
      </c>
      <c r="X724" s="116">
        <v>9758</v>
      </c>
      <c r="Y724" s="116">
        <v>0</v>
      </c>
      <c r="Z724" s="116">
        <v>763</v>
      </c>
      <c r="AA724" s="116">
        <v>0</v>
      </c>
      <c r="AB724" s="116">
        <v>0</v>
      </c>
      <c r="AC724" s="116">
        <v>0</v>
      </c>
      <c r="AD724" s="116">
        <v>0</v>
      </c>
      <c r="AE724" s="116">
        <f t="shared" si="46"/>
        <v>10521</v>
      </c>
      <c r="AF724" s="89">
        <f t="shared" si="48"/>
        <v>96619</v>
      </c>
      <c r="AG724" s="87">
        <v>0</v>
      </c>
      <c r="AH724" s="117" t="s">
        <v>121</v>
      </c>
      <c r="AI724" s="118">
        <v>610002010013996</v>
      </c>
      <c r="AJ724" s="117" t="s">
        <v>140</v>
      </c>
    </row>
    <row r="725" spans="2:36" ht="16.5">
      <c r="B725" s="93" t="s">
        <v>1548</v>
      </c>
      <c r="C725" s="113">
        <v>160</v>
      </c>
      <c r="D725" s="93" t="s">
        <v>1549</v>
      </c>
      <c r="E725" s="93"/>
      <c r="F725" s="114">
        <v>782573621821</v>
      </c>
      <c r="G725" s="115">
        <v>30870</v>
      </c>
      <c r="H725" s="112" t="s">
        <v>1078</v>
      </c>
      <c r="I725" s="87" t="s">
        <v>111</v>
      </c>
      <c r="J725" s="93" t="s">
        <v>1096</v>
      </c>
      <c r="K725" s="93" t="s">
        <v>1108</v>
      </c>
      <c r="L725" s="115">
        <v>43831</v>
      </c>
      <c r="M725" s="87" t="s">
        <v>96</v>
      </c>
      <c r="N725" s="87">
        <v>0</v>
      </c>
      <c r="O725" s="116">
        <v>60656</v>
      </c>
      <c r="P725" s="116">
        <v>0</v>
      </c>
      <c r="Q725" s="116">
        <v>0</v>
      </c>
      <c r="R725" s="116">
        <v>0</v>
      </c>
      <c r="S725" s="116">
        <v>90984</v>
      </c>
      <c r="T725" s="116">
        <f t="shared" si="45"/>
        <v>151640</v>
      </c>
      <c r="U725" s="87">
        <v>0</v>
      </c>
      <c r="V725" s="89">
        <f t="shared" si="47"/>
        <v>151640</v>
      </c>
      <c r="W725" s="87">
        <v>0</v>
      </c>
      <c r="X725" s="116">
        <v>14562</v>
      </c>
      <c r="Y725" s="116">
        <v>0</v>
      </c>
      <c r="Z725" s="116">
        <v>1134</v>
      </c>
      <c r="AA725" s="116">
        <v>0</v>
      </c>
      <c r="AB725" s="116">
        <v>0</v>
      </c>
      <c r="AC725" s="116">
        <v>0</v>
      </c>
      <c r="AD725" s="116">
        <v>0</v>
      </c>
      <c r="AE725" s="116">
        <f t="shared" si="46"/>
        <v>15696</v>
      </c>
      <c r="AF725" s="89">
        <f t="shared" si="48"/>
        <v>135944</v>
      </c>
      <c r="AG725" s="87">
        <v>0</v>
      </c>
      <c r="AH725" s="117" t="s">
        <v>121</v>
      </c>
      <c r="AI725" s="118">
        <v>328202010083847</v>
      </c>
      <c r="AJ725" s="117" t="s">
        <v>1318</v>
      </c>
    </row>
    <row r="726" spans="2:36" ht="16.5">
      <c r="B726" s="93" t="s">
        <v>1550</v>
      </c>
      <c r="C726" s="113">
        <v>161</v>
      </c>
      <c r="D726" s="93" t="s">
        <v>1551</v>
      </c>
      <c r="E726" s="93"/>
      <c r="F726" s="114">
        <v>283097146596</v>
      </c>
      <c r="G726" s="115">
        <v>33008</v>
      </c>
      <c r="H726" s="112" t="s">
        <v>4</v>
      </c>
      <c r="I726" s="87" t="s">
        <v>111</v>
      </c>
      <c r="J726" s="93" t="s">
        <v>1096</v>
      </c>
      <c r="K726" s="93" t="s">
        <v>1108</v>
      </c>
      <c r="L726" s="115">
        <v>43831</v>
      </c>
      <c r="M726" s="87" t="s">
        <v>96</v>
      </c>
      <c r="N726" s="87">
        <v>0</v>
      </c>
      <c r="O726" s="116">
        <v>60984</v>
      </c>
      <c r="P726" s="116">
        <v>0</v>
      </c>
      <c r="Q726" s="116">
        <v>0</v>
      </c>
      <c r="R726" s="116">
        <v>0</v>
      </c>
      <c r="S726" s="116">
        <v>91476</v>
      </c>
      <c r="T726" s="116">
        <f t="shared" si="45"/>
        <v>152460</v>
      </c>
      <c r="U726" s="87">
        <v>0</v>
      </c>
      <c r="V726" s="89">
        <f t="shared" si="47"/>
        <v>152460</v>
      </c>
      <c r="W726" s="87">
        <v>0</v>
      </c>
      <c r="X726" s="116">
        <v>14640</v>
      </c>
      <c r="Y726" s="116">
        <v>0</v>
      </c>
      <c r="Z726" s="116">
        <v>1140</v>
      </c>
      <c r="AA726" s="116">
        <v>0</v>
      </c>
      <c r="AB726" s="116">
        <v>0</v>
      </c>
      <c r="AC726" s="116">
        <v>0</v>
      </c>
      <c r="AD726" s="116">
        <v>0</v>
      </c>
      <c r="AE726" s="116">
        <f t="shared" si="46"/>
        <v>15780</v>
      </c>
      <c r="AF726" s="89">
        <f t="shared" si="48"/>
        <v>136680</v>
      </c>
      <c r="AG726" s="87">
        <v>0</v>
      </c>
      <c r="AH726" s="117" t="s">
        <v>121</v>
      </c>
      <c r="AI726" s="118">
        <v>610002010014969</v>
      </c>
      <c r="AJ726" s="117" t="s">
        <v>140</v>
      </c>
    </row>
    <row r="727" spans="2:36" ht="16.5">
      <c r="B727" s="93" t="s">
        <v>1555</v>
      </c>
      <c r="C727" s="113">
        <v>162</v>
      </c>
      <c r="D727" s="93" t="s">
        <v>1556</v>
      </c>
      <c r="E727" s="93" t="s">
        <v>1557</v>
      </c>
      <c r="F727" s="114">
        <v>371181781378</v>
      </c>
      <c r="G727" s="115">
        <v>30160</v>
      </c>
      <c r="H727" s="112" t="s">
        <v>1254</v>
      </c>
      <c r="I727" s="87" t="s">
        <v>111</v>
      </c>
      <c r="J727" s="93" t="s">
        <v>1255</v>
      </c>
      <c r="K727" s="93" t="s">
        <v>1129</v>
      </c>
      <c r="L727" s="115">
        <v>43863</v>
      </c>
      <c r="M727" s="87" t="s">
        <v>96</v>
      </c>
      <c r="N727" s="87">
        <v>0</v>
      </c>
      <c r="O727" s="116">
        <v>92928</v>
      </c>
      <c r="P727" s="116">
        <v>0</v>
      </c>
      <c r="Q727" s="116">
        <v>0</v>
      </c>
      <c r="R727" s="116">
        <v>0</v>
      </c>
      <c r="S727" s="116">
        <v>139392</v>
      </c>
      <c r="T727" s="116">
        <f t="shared" si="45"/>
        <v>232320</v>
      </c>
      <c r="U727" s="87">
        <v>0</v>
      </c>
      <c r="V727" s="89">
        <f t="shared" si="47"/>
        <v>232320</v>
      </c>
      <c r="W727" s="87">
        <v>0</v>
      </c>
      <c r="X727" s="116">
        <v>0</v>
      </c>
      <c r="Y727" s="116">
        <v>0</v>
      </c>
      <c r="Z727" s="116">
        <v>0</v>
      </c>
      <c r="AA727" s="116">
        <v>0</v>
      </c>
      <c r="AB727" s="116">
        <v>1800</v>
      </c>
      <c r="AC727" s="116">
        <v>0</v>
      </c>
      <c r="AD727" s="116">
        <v>0</v>
      </c>
      <c r="AE727" s="116">
        <f t="shared" si="46"/>
        <v>1800</v>
      </c>
      <c r="AF727" s="89">
        <f t="shared" si="48"/>
        <v>230520</v>
      </c>
      <c r="AG727" s="87">
        <v>0</v>
      </c>
      <c r="AH727" s="117" t="s">
        <v>121</v>
      </c>
      <c r="AI727" s="118">
        <v>610002010004596</v>
      </c>
      <c r="AJ727" s="117" t="s">
        <v>140</v>
      </c>
    </row>
    <row r="728" spans="2:36" ht="16.5">
      <c r="B728" s="93" t="s">
        <v>1561</v>
      </c>
      <c r="C728" s="113">
        <v>163</v>
      </c>
      <c r="D728" s="93" t="s">
        <v>1562</v>
      </c>
      <c r="E728" s="93" t="s">
        <v>1563</v>
      </c>
      <c r="F728" s="114">
        <v>853322247171</v>
      </c>
      <c r="G728" s="115">
        <v>36034</v>
      </c>
      <c r="H728" s="112" t="s">
        <v>1564</v>
      </c>
      <c r="I728" s="87" t="s">
        <v>111</v>
      </c>
      <c r="J728" s="93" t="s">
        <v>1134</v>
      </c>
      <c r="K728" s="93" t="s">
        <v>723</v>
      </c>
      <c r="L728" s="115">
        <v>43846</v>
      </c>
      <c r="M728" s="87" t="s">
        <v>96</v>
      </c>
      <c r="N728" s="87">
        <v>0</v>
      </c>
      <c r="O728" s="116">
        <v>9389</v>
      </c>
      <c r="P728" s="116">
        <v>0</v>
      </c>
      <c r="Q728" s="116">
        <v>0</v>
      </c>
      <c r="R728" s="116">
        <v>0</v>
      </c>
      <c r="S728" s="116">
        <v>14081</v>
      </c>
      <c r="T728" s="116">
        <f t="shared" si="45"/>
        <v>23470</v>
      </c>
      <c r="U728" s="87">
        <v>0</v>
      </c>
      <c r="V728" s="89">
        <f t="shared" si="47"/>
        <v>23470</v>
      </c>
      <c r="W728" s="87">
        <v>0</v>
      </c>
      <c r="X728" s="116">
        <v>2252</v>
      </c>
      <c r="Y728" s="116">
        <v>0</v>
      </c>
      <c r="Z728" s="116">
        <v>176</v>
      </c>
      <c r="AA728" s="116">
        <v>0</v>
      </c>
      <c r="AB728" s="116">
        <v>0</v>
      </c>
      <c r="AC728" s="116">
        <v>0</v>
      </c>
      <c r="AD728" s="116">
        <v>0</v>
      </c>
      <c r="AE728" s="116">
        <f t="shared" si="46"/>
        <v>2428</v>
      </c>
      <c r="AF728" s="89">
        <f t="shared" si="48"/>
        <v>21042</v>
      </c>
      <c r="AG728" s="87">
        <v>0</v>
      </c>
      <c r="AH728" s="117" t="s">
        <v>121</v>
      </c>
      <c r="AI728" s="118">
        <v>328002011021545</v>
      </c>
      <c r="AJ728" s="117" t="s">
        <v>174</v>
      </c>
    </row>
    <row r="729" spans="2:36" ht="16.5">
      <c r="B729" s="93" t="s">
        <v>1565</v>
      </c>
      <c r="C729" s="113">
        <v>164</v>
      </c>
      <c r="D729" s="93" t="s">
        <v>1566</v>
      </c>
      <c r="E729" s="93" t="s">
        <v>1567</v>
      </c>
      <c r="F729" s="114">
        <v>607342279614</v>
      </c>
      <c r="G729" s="115">
        <v>32712</v>
      </c>
      <c r="H729" s="112"/>
      <c r="I729" s="87" t="s">
        <v>111</v>
      </c>
      <c r="J729" s="93" t="s">
        <v>1005</v>
      </c>
      <c r="K729" s="93" t="s">
        <v>1001</v>
      </c>
      <c r="L729" s="115">
        <v>43985</v>
      </c>
      <c r="M729" s="87" t="s">
        <v>96</v>
      </c>
      <c r="N729" s="87">
        <v>0</v>
      </c>
      <c r="O729" s="116">
        <v>156140</v>
      </c>
      <c r="P729" s="116">
        <v>0</v>
      </c>
      <c r="Q729" s="116">
        <v>0</v>
      </c>
      <c r="R729" s="116">
        <v>0</v>
      </c>
      <c r="S729" s="116">
        <v>139490</v>
      </c>
      <c r="T729" s="116">
        <f t="shared" si="45"/>
        <v>295630</v>
      </c>
      <c r="U729" s="87">
        <v>0</v>
      </c>
      <c r="V729" s="89">
        <f t="shared" si="47"/>
        <v>295630</v>
      </c>
      <c r="W729" s="87">
        <v>0</v>
      </c>
      <c r="X729" s="116">
        <v>0</v>
      </c>
      <c r="Y729" s="116">
        <v>0</v>
      </c>
      <c r="Z729" s="116">
        <v>0</v>
      </c>
      <c r="AA729" s="116">
        <v>0</v>
      </c>
      <c r="AB729" s="116">
        <v>2200</v>
      </c>
      <c r="AC729" s="116">
        <v>0</v>
      </c>
      <c r="AD729" s="116">
        <v>0</v>
      </c>
      <c r="AE729" s="116">
        <f t="shared" si="46"/>
        <v>2200</v>
      </c>
      <c r="AF729" s="89">
        <f t="shared" si="48"/>
        <v>293430</v>
      </c>
      <c r="AG729" s="87">
        <v>0</v>
      </c>
      <c r="AH729" s="117" t="s">
        <v>121</v>
      </c>
      <c r="AI729" s="118">
        <v>508202010047565</v>
      </c>
      <c r="AJ729" s="117" t="s">
        <v>1007</v>
      </c>
    </row>
    <row r="730" spans="2:36" ht="16.5">
      <c r="B730" s="93" t="s">
        <v>1568</v>
      </c>
      <c r="C730" s="113">
        <v>165</v>
      </c>
      <c r="D730" s="93" t="s">
        <v>1569</v>
      </c>
      <c r="E730" s="93"/>
      <c r="F730" s="114">
        <v>298391515013</v>
      </c>
      <c r="G730" s="115">
        <v>35401</v>
      </c>
      <c r="H730" s="112"/>
      <c r="I730" s="87" t="s">
        <v>111</v>
      </c>
      <c r="J730" s="93" t="s">
        <v>1005</v>
      </c>
      <c r="K730" s="93" t="s">
        <v>1037</v>
      </c>
      <c r="L730" s="115">
        <v>44013</v>
      </c>
      <c r="M730" s="87" t="s">
        <v>96</v>
      </c>
      <c r="N730" s="87">
        <v>0</v>
      </c>
      <c r="O730" s="116">
        <v>91390</v>
      </c>
      <c r="P730" s="116">
        <v>0</v>
      </c>
      <c r="Q730" s="116">
        <v>0</v>
      </c>
      <c r="R730" s="116">
        <v>0</v>
      </c>
      <c r="S730" s="116">
        <v>136492</v>
      </c>
      <c r="T730" s="116">
        <f t="shared" si="45"/>
        <v>227882</v>
      </c>
      <c r="U730" s="87">
        <v>0</v>
      </c>
      <c r="V730" s="89">
        <f t="shared" si="47"/>
        <v>227882</v>
      </c>
      <c r="W730" s="87">
        <v>0</v>
      </c>
      <c r="X730" s="116">
        <v>0</v>
      </c>
      <c r="Y730" s="116">
        <v>0</v>
      </c>
      <c r="Z730" s="116">
        <v>0</v>
      </c>
      <c r="AA730" s="116">
        <v>0</v>
      </c>
      <c r="AB730" s="116">
        <v>1800</v>
      </c>
      <c r="AC730" s="116">
        <v>0</v>
      </c>
      <c r="AD730" s="116">
        <v>0</v>
      </c>
      <c r="AE730" s="116">
        <f t="shared" si="46"/>
        <v>1800</v>
      </c>
      <c r="AF730" s="89">
        <f t="shared" si="48"/>
        <v>226082</v>
      </c>
      <c r="AG730" s="87">
        <v>0</v>
      </c>
      <c r="AH730" s="117" t="s">
        <v>121</v>
      </c>
      <c r="AI730" s="118">
        <v>52210100085187</v>
      </c>
      <c r="AJ730" s="117" t="s">
        <v>174</v>
      </c>
    </row>
    <row r="731" spans="2:36" ht="16.5">
      <c r="B731" s="93" t="s">
        <v>1573</v>
      </c>
      <c r="C731" s="113">
        <v>166</v>
      </c>
      <c r="D731" s="93" t="s">
        <v>1574</v>
      </c>
      <c r="E731" s="93" t="s">
        <v>1575</v>
      </c>
      <c r="F731" s="114">
        <v>475608449619</v>
      </c>
      <c r="G731" s="115">
        <v>31265</v>
      </c>
      <c r="H731" s="112" t="s">
        <v>1342</v>
      </c>
      <c r="I731" s="87" t="s">
        <v>111</v>
      </c>
      <c r="J731" s="93" t="s">
        <v>200</v>
      </c>
      <c r="K731" s="93" t="s">
        <v>1044</v>
      </c>
      <c r="L731" s="115">
        <v>44030</v>
      </c>
      <c r="M731" s="87" t="s">
        <v>96</v>
      </c>
      <c r="N731" s="87">
        <v>0</v>
      </c>
      <c r="O731" s="116">
        <v>55302</v>
      </c>
      <c r="P731" s="116">
        <v>0</v>
      </c>
      <c r="Q731" s="116">
        <v>0</v>
      </c>
      <c r="R731" s="116">
        <v>0</v>
      </c>
      <c r="S731" s="116">
        <v>82966</v>
      </c>
      <c r="T731" s="116">
        <f t="shared" si="45"/>
        <v>138268</v>
      </c>
      <c r="U731" s="87">
        <v>0</v>
      </c>
      <c r="V731" s="89">
        <f t="shared" si="47"/>
        <v>138268</v>
      </c>
      <c r="W731" s="87">
        <v>0</v>
      </c>
      <c r="X731" s="116">
        <v>13284</v>
      </c>
      <c r="Y731" s="116">
        <v>0</v>
      </c>
      <c r="Z731" s="116">
        <v>1035</v>
      </c>
      <c r="AA731" s="116">
        <v>0</v>
      </c>
      <c r="AB731" s="116">
        <v>0</v>
      </c>
      <c r="AC731" s="116">
        <v>0</v>
      </c>
      <c r="AD731" s="116">
        <v>0</v>
      </c>
      <c r="AE731" s="116">
        <f t="shared" si="46"/>
        <v>14319</v>
      </c>
      <c r="AF731" s="89">
        <f t="shared" si="48"/>
        <v>123949</v>
      </c>
      <c r="AG731" s="87">
        <v>0</v>
      </c>
      <c r="AH731" s="117" t="s">
        <v>121</v>
      </c>
      <c r="AI731" s="118">
        <v>610002010015106</v>
      </c>
      <c r="AJ731" s="117" t="s">
        <v>140</v>
      </c>
    </row>
    <row r="732" spans="2:36" ht="16.5">
      <c r="B732" s="93" t="s">
        <v>1576</v>
      </c>
      <c r="C732" s="113">
        <v>167</v>
      </c>
      <c r="D732" s="93" t="s">
        <v>1577</v>
      </c>
      <c r="E732" s="93" t="s">
        <v>1578</v>
      </c>
      <c r="F732" s="114">
        <v>358267904414</v>
      </c>
      <c r="G732" s="115">
        <v>31999</v>
      </c>
      <c r="H732" s="112" t="s">
        <v>4</v>
      </c>
      <c r="I732" s="87" t="s">
        <v>111</v>
      </c>
      <c r="J732" s="93" t="s">
        <v>1470</v>
      </c>
      <c r="K732" s="93" t="s">
        <v>1001</v>
      </c>
      <c r="L732" s="115">
        <v>44033</v>
      </c>
      <c r="M732" s="87" t="s">
        <v>96</v>
      </c>
      <c r="N732" s="87">
        <v>0</v>
      </c>
      <c r="O732" s="116">
        <v>46678</v>
      </c>
      <c r="P732" s="116">
        <v>0</v>
      </c>
      <c r="Q732" s="116">
        <v>0</v>
      </c>
      <c r="R732" s="116">
        <v>0</v>
      </c>
      <c r="S732" s="116">
        <v>70017</v>
      </c>
      <c r="T732" s="116">
        <f t="shared" si="45"/>
        <v>116695</v>
      </c>
      <c r="U732" s="87">
        <v>0</v>
      </c>
      <c r="V732" s="89">
        <f t="shared" si="47"/>
        <v>116695</v>
      </c>
      <c r="W732" s="87">
        <v>0</v>
      </c>
      <c r="X732" s="116">
        <v>11210</v>
      </c>
      <c r="Y732" s="116">
        <v>0</v>
      </c>
      <c r="Z732" s="116">
        <v>874</v>
      </c>
      <c r="AA732" s="116">
        <v>0</v>
      </c>
      <c r="AB732" s="116">
        <v>0</v>
      </c>
      <c r="AC732" s="116">
        <v>0</v>
      </c>
      <c r="AD732" s="116">
        <v>0</v>
      </c>
      <c r="AE732" s="116">
        <f t="shared" si="46"/>
        <v>12084</v>
      </c>
      <c r="AF732" s="89">
        <f t="shared" si="48"/>
        <v>104611</v>
      </c>
      <c r="AG732" s="87">
        <v>0</v>
      </c>
      <c r="AH732" s="117" t="s">
        <v>121</v>
      </c>
      <c r="AI732" s="118">
        <v>610002010015137</v>
      </c>
      <c r="AJ732" s="117" t="s">
        <v>140</v>
      </c>
    </row>
    <row r="733" spans="2:36" ht="16.5">
      <c r="B733" s="93" t="s">
        <v>1579</v>
      </c>
      <c r="C733" s="113">
        <v>168</v>
      </c>
      <c r="D733" s="93" t="s">
        <v>1580</v>
      </c>
      <c r="E733" s="93" t="s">
        <v>1581</v>
      </c>
      <c r="F733" s="114">
        <v>779418738762</v>
      </c>
      <c r="G733" s="115">
        <v>32181</v>
      </c>
      <c r="H733" s="112"/>
      <c r="I733" s="87" t="s">
        <v>111</v>
      </c>
      <c r="J733" s="93" t="s">
        <v>1270</v>
      </c>
      <c r="K733" s="93" t="s">
        <v>1271</v>
      </c>
      <c r="L733" s="115">
        <v>44056</v>
      </c>
      <c r="M733" s="87" t="s">
        <v>96</v>
      </c>
      <c r="N733" s="87">
        <v>0</v>
      </c>
      <c r="O733" s="116">
        <v>192000</v>
      </c>
      <c r="P733" s="116">
        <v>0</v>
      </c>
      <c r="Q733" s="116">
        <v>0</v>
      </c>
      <c r="R733" s="116">
        <v>0</v>
      </c>
      <c r="S733" s="116">
        <v>171000</v>
      </c>
      <c r="T733" s="116">
        <f t="shared" si="45"/>
        <v>363000</v>
      </c>
      <c r="U733" s="87">
        <v>0</v>
      </c>
      <c r="V733" s="89">
        <f t="shared" si="47"/>
        <v>363000</v>
      </c>
      <c r="W733" s="87">
        <v>0</v>
      </c>
      <c r="X733" s="116">
        <v>0</v>
      </c>
      <c r="Y733" s="116">
        <v>0</v>
      </c>
      <c r="Z733" s="116">
        <v>0</v>
      </c>
      <c r="AA733" s="116">
        <v>0</v>
      </c>
      <c r="AB733" s="116">
        <v>2400</v>
      </c>
      <c r="AC733" s="116">
        <v>0</v>
      </c>
      <c r="AD733" s="116">
        <v>0</v>
      </c>
      <c r="AE733" s="116">
        <f t="shared" si="46"/>
        <v>2400</v>
      </c>
      <c r="AF733" s="89">
        <f t="shared" si="48"/>
        <v>360600</v>
      </c>
      <c r="AG733" s="87">
        <v>0</v>
      </c>
      <c r="AH733" s="117" t="s">
        <v>121</v>
      </c>
      <c r="AI733" s="118">
        <v>25810100141377</v>
      </c>
      <c r="AJ733" s="117" t="s">
        <v>252</v>
      </c>
    </row>
    <row r="734" spans="2:36" ht="16.5">
      <c r="B734" s="93" t="s">
        <v>1582</v>
      </c>
      <c r="C734" s="113">
        <v>169</v>
      </c>
      <c r="D734" s="93" t="s">
        <v>1583</v>
      </c>
      <c r="E734" s="93" t="s">
        <v>1584</v>
      </c>
      <c r="F734" s="114">
        <v>797191301736</v>
      </c>
      <c r="G734" s="115">
        <v>32943</v>
      </c>
      <c r="H734" s="112"/>
      <c r="I734" s="87" t="s">
        <v>111</v>
      </c>
      <c r="J734" s="93" t="s">
        <v>1024</v>
      </c>
      <c r="K734" s="93" t="s">
        <v>1001</v>
      </c>
      <c r="L734" s="115">
        <v>44075</v>
      </c>
      <c r="M734" s="87" t="s">
        <v>96</v>
      </c>
      <c r="N734" s="87">
        <v>0</v>
      </c>
      <c r="O734" s="116">
        <v>283468</v>
      </c>
      <c r="P734" s="116">
        <v>0</v>
      </c>
      <c r="Q734" s="116">
        <v>0</v>
      </c>
      <c r="R734" s="116">
        <v>0</v>
      </c>
      <c r="S734" s="116">
        <v>15726</v>
      </c>
      <c r="T734" s="116">
        <f t="shared" si="45"/>
        <v>299194</v>
      </c>
      <c r="U734" s="87">
        <v>0</v>
      </c>
      <c r="V734" s="89">
        <f t="shared" si="47"/>
        <v>299194</v>
      </c>
      <c r="W734" s="87">
        <v>0</v>
      </c>
      <c r="X734" s="116">
        <v>0</v>
      </c>
      <c r="Y734" s="116">
        <v>0</v>
      </c>
      <c r="Z734" s="116">
        <v>0</v>
      </c>
      <c r="AA734" s="116">
        <v>0</v>
      </c>
      <c r="AB734" s="116">
        <v>2400</v>
      </c>
      <c r="AC734" s="116">
        <v>0</v>
      </c>
      <c r="AD734" s="116">
        <v>0</v>
      </c>
      <c r="AE734" s="116">
        <f t="shared" si="46"/>
        <v>2400</v>
      </c>
      <c r="AF734" s="89">
        <f t="shared" si="48"/>
        <v>296794</v>
      </c>
      <c r="AG734" s="87">
        <v>0</v>
      </c>
      <c r="AH734" s="117"/>
      <c r="AI734" s="118"/>
      <c r="AJ734" s="117"/>
    </row>
    <row r="735" spans="2:36" ht="16.5">
      <c r="B735" s="93" t="s">
        <v>1585</v>
      </c>
      <c r="C735" s="113">
        <v>170</v>
      </c>
      <c r="D735" s="93" t="s">
        <v>1586</v>
      </c>
      <c r="E735" s="93" t="s">
        <v>1587</v>
      </c>
      <c r="F735" s="114">
        <v>978481126144</v>
      </c>
      <c r="G735" s="115">
        <v>35231</v>
      </c>
      <c r="H735" s="112" t="s">
        <v>1078</v>
      </c>
      <c r="I735" s="87" t="s">
        <v>111</v>
      </c>
      <c r="J735" s="93" t="s">
        <v>1024</v>
      </c>
      <c r="K735" s="93" t="s">
        <v>1001</v>
      </c>
      <c r="L735" s="115">
        <v>44075</v>
      </c>
      <c r="M735" s="87" t="s">
        <v>96</v>
      </c>
      <c r="N735" s="87">
        <v>0</v>
      </c>
      <c r="O735" s="116">
        <v>283468</v>
      </c>
      <c r="P735" s="116">
        <v>0</v>
      </c>
      <c r="Q735" s="116">
        <v>0</v>
      </c>
      <c r="R735" s="116">
        <v>0</v>
      </c>
      <c r="S735" s="116">
        <v>15726</v>
      </c>
      <c r="T735" s="116">
        <f t="shared" si="45"/>
        <v>299194</v>
      </c>
      <c r="U735" s="87">
        <v>0</v>
      </c>
      <c r="V735" s="89">
        <f t="shared" si="47"/>
        <v>299194</v>
      </c>
      <c r="W735" s="87">
        <v>0</v>
      </c>
      <c r="X735" s="116">
        <v>0</v>
      </c>
      <c r="Y735" s="116">
        <v>0</v>
      </c>
      <c r="Z735" s="116">
        <v>0</v>
      </c>
      <c r="AA735" s="116">
        <v>0</v>
      </c>
      <c r="AB735" s="116">
        <v>2400</v>
      </c>
      <c r="AC735" s="116">
        <v>0</v>
      </c>
      <c r="AD735" s="116">
        <v>0</v>
      </c>
      <c r="AE735" s="116">
        <f t="shared" si="46"/>
        <v>2400</v>
      </c>
      <c r="AF735" s="89">
        <f t="shared" si="48"/>
        <v>296794</v>
      </c>
      <c r="AG735" s="87">
        <v>0</v>
      </c>
      <c r="AH735" s="117" t="s">
        <v>121</v>
      </c>
      <c r="AI735" s="118">
        <v>214810100038028</v>
      </c>
      <c r="AJ735" s="117" t="s">
        <v>122</v>
      </c>
    </row>
    <row r="736" spans="2:36" ht="16.5">
      <c r="B736" s="93" t="s">
        <v>1588</v>
      </c>
      <c r="C736" s="113">
        <v>171</v>
      </c>
      <c r="D736" s="93" t="s">
        <v>1589</v>
      </c>
      <c r="E736" s="93"/>
      <c r="F736" s="114">
        <v>886602382490</v>
      </c>
      <c r="G736" s="115">
        <v>32345</v>
      </c>
      <c r="H736" s="112" t="s">
        <v>1078</v>
      </c>
      <c r="I736" s="87" t="s">
        <v>111</v>
      </c>
      <c r="J736" s="93" t="s">
        <v>200</v>
      </c>
      <c r="K736" s="93" t="s">
        <v>1108</v>
      </c>
      <c r="L736" s="115">
        <v>44105</v>
      </c>
      <c r="M736" s="87" t="s">
        <v>96</v>
      </c>
      <c r="N736" s="87">
        <v>0</v>
      </c>
      <c r="O736" s="116">
        <v>64055</v>
      </c>
      <c r="P736" s="116">
        <v>0</v>
      </c>
      <c r="Q736" s="116">
        <v>0</v>
      </c>
      <c r="R736" s="116">
        <v>0</v>
      </c>
      <c r="S736" s="116">
        <v>96087</v>
      </c>
      <c r="T736" s="116">
        <f t="shared" si="45"/>
        <v>160142</v>
      </c>
      <c r="U736" s="87">
        <v>0</v>
      </c>
      <c r="V736" s="89">
        <f t="shared" si="47"/>
        <v>160142</v>
      </c>
      <c r="W736" s="87">
        <v>0</v>
      </c>
      <c r="X736" s="116">
        <v>15376</v>
      </c>
      <c r="Y736" s="116">
        <v>0</v>
      </c>
      <c r="Z736" s="116">
        <v>1199</v>
      </c>
      <c r="AA736" s="116">
        <v>0</v>
      </c>
      <c r="AB736" s="116">
        <v>0</v>
      </c>
      <c r="AC736" s="116">
        <v>0</v>
      </c>
      <c r="AD736" s="116">
        <v>0</v>
      </c>
      <c r="AE736" s="116">
        <f t="shared" si="46"/>
        <v>16575</v>
      </c>
      <c r="AF736" s="89">
        <f t="shared" si="48"/>
        <v>143567</v>
      </c>
      <c r="AG736" s="87">
        <v>0</v>
      </c>
      <c r="AH736" s="117" t="s">
        <v>121</v>
      </c>
      <c r="AI736" s="118">
        <v>214810100067093</v>
      </c>
      <c r="AJ736" s="117" t="s">
        <v>122</v>
      </c>
    </row>
    <row r="737" spans="2:36" ht="16.5">
      <c r="B737" s="93" t="s">
        <v>1596</v>
      </c>
      <c r="C737" s="113">
        <v>172</v>
      </c>
      <c r="D737" s="93" t="s">
        <v>1597</v>
      </c>
      <c r="E737" s="93" t="s">
        <v>1598</v>
      </c>
      <c r="F737" s="114">
        <v>866071132151</v>
      </c>
      <c r="G737" s="115">
        <v>36230</v>
      </c>
      <c r="H737" s="112" t="s">
        <v>1052</v>
      </c>
      <c r="I737" s="87" t="s">
        <v>111</v>
      </c>
      <c r="J737" s="93" t="s">
        <v>1033</v>
      </c>
      <c r="K737" s="93" t="s">
        <v>1532</v>
      </c>
      <c r="L737" s="115">
        <v>44119</v>
      </c>
      <c r="M737" s="87" t="s">
        <v>96</v>
      </c>
      <c r="N737" s="87">
        <v>0</v>
      </c>
      <c r="O737" s="116">
        <v>3485</v>
      </c>
      <c r="P737" s="116">
        <v>0</v>
      </c>
      <c r="Q737" s="116">
        <v>0</v>
      </c>
      <c r="R737" s="116">
        <v>0</v>
      </c>
      <c r="S737" s="116">
        <v>6842</v>
      </c>
      <c r="T737" s="116">
        <f t="shared" si="45"/>
        <v>10327</v>
      </c>
      <c r="U737" s="87">
        <v>0</v>
      </c>
      <c r="V737" s="89">
        <f t="shared" si="47"/>
        <v>10327</v>
      </c>
      <c r="W737" s="87">
        <v>0</v>
      </c>
      <c r="X737" s="116">
        <v>836</v>
      </c>
      <c r="Y737" s="116">
        <v>0</v>
      </c>
      <c r="Z737" s="116">
        <v>66</v>
      </c>
      <c r="AA737" s="116">
        <v>0</v>
      </c>
      <c r="AB737" s="116">
        <v>0</v>
      </c>
      <c r="AC737" s="116">
        <v>0</v>
      </c>
      <c r="AD737" s="116">
        <v>0</v>
      </c>
      <c r="AE737" s="116">
        <f t="shared" si="46"/>
        <v>902</v>
      </c>
      <c r="AF737" s="89">
        <f t="shared" si="48"/>
        <v>9425</v>
      </c>
      <c r="AG737" s="87">
        <v>0</v>
      </c>
      <c r="AH737" s="117" t="s">
        <v>121</v>
      </c>
      <c r="AI737" s="118">
        <v>610002010015155</v>
      </c>
      <c r="AJ737" s="117" t="s">
        <v>140</v>
      </c>
    </row>
    <row r="738" spans="2:36" ht="16.5">
      <c r="B738" s="93" t="s">
        <v>1601</v>
      </c>
      <c r="C738" s="113">
        <v>173</v>
      </c>
      <c r="D738" s="93" t="s">
        <v>1602</v>
      </c>
      <c r="E738" s="93"/>
      <c r="F738" s="114">
        <v>414957074661</v>
      </c>
      <c r="G738" s="115">
        <v>33089</v>
      </c>
      <c r="H738" s="112"/>
      <c r="I738" s="87" t="s">
        <v>111</v>
      </c>
      <c r="J738" s="93" t="s">
        <v>1154</v>
      </c>
      <c r="K738" s="93" t="s">
        <v>1044</v>
      </c>
      <c r="L738" s="115">
        <v>44044</v>
      </c>
      <c r="M738" s="87" t="s">
        <v>96</v>
      </c>
      <c r="N738" s="87">
        <v>0</v>
      </c>
      <c r="O738" s="116">
        <v>57111</v>
      </c>
      <c r="P738" s="116">
        <v>0</v>
      </c>
      <c r="Q738" s="116">
        <v>0</v>
      </c>
      <c r="R738" s="116">
        <v>0</v>
      </c>
      <c r="S738" s="116">
        <v>85667</v>
      </c>
      <c r="T738" s="116">
        <f t="shared" si="45"/>
        <v>142778</v>
      </c>
      <c r="U738" s="87">
        <v>0</v>
      </c>
      <c r="V738" s="89">
        <f t="shared" si="47"/>
        <v>142778</v>
      </c>
      <c r="W738" s="87">
        <v>0</v>
      </c>
      <c r="X738" s="116">
        <v>13710</v>
      </c>
      <c r="Y738" s="116">
        <v>0</v>
      </c>
      <c r="Z738" s="116">
        <v>1074</v>
      </c>
      <c r="AA738" s="116">
        <v>0</v>
      </c>
      <c r="AB738" s="116">
        <v>0</v>
      </c>
      <c r="AC738" s="116">
        <v>0</v>
      </c>
      <c r="AD738" s="116">
        <v>0</v>
      </c>
      <c r="AE738" s="116">
        <f t="shared" si="46"/>
        <v>14784</v>
      </c>
      <c r="AF738" s="89">
        <f t="shared" si="48"/>
        <v>127994</v>
      </c>
      <c r="AG738" s="87">
        <v>0</v>
      </c>
      <c r="AH738" s="117" t="s">
        <v>121</v>
      </c>
      <c r="AI738" s="118">
        <v>328002011013415</v>
      </c>
      <c r="AJ738" s="117" t="s">
        <v>174</v>
      </c>
    </row>
    <row r="739" spans="2:36" ht="16.5">
      <c r="B739" s="93" t="s">
        <v>1606</v>
      </c>
      <c r="C739" s="113">
        <v>174</v>
      </c>
      <c r="D739" s="93" t="s">
        <v>1607</v>
      </c>
      <c r="E739" s="93" t="s">
        <v>1608</v>
      </c>
      <c r="F739" s="114">
        <v>546635046866</v>
      </c>
      <c r="G739" s="115">
        <v>29647</v>
      </c>
      <c r="H739" s="112"/>
      <c r="I739" s="87" t="s">
        <v>111</v>
      </c>
      <c r="J739" s="93" t="s">
        <v>1154</v>
      </c>
      <c r="K739" s="93" t="s">
        <v>1040</v>
      </c>
      <c r="L739" s="115">
        <v>44105</v>
      </c>
      <c r="M739" s="87" t="s">
        <v>96</v>
      </c>
      <c r="N739" s="87">
        <v>0</v>
      </c>
      <c r="O739" s="116">
        <v>14720</v>
      </c>
      <c r="P739" s="116">
        <v>0</v>
      </c>
      <c r="Q739" s="116">
        <v>0</v>
      </c>
      <c r="R739" s="116">
        <v>0</v>
      </c>
      <c r="S739" s="116">
        <v>22085</v>
      </c>
      <c r="T739" s="116">
        <f t="shared" si="45"/>
        <v>36805</v>
      </c>
      <c r="U739" s="87">
        <v>0</v>
      </c>
      <c r="V739" s="89">
        <f t="shared" si="47"/>
        <v>36805</v>
      </c>
      <c r="W739" s="87">
        <v>0</v>
      </c>
      <c r="X739" s="116">
        <v>3530</v>
      </c>
      <c r="Y739" s="116">
        <v>0</v>
      </c>
      <c r="Z739" s="116">
        <v>274</v>
      </c>
      <c r="AA739" s="116">
        <v>0</v>
      </c>
      <c r="AB739" s="116">
        <v>0</v>
      </c>
      <c r="AC739" s="116">
        <v>0</v>
      </c>
      <c r="AD739" s="116">
        <v>0</v>
      </c>
      <c r="AE739" s="116">
        <f t="shared" si="46"/>
        <v>3804</v>
      </c>
      <c r="AF739" s="89">
        <f t="shared" si="48"/>
        <v>33001</v>
      </c>
      <c r="AG739" s="87">
        <v>0</v>
      </c>
      <c r="AH739" s="117" t="s">
        <v>121</v>
      </c>
      <c r="AI739" s="118">
        <v>106910100085530</v>
      </c>
      <c r="AJ739" s="117" t="s">
        <v>174</v>
      </c>
    </row>
    <row r="740" spans="2:36" ht="16.5">
      <c r="B740" s="93" t="s">
        <v>1609</v>
      </c>
      <c r="C740" s="113">
        <v>175</v>
      </c>
      <c r="D740" s="93" t="s">
        <v>1610</v>
      </c>
      <c r="E740" s="93" t="s">
        <v>1611</v>
      </c>
      <c r="F740" s="114">
        <v>667278726637</v>
      </c>
      <c r="G740" s="115">
        <v>33970</v>
      </c>
      <c r="H740" s="112"/>
      <c r="I740" s="87" t="s">
        <v>111</v>
      </c>
      <c r="J740" s="93" t="s">
        <v>748</v>
      </c>
      <c r="K740" s="93" t="s">
        <v>1044</v>
      </c>
      <c r="L740" s="115">
        <v>44105</v>
      </c>
      <c r="M740" s="87" t="s">
        <v>96</v>
      </c>
      <c r="N740" s="87">
        <v>0</v>
      </c>
      <c r="O740" s="116">
        <v>46335</v>
      </c>
      <c r="P740" s="116">
        <v>0</v>
      </c>
      <c r="Q740" s="116">
        <v>0</v>
      </c>
      <c r="R740" s="116">
        <v>0</v>
      </c>
      <c r="S740" s="116">
        <v>69502</v>
      </c>
      <c r="T740" s="116">
        <f t="shared" si="45"/>
        <v>115837</v>
      </c>
      <c r="U740" s="87">
        <v>0</v>
      </c>
      <c r="V740" s="89">
        <f t="shared" si="47"/>
        <v>115837</v>
      </c>
      <c r="W740" s="87">
        <v>0</v>
      </c>
      <c r="X740" s="116">
        <v>11130</v>
      </c>
      <c r="Y740" s="116">
        <v>0</v>
      </c>
      <c r="Z740" s="116">
        <v>874</v>
      </c>
      <c r="AA740" s="116">
        <v>0</v>
      </c>
      <c r="AB740" s="116">
        <v>0</v>
      </c>
      <c r="AC740" s="116">
        <v>0</v>
      </c>
      <c r="AD740" s="116">
        <v>0</v>
      </c>
      <c r="AE740" s="116">
        <f t="shared" si="46"/>
        <v>12004</v>
      </c>
      <c r="AF740" s="89">
        <f t="shared" si="48"/>
        <v>103833</v>
      </c>
      <c r="AG740" s="87">
        <v>0</v>
      </c>
      <c r="AH740" s="117" t="s">
        <v>121</v>
      </c>
      <c r="AI740" s="118">
        <v>328202010084145</v>
      </c>
      <c r="AJ740" s="117" t="s">
        <v>1318</v>
      </c>
    </row>
    <row r="741" spans="2:36" ht="16.5">
      <c r="B741" s="93" t="s">
        <v>1612</v>
      </c>
      <c r="C741" s="113">
        <v>176</v>
      </c>
      <c r="D741" s="93" t="s">
        <v>1613</v>
      </c>
      <c r="E741" s="93"/>
      <c r="F741" s="114">
        <v>649736624428</v>
      </c>
      <c r="G741" s="115">
        <v>31782</v>
      </c>
      <c r="H741" s="112" t="s">
        <v>1014</v>
      </c>
      <c r="I741" s="87" t="s">
        <v>111</v>
      </c>
      <c r="J741" s="93" t="s">
        <v>1015</v>
      </c>
      <c r="K741" s="93" t="s">
        <v>1044</v>
      </c>
      <c r="L741" s="115">
        <v>44176</v>
      </c>
      <c r="M741" s="87" t="s">
        <v>96</v>
      </c>
      <c r="N741" s="87">
        <v>0</v>
      </c>
      <c r="O741" s="116">
        <v>77823</v>
      </c>
      <c r="P741" s="116">
        <v>0</v>
      </c>
      <c r="Q741" s="116">
        <v>0</v>
      </c>
      <c r="R741" s="116">
        <v>0</v>
      </c>
      <c r="S741" s="116">
        <v>116734</v>
      </c>
      <c r="T741" s="116">
        <f t="shared" si="45"/>
        <v>194557</v>
      </c>
      <c r="U741" s="87">
        <v>0</v>
      </c>
      <c r="V741" s="89">
        <f t="shared" si="47"/>
        <v>194557</v>
      </c>
      <c r="W741" s="87">
        <v>0</v>
      </c>
      <c r="X741" s="116">
        <v>18676</v>
      </c>
      <c r="Y741" s="116">
        <v>0</v>
      </c>
      <c r="Z741" s="116">
        <v>1456</v>
      </c>
      <c r="AA741" s="116">
        <v>0</v>
      </c>
      <c r="AB741" s="116">
        <v>1350</v>
      </c>
      <c r="AC741" s="116">
        <v>0</v>
      </c>
      <c r="AD741" s="116">
        <v>0</v>
      </c>
      <c r="AE741" s="116">
        <f t="shared" si="46"/>
        <v>21482</v>
      </c>
      <c r="AF741" s="89">
        <f t="shared" si="48"/>
        <v>173075</v>
      </c>
      <c r="AG741" s="87">
        <v>0</v>
      </c>
      <c r="AH741" s="117" t="s">
        <v>121</v>
      </c>
      <c r="AI741" s="118">
        <v>610002010007865</v>
      </c>
      <c r="AJ741" s="117" t="s">
        <v>140</v>
      </c>
    </row>
    <row r="742" spans="2:36" ht="16.5">
      <c r="B742" s="93" t="s">
        <v>1614</v>
      </c>
      <c r="C742" s="113">
        <v>177</v>
      </c>
      <c r="D742" s="93" t="s">
        <v>1615</v>
      </c>
      <c r="E742" s="93" t="s">
        <v>1616</v>
      </c>
      <c r="F742" s="114">
        <v>405017000243</v>
      </c>
      <c r="G742" s="115">
        <v>30085</v>
      </c>
      <c r="H742" s="112" t="s">
        <v>1490</v>
      </c>
      <c r="I742" s="87" t="s">
        <v>111</v>
      </c>
      <c r="J742" s="93" t="s">
        <v>1410</v>
      </c>
      <c r="K742" s="93" t="s">
        <v>1044</v>
      </c>
      <c r="L742" s="115">
        <v>44166</v>
      </c>
      <c r="M742" s="87" t="s">
        <v>96</v>
      </c>
      <c r="N742" s="87">
        <v>0</v>
      </c>
      <c r="O742" s="116">
        <v>69696</v>
      </c>
      <c r="P742" s="116">
        <v>0</v>
      </c>
      <c r="Q742" s="116">
        <v>0</v>
      </c>
      <c r="R742" s="116">
        <v>0</v>
      </c>
      <c r="S742" s="116">
        <v>109044</v>
      </c>
      <c r="T742" s="116">
        <f t="shared" si="45"/>
        <v>178740</v>
      </c>
      <c r="U742" s="87">
        <v>0</v>
      </c>
      <c r="V742" s="89">
        <f t="shared" si="47"/>
        <v>178740</v>
      </c>
      <c r="W742" s="87">
        <v>0</v>
      </c>
      <c r="X742" s="116">
        <v>16728</v>
      </c>
      <c r="Y742" s="116">
        <v>0</v>
      </c>
      <c r="Z742" s="116">
        <v>1308</v>
      </c>
      <c r="AA742" s="116">
        <v>0</v>
      </c>
      <c r="AB742" s="116">
        <v>0</v>
      </c>
      <c r="AC742" s="116">
        <v>0</v>
      </c>
      <c r="AD742" s="116">
        <v>0</v>
      </c>
      <c r="AE742" s="116">
        <f t="shared" si="46"/>
        <v>18036</v>
      </c>
      <c r="AF742" s="89">
        <f t="shared" si="48"/>
        <v>160704</v>
      </c>
      <c r="AG742" s="87">
        <v>0</v>
      </c>
      <c r="AH742" s="117" t="s">
        <v>121</v>
      </c>
      <c r="AI742" s="118">
        <v>610002010005915</v>
      </c>
      <c r="AJ742" s="117" t="s">
        <v>140</v>
      </c>
    </row>
    <row r="743" spans="2:36" ht="16.5">
      <c r="B743" s="93" t="s">
        <v>1617</v>
      </c>
      <c r="C743" s="113">
        <v>178</v>
      </c>
      <c r="D743" s="93" t="s">
        <v>1618</v>
      </c>
      <c r="E743" s="93" t="s">
        <v>1619</v>
      </c>
      <c r="F743" s="114">
        <v>497865531297</v>
      </c>
      <c r="G743" s="115">
        <v>35218</v>
      </c>
      <c r="H743" s="112"/>
      <c r="I743" s="87" t="s">
        <v>111</v>
      </c>
      <c r="J743" s="93" t="s">
        <v>1392</v>
      </c>
      <c r="K743" s="93" t="s">
        <v>1393</v>
      </c>
      <c r="L743" s="115">
        <v>44220</v>
      </c>
      <c r="M743" s="87" t="s">
        <v>96</v>
      </c>
      <c r="N743" s="87">
        <v>0</v>
      </c>
      <c r="O743" s="116">
        <v>42240</v>
      </c>
      <c r="P743" s="116">
        <v>0</v>
      </c>
      <c r="Q743" s="116">
        <v>0</v>
      </c>
      <c r="R743" s="116">
        <v>0</v>
      </c>
      <c r="S743" s="116">
        <v>63360</v>
      </c>
      <c r="T743" s="116">
        <f t="shared" si="45"/>
        <v>105600</v>
      </c>
      <c r="U743" s="87">
        <v>0</v>
      </c>
      <c r="V743" s="89">
        <f t="shared" si="47"/>
        <v>105600</v>
      </c>
      <c r="W743" s="87">
        <v>0</v>
      </c>
      <c r="X743" s="116">
        <v>0</v>
      </c>
      <c r="Y743" s="116">
        <v>0</v>
      </c>
      <c r="Z743" s="116">
        <v>0</v>
      </c>
      <c r="AA743" s="116">
        <v>0</v>
      </c>
      <c r="AB743" s="116">
        <v>0</v>
      </c>
      <c r="AC743" s="116">
        <v>0</v>
      </c>
      <c r="AD743" s="116">
        <v>0</v>
      </c>
      <c r="AE743" s="116">
        <f t="shared" si="46"/>
        <v>0</v>
      </c>
      <c r="AF743" s="89">
        <f t="shared" si="48"/>
        <v>105600</v>
      </c>
      <c r="AG743" s="87">
        <v>0</v>
      </c>
      <c r="AH743" s="117" t="s">
        <v>121</v>
      </c>
      <c r="AI743" s="118">
        <v>328002011021539</v>
      </c>
      <c r="AJ743" s="117" t="s">
        <v>174</v>
      </c>
    </row>
    <row r="744" spans="2:36" ht="16.5">
      <c r="B744" s="93" t="s">
        <v>1620</v>
      </c>
      <c r="C744" s="113">
        <v>179</v>
      </c>
      <c r="D744" s="93" t="s">
        <v>1621</v>
      </c>
      <c r="E744" s="93" t="s">
        <v>1622</v>
      </c>
      <c r="F744" s="114">
        <v>379025631175</v>
      </c>
      <c r="G744" s="115">
        <v>35961</v>
      </c>
      <c r="H744" s="112"/>
      <c r="I744" s="87" t="s">
        <v>111</v>
      </c>
      <c r="J744" s="93" t="s">
        <v>1270</v>
      </c>
      <c r="K744" s="93" t="s">
        <v>1271</v>
      </c>
      <c r="L744" s="115">
        <v>44197</v>
      </c>
      <c r="M744" s="87" t="s">
        <v>96</v>
      </c>
      <c r="N744" s="87">
        <v>0</v>
      </c>
      <c r="O744" s="116">
        <v>67717</v>
      </c>
      <c r="P744" s="116">
        <v>0</v>
      </c>
      <c r="Q744" s="116">
        <v>0</v>
      </c>
      <c r="R744" s="116">
        <v>0</v>
      </c>
      <c r="S744" s="116">
        <v>101577</v>
      </c>
      <c r="T744" s="116">
        <f t="shared" si="45"/>
        <v>169294</v>
      </c>
      <c r="U744" s="87">
        <v>0</v>
      </c>
      <c r="V744" s="89">
        <f t="shared" si="47"/>
        <v>169294</v>
      </c>
      <c r="W744" s="87">
        <v>0</v>
      </c>
      <c r="X744" s="116">
        <v>16242</v>
      </c>
      <c r="Y744" s="116">
        <v>0</v>
      </c>
      <c r="Z744" s="116">
        <v>1267</v>
      </c>
      <c r="AA744" s="116">
        <v>0</v>
      </c>
      <c r="AB744" s="116">
        <v>0</v>
      </c>
      <c r="AC744" s="116">
        <v>0</v>
      </c>
      <c r="AD744" s="116">
        <v>0</v>
      </c>
      <c r="AE744" s="116">
        <f t="shared" si="46"/>
        <v>17509</v>
      </c>
      <c r="AF744" s="89">
        <f t="shared" si="48"/>
        <v>151785</v>
      </c>
      <c r="AG744" s="87">
        <v>0</v>
      </c>
      <c r="AH744" s="117" t="s">
        <v>121</v>
      </c>
      <c r="AI744" s="118">
        <v>214812010000239</v>
      </c>
      <c r="AJ744" s="117" t="s">
        <v>122</v>
      </c>
    </row>
    <row r="745" spans="2:36" ht="16.5">
      <c r="B745" s="93" t="s">
        <v>1623</v>
      </c>
      <c r="C745" s="113">
        <v>180</v>
      </c>
      <c r="D745" s="93" t="s">
        <v>1624</v>
      </c>
      <c r="E745" s="93" t="s">
        <v>1625</v>
      </c>
      <c r="F745" s="114">
        <v>428401780937</v>
      </c>
      <c r="G745" s="115">
        <v>33830</v>
      </c>
      <c r="H745" s="112" t="s">
        <v>1342</v>
      </c>
      <c r="I745" s="87" t="s">
        <v>111</v>
      </c>
      <c r="J745" s="93" t="s">
        <v>200</v>
      </c>
      <c r="K745" s="93" t="s">
        <v>1044</v>
      </c>
      <c r="L745" s="115">
        <v>44198</v>
      </c>
      <c r="M745" s="87" t="s">
        <v>96</v>
      </c>
      <c r="N745" s="87">
        <v>0</v>
      </c>
      <c r="O745" s="116">
        <v>83322</v>
      </c>
      <c r="P745" s="116">
        <v>0</v>
      </c>
      <c r="Q745" s="116">
        <v>0</v>
      </c>
      <c r="R745" s="116">
        <v>0</v>
      </c>
      <c r="S745" s="116">
        <v>124983</v>
      </c>
      <c r="T745" s="116">
        <f t="shared" si="45"/>
        <v>208305</v>
      </c>
      <c r="U745" s="87">
        <v>0</v>
      </c>
      <c r="V745" s="89">
        <f t="shared" si="47"/>
        <v>208305</v>
      </c>
      <c r="W745" s="87">
        <v>0</v>
      </c>
      <c r="X745" s="116">
        <v>20002</v>
      </c>
      <c r="Y745" s="116">
        <v>0</v>
      </c>
      <c r="Z745" s="116">
        <v>1562</v>
      </c>
      <c r="AA745" s="116">
        <v>0</v>
      </c>
      <c r="AB745" s="116">
        <v>1800</v>
      </c>
      <c r="AC745" s="116">
        <v>0</v>
      </c>
      <c r="AD745" s="116">
        <v>0</v>
      </c>
      <c r="AE745" s="116">
        <f t="shared" si="46"/>
        <v>23364</v>
      </c>
      <c r="AF745" s="89">
        <f t="shared" si="48"/>
        <v>184941</v>
      </c>
      <c r="AG745" s="87">
        <v>0</v>
      </c>
      <c r="AH745" s="117" t="s">
        <v>121</v>
      </c>
      <c r="AI745" s="118">
        <v>104810100052231</v>
      </c>
      <c r="AJ745" s="117" t="s">
        <v>193</v>
      </c>
    </row>
    <row r="746" spans="2:36" ht="16.5">
      <c r="B746" s="93" t="s">
        <v>1634</v>
      </c>
      <c r="C746" s="113">
        <v>181</v>
      </c>
      <c r="D746" s="93" t="s">
        <v>1635</v>
      </c>
      <c r="E746" s="93"/>
      <c r="F746" s="114">
        <v>913648049609</v>
      </c>
      <c r="G746" s="115">
        <v>33783</v>
      </c>
      <c r="H746" s="112" t="s">
        <v>1485</v>
      </c>
      <c r="I746" s="87" t="s">
        <v>111</v>
      </c>
      <c r="J746" s="93" t="s">
        <v>1020</v>
      </c>
      <c r="K746" s="93" t="s">
        <v>1037</v>
      </c>
      <c r="L746" s="115">
        <v>44236</v>
      </c>
      <c r="M746" s="87" t="s">
        <v>96</v>
      </c>
      <c r="N746" s="87">
        <v>0</v>
      </c>
      <c r="O746" s="116">
        <v>35977</v>
      </c>
      <c r="P746" s="116">
        <v>0</v>
      </c>
      <c r="Q746" s="116">
        <v>0</v>
      </c>
      <c r="R746" s="116">
        <v>0</v>
      </c>
      <c r="S746" s="116">
        <v>53966</v>
      </c>
      <c r="T746" s="116">
        <f t="shared" si="45"/>
        <v>89943</v>
      </c>
      <c r="U746" s="87">
        <v>0</v>
      </c>
      <c r="V746" s="89">
        <f t="shared" si="47"/>
        <v>89943</v>
      </c>
      <c r="W746" s="87">
        <v>0</v>
      </c>
      <c r="X746" s="116">
        <v>8638</v>
      </c>
      <c r="Y746" s="116">
        <v>0</v>
      </c>
      <c r="Z746" s="116">
        <v>676</v>
      </c>
      <c r="AA746" s="116">
        <v>0</v>
      </c>
      <c r="AB746" s="116">
        <v>0</v>
      </c>
      <c r="AC746" s="116">
        <v>0</v>
      </c>
      <c r="AD746" s="116">
        <v>0</v>
      </c>
      <c r="AE746" s="116">
        <f t="shared" si="46"/>
        <v>9314</v>
      </c>
      <c r="AF746" s="89">
        <f t="shared" si="48"/>
        <v>80629</v>
      </c>
      <c r="AG746" s="87">
        <v>0</v>
      </c>
      <c r="AH746" s="117" t="s">
        <v>121</v>
      </c>
      <c r="AI746" s="118">
        <v>328002011020777</v>
      </c>
      <c r="AJ746" s="117" t="s">
        <v>174</v>
      </c>
    </row>
    <row r="747" spans="2:36" ht="16.5">
      <c r="B747" s="93" t="s">
        <v>1636</v>
      </c>
      <c r="C747" s="113">
        <v>182</v>
      </c>
      <c r="D747" s="93" t="s">
        <v>1637</v>
      </c>
      <c r="E747" s="93"/>
      <c r="F747" s="114">
        <v>262066164293</v>
      </c>
      <c r="G747" s="115">
        <v>32334</v>
      </c>
      <c r="H747" s="112" t="s">
        <v>1342</v>
      </c>
      <c r="I747" s="87" t="s">
        <v>111</v>
      </c>
      <c r="J747" s="93" t="s">
        <v>200</v>
      </c>
      <c r="K747" s="93" t="s">
        <v>1044</v>
      </c>
      <c r="L747" s="115">
        <v>44238</v>
      </c>
      <c r="M747" s="87" t="s">
        <v>96</v>
      </c>
      <c r="N747" s="87">
        <v>0</v>
      </c>
      <c r="O747" s="116">
        <v>73920</v>
      </c>
      <c r="P747" s="116">
        <v>0</v>
      </c>
      <c r="Q747" s="116">
        <v>0</v>
      </c>
      <c r="R747" s="116">
        <v>0</v>
      </c>
      <c r="S747" s="116">
        <v>110880</v>
      </c>
      <c r="T747" s="116">
        <f t="shared" si="45"/>
        <v>184800</v>
      </c>
      <c r="U747" s="87">
        <v>0</v>
      </c>
      <c r="V747" s="89">
        <f t="shared" si="47"/>
        <v>184800</v>
      </c>
      <c r="W747" s="87">
        <v>0</v>
      </c>
      <c r="X747" s="116">
        <v>17736</v>
      </c>
      <c r="Y747" s="116">
        <v>0</v>
      </c>
      <c r="Z747" s="116">
        <v>1392</v>
      </c>
      <c r="AA747" s="116">
        <v>0</v>
      </c>
      <c r="AB747" s="116">
        <v>1800</v>
      </c>
      <c r="AC747" s="116">
        <v>0</v>
      </c>
      <c r="AD747" s="116">
        <v>0</v>
      </c>
      <c r="AE747" s="116">
        <f t="shared" si="46"/>
        <v>20928</v>
      </c>
      <c r="AF747" s="89">
        <f t="shared" si="48"/>
        <v>163872</v>
      </c>
      <c r="AG747" s="87">
        <v>0</v>
      </c>
      <c r="AH747" s="117" t="s">
        <v>121</v>
      </c>
      <c r="AI747" s="118">
        <v>11512010000068</v>
      </c>
      <c r="AJ747" s="117" t="s">
        <v>273</v>
      </c>
    </row>
    <row r="748" spans="2:36" ht="16.5">
      <c r="B748" s="93" t="s">
        <v>1638</v>
      </c>
      <c r="C748" s="113">
        <v>183</v>
      </c>
      <c r="D748" s="93" t="s">
        <v>1639</v>
      </c>
      <c r="E748" s="93"/>
      <c r="F748" s="114">
        <v>952398797826</v>
      </c>
      <c r="G748" s="115">
        <v>30795</v>
      </c>
      <c r="H748" s="112" t="s">
        <v>1640</v>
      </c>
      <c r="I748" s="87" t="s">
        <v>111</v>
      </c>
      <c r="J748" s="93" t="s">
        <v>1010</v>
      </c>
      <c r="K748" s="93" t="s">
        <v>1147</v>
      </c>
      <c r="L748" s="115">
        <v>44259</v>
      </c>
      <c r="M748" s="87" t="s">
        <v>96</v>
      </c>
      <c r="N748" s="87">
        <v>0</v>
      </c>
      <c r="O748" s="116">
        <v>39600</v>
      </c>
      <c r="P748" s="116">
        <v>0</v>
      </c>
      <c r="Q748" s="116">
        <v>0</v>
      </c>
      <c r="R748" s="116">
        <v>0</v>
      </c>
      <c r="S748" s="116">
        <v>59400</v>
      </c>
      <c r="T748" s="116">
        <f t="shared" si="45"/>
        <v>99000</v>
      </c>
      <c r="U748" s="87">
        <v>0</v>
      </c>
      <c r="V748" s="89">
        <f t="shared" si="47"/>
        <v>99000</v>
      </c>
      <c r="W748" s="87">
        <v>0</v>
      </c>
      <c r="X748" s="116">
        <v>9504</v>
      </c>
      <c r="Y748" s="116">
        <v>0</v>
      </c>
      <c r="Z748" s="116">
        <v>744</v>
      </c>
      <c r="AA748" s="116">
        <v>0</v>
      </c>
      <c r="AB748" s="116">
        <v>0</v>
      </c>
      <c r="AC748" s="116">
        <v>0</v>
      </c>
      <c r="AD748" s="116">
        <v>0</v>
      </c>
      <c r="AE748" s="116">
        <f t="shared" si="46"/>
        <v>10248</v>
      </c>
      <c r="AF748" s="89">
        <f t="shared" si="48"/>
        <v>88752</v>
      </c>
      <c r="AG748" s="87">
        <v>0</v>
      </c>
      <c r="AH748" s="117" t="s">
        <v>121</v>
      </c>
      <c r="AI748" s="118">
        <v>214810100066049</v>
      </c>
      <c r="AJ748" s="117" t="s">
        <v>122</v>
      </c>
    </row>
    <row r="749" spans="2:36" ht="16.5">
      <c r="B749" s="93" t="s">
        <v>1641</v>
      </c>
      <c r="C749" s="113">
        <v>184</v>
      </c>
      <c r="D749" s="93" t="s">
        <v>1642</v>
      </c>
      <c r="E749" s="93"/>
      <c r="F749" s="114">
        <v>650976288655</v>
      </c>
      <c r="G749" s="115">
        <v>35842</v>
      </c>
      <c r="H749" s="112" t="s">
        <v>1263</v>
      </c>
      <c r="I749" s="87" t="s">
        <v>111</v>
      </c>
      <c r="J749" s="93" t="s">
        <v>1015</v>
      </c>
      <c r="K749" s="93" t="s">
        <v>1044</v>
      </c>
      <c r="L749" s="115">
        <v>44258</v>
      </c>
      <c r="M749" s="87" t="s">
        <v>96</v>
      </c>
      <c r="N749" s="87">
        <v>0</v>
      </c>
      <c r="O749" s="116">
        <v>27691</v>
      </c>
      <c r="P749" s="116">
        <v>0</v>
      </c>
      <c r="Q749" s="116">
        <v>0</v>
      </c>
      <c r="R749" s="116">
        <v>0</v>
      </c>
      <c r="S749" s="116">
        <v>41536</v>
      </c>
      <c r="T749" s="116">
        <f t="shared" si="45"/>
        <v>69227</v>
      </c>
      <c r="U749" s="87">
        <v>0</v>
      </c>
      <c r="V749" s="89">
        <f t="shared" si="47"/>
        <v>69227</v>
      </c>
      <c r="W749" s="87">
        <v>0</v>
      </c>
      <c r="X749" s="116">
        <v>6640</v>
      </c>
      <c r="Y749" s="116">
        <v>0</v>
      </c>
      <c r="Z749" s="116">
        <v>519</v>
      </c>
      <c r="AA749" s="116">
        <v>0</v>
      </c>
      <c r="AB749" s="116">
        <v>0</v>
      </c>
      <c r="AC749" s="116">
        <v>0</v>
      </c>
      <c r="AD749" s="116">
        <v>0</v>
      </c>
      <c r="AE749" s="116">
        <f t="shared" si="46"/>
        <v>7159</v>
      </c>
      <c r="AF749" s="89">
        <f t="shared" si="48"/>
        <v>62068</v>
      </c>
      <c r="AG749" s="87">
        <v>0</v>
      </c>
      <c r="AH749" s="117" t="s">
        <v>121</v>
      </c>
      <c r="AI749" s="118">
        <v>106910100128844</v>
      </c>
      <c r="AJ749" s="117" t="s">
        <v>174</v>
      </c>
    </row>
    <row r="750" spans="2:36" ht="16.5">
      <c r="B750" s="93" t="s">
        <v>1643</v>
      </c>
      <c r="C750" s="113">
        <v>185</v>
      </c>
      <c r="D750" s="93" t="s">
        <v>1644</v>
      </c>
      <c r="E750" s="93"/>
      <c r="F750" s="114">
        <v>432859000094</v>
      </c>
      <c r="G750" s="115">
        <v>33434</v>
      </c>
      <c r="H750" s="112" t="s">
        <v>1645</v>
      </c>
      <c r="I750" s="87" t="s">
        <v>111</v>
      </c>
      <c r="J750" s="93" t="s">
        <v>1521</v>
      </c>
      <c r="K750" s="93" t="s">
        <v>1001</v>
      </c>
      <c r="L750" s="115">
        <v>44256</v>
      </c>
      <c r="M750" s="87" t="s">
        <v>96</v>
      </c>
      <c r="N750" s="87">
        <v>0</v>
      </c>
      <c r="O750" s="116">
        <v>67200</v>
      </c>
      <c r="P750" s="116">
        <v>0</v>
      </c>
      <c r="Q750" s="116">
        <v>0</v>
      </c>
      <c r="R750" s="116">
        <v>0</v>
      </c>
      <c r="S750" s="116">
        <v>100800</v>
      </c>
      <c r="T750" s="116">
        <f t="shared" si="45"/>
        <v>168000</v>
      </c>
      <c r="U750" s="87">
        <v>0</v>
      </c>
      <c r="V750" s="89">
        <f t="shared" si="47"/>
        <v>168000</v>
      </c>
      <c r="W750" s="87">
        <v>0</v>
      </c>
      <c r="X750" s="116">
        <v>16128</v>
      </c>
      <c r="Y750" s="116">
        <v>0</v>
      </c>
      <c r="Z750" s="116">
        <v>1260</v>
      </c>
      <c r="AA750" s="116">
        <v>0</v>
      </c>
      <c r="AB750" s="116">
        <v>0</v>
      </c>
      <c r="AC750" s="116">
        <v>0</v>
      </c>
      <c r="AD750" s="116">
        <v>0</v>
      </c>
      <c r="AE750" s="116">
        <f t="shared" si="46"/>
        <v>17388</v>
      </c>
      <c r="AF750" s="89">
        <f t="shared" si="48"/>
        <v>150612</v>
      </c>
      <c r="AG750" s="87">
        <v>0</v>
      </c>
      <c r="AH750" s="117" t="s">
        <v>121</v>
      </c>
      <c r="AI750" s="118">
        <v>214812010000102</v>
      </c>
      <c r="AJ750" s="117" t="s">
        <v>122</v>
      </c>
    </row>
    <row r="751" spans="2:36" ht="16.5">
      <c r="B751" s="93" t="s">
        <v>1646</v>
      </c>
      <c r="C751" s="113">
        <v>186</v>
      </c>
      <c r="D751" s="93" t="s">
        <v>1647</v>
      </c>
      <c r="E751" s="93"/>
      <c r="F751" s="114">
        <v>453186732953</v>
      </c>
      <c r="G751" s="115">
        <v>26665</v>
      </c>
      <c r="H751" s="112" t="s">
        <v>1032</v>
      </c>
      <c r="I751" s="87" t="s">
        <v>111</v>
      </c>
      <c r="J751" s="93" t="s">
        <v>1033</v>
      </c>
      <c r="K751" s="93" t="s">
        <v>1517</v>
      </c>
      <c r="L751" s="115">
        <v>44265</v>
      </c>
      <c r="M751" s="87" t="s">
        <v>96</v>
      </c>
      <c r="N751" s="87">
        <v>0</v>
      </c>
      <c r="O751" s="116">
        <v>47392</v>
      </c>
      <c r="P751" s="116">
        <v>0</v>
      </c>
      <c r="Q751" s="116">
        <v>0</v>
      </c>
      <c r="R751" s="116">
        <v>0</v>
      </c>
      <c r="S751" s="116">
        <v>89263</v>
      </c>
      <c r="T751" s="116">
        <f t="shared" si="45"/>
        <v>136655</v>
      </c>
      <c r="U751" s="87">
        <v>0</v>
      </c>
      <c r="V751" s="89">
        <f t="shared" si="47"/>
        <v>136655</v>
      </c>
      <c r="W751" s="87">
        <v>0</v>
      </c>
      <c r="X751" s="116">
        <v>11370</v>
      </c>
      <c r="Y751" s="116">
        <v>0</v>
      </c>
      <c r="Z751" s="116">
        <v>886</v>
      </c>
      <c r="AA751" s="116">
        <v>0</v>
      </c>
      <c r="AB751" s="116">
        <v>0</v>
      </c>
      <c r="AC751" s="116">
        <v>0</v>
      </c>
      <c r="AD751" s="116">
        <v>0</v>
      </c>
      <c r="AE751" s="116">
        <f t="shared" si="46"/>
        <v>12256</v>
      </c>
      <c r="AF751" s="89">
        <f t="shared" si="48"/>
        <v>124399</v>
      </c>
      <c r="AG751" s="87">
        <v>0</v>
      </c>
      <c r="AH751" s="117" t="s">
        <v>121</v>
      </c>
      <c r="AI751" s="118">
        <v>214810100045541</v>
      </c>
      <c r="AJ751" s="117" t="s">
        <v>122</v>
      </c>
    </row>
    <row r="752" spans="2:36" ht="16.5">
      <c r="B752" s="93" t="s">
        <v>1648</v>
      </c>
      <c r="C752" s="113">
        <v>187</v>
      </c>
      <c r="D752" s="93" t="s">
        <v>1649</v>
      </c>
      <c r="E752" s="93"/>
      <c r="F752" s="114">
        <v>615595608573</v>
      </c>
      <c r="G752" s="115">
        <v>34138</v>
      </c>
      <c r="H752" s="112"/>
      <c r="I752" s="87" t="s">
        <v>111</v>
      </c>
      <c r="J752" s="93" t="s">
        <v>128</v>
      </c>
      <c r="K752" s="93" t="s">
        <v>1108</v>
      </c>
      <c r="L752" s="115">
        <v>44256</v>
      </c>
      <c r="M752" s="87" t="s">
        <v>96</v>
      </c>
      <c r="N752" s="87">
        <v>0</v>
      </c>
      <c r="O752" s="116">
        <v>26340</v>
      </c>
      <c r="P752" s="116">
        <v>0</v>
      </c>
      <c r="Q752" s="116">
        <v>0</v>
      </c>
      <c r="R752" s="116">
        <v>0</v>
      </c>
      <c r="S752" s="116">
        <v>39511</v>
      </c>
      <c r="T752" s="116">
        <f t="shared" si="45"/>
        <v>65851</v>
      </c>
      <c r="U752" s="87">
        <v>0</v>
      </c>
      <c r="V752" s="89">
        <f t="shared" si="47"/>
        <v>65851</v>
      </c>
      <c r="W752" s="87">
        <v>0</v>
      </c>
      <c r="X752" s="116">
        <v>6320</v>
      </c>
      <c r="Y752" s="116">
        <v>0</v>
      </c>
      <c r="Z752" s="116">
        <v>493</v>
      </c>
      <c r="AA752" s="116">
        <v>0</v>
      </c>
      <c r="AB752" s="116">
        <v>0</v>
      </c>
      <c r="AC752" s="116">
        <v>0</v>
      </c>
      <c r="AD752" s="116">
        <v>0</v>
      </c>
      <c r="AE752" s="116">
        <f t="shared" si="46"/>
        <v>6813</v>
      </c>
      <c r="AF752" s="89">
        <f t="shared" si="48"/>
        <v>59038</v>
      </c>
      <c r="AG752" s="87">
        <v>0</v>
      </c>
      <c r="AH752" s="117" t="s">
        <v>121</v>
      </c>
      <c r="AI752" s="118">
        <v>214810100087893</v>
      </c>
      <c r="AJ752" s="117" t="s">
        <v>122</v>
      </c>
    </row>
    <row r="753" spans="2:36" ht="16.5">
      <c r="B753" s="93" t="s">
        <v>1655</v>
      </c>
      <c r="C753" s="113">
        <v>188</v>
      </c>
      <c r="D753" s="93" t="s">
        <v>1656</v>
      </c>
      <c r="E753" s="93"/>
      <c r="F753" s="114">
        <v>663423233817</v>
      </c>
      <c r="G753" s="115">
        <v>31556</v>
      </c>
      <c r="H753" s="112"/>
      <c r="I753" s="87" t="s">
        <v>111</v>
      </c>
      <c r="J753" s="93" t="s">
        <v>1657</v>
      </c>
      <c r="K753" s="93" t="s">
        <v>62</v>
      </c>
      <c r="L753" s="115">
        <v>44274</v>
      </c>
      <c r="M753" s="87" t="s">
        <v>96</v>
      </c>
      <c r="N753" s="87">
        <v>0</v>
      </c>
      <c r="O753" s="116">
        <v>12000</v>
      </c>
      <c r="P753" s="116">
        <v>0</v>
      </c>
      <c r="Q753" s="116">
        <v>0</v>
      </c>
      <c r="R753" s="116">
        <v>0</v>
      </c>
      <c r="S753" s="116">
        <v>18000</v>
      </c>
      <c r="T753" s="116">
        <f t="shared" si="45"/>
        <v>30000</v>
      </c>
      <c r="U753" s="87">
        <v>0</v>
      </c>
      <c r="V753" s="89">
        <f t="shared" si="47"/>
        <v>30000</v>
      </c>
      <c r="W753" s="87">
        <v>0</v>
      </c>
      <c r="X753" s="116">
        <v>2880</v>
      </c>
      <c r="Y753" s="116">
        <v>0</v>
      </c>
      <c r="Z753" s="116">
        <v>224</v>
      </c>
      <c r="AA753" s="116">
        <v>0</v>
      </c>
      <c r="AB753" s="116">
        <v>0</v>
      </c>
      <c r="AC753" s="116">
        <v>0</v>
      </c>
      <c r="AD753" s="116">
        <v>0</v>
      </c>
      <c r="AE753" s="116">
        <f t="shared" si="46"/>
        <v>3104</v>
      </c>
      <c r="AF753" s="89">
        <f t="shared" si="48"/>
        <v>26896</v>
      </c>
      <c r="AG753" s="87">
        <v>0</v>
      </c>
      <c r="AH753" s="117" t="s">
        <v>121</v>
      </c>
      <c r="AI753" s="118">
        <v>158312010000090</v>
      </c>
      <c r="AJ753" s="117" t="s">
        <v>329</v>
      </c>
    </row>
    <row r="754" spans="2:36" ht="16.5">
      <c r="B754" s="93" t="s">
        <v>1658</v>
      </c>
      <c r="C754" s="113">
        <v>189</v>
      </c>
      <c r="D754" s="93" t="s">
        <v>1659</v>
      </c>
      <c r="E754" s="93"/>
      <c r="F754" s="114">
        <v>863727202089</v>
      </c>
      <c r="G754" s="115">
        <v>33032</v>
      </c>
      <c r="H754" s="112"/>
      <c r="I754" s="87" t="s">
        <v>111</v>
      </c>
      <c r="J754" s="93" t="s">
        <v>1657</v>
      </c>
      <c r="K754" s="93" t="s">
        <v>1660</v>
      </c>
      <c r="L754" s="115">
        <v>44274</v>
      </c>
      <c r="M754" s="87" t="s">
        <v>96</v>
      </c>
      <c r="N754" s="87">
        <v>0</v>
      </c>
      <c r="O754" s="116">
        <v>57600</v>
      </c>
      <c r="P754" s="116">
        <v>0</v>
      </c>
      <c r="Q754" s="116">
        <v>0</v>
      </c>
      <c r="R754" s="116">
        <v>0</v>
      </c>
      <c r="S754" s="116">
        <v>86400</v>
      </c>
      <c r="T754" s="116">
        <f t="shared" si="45"/>
        <v>144000</v>
      </c>
      <c r="U754" s="87">
        <v>0</v>
      </c>
      <c r="V754" s="89">
        <f t="shared" si="47"/>
        <v>144000</v>
      </c>
      <c r="W754" s="87">
        <v>0</v>
      </c>
      <c r="X754" s="116">
        <v>13824</v>
      </c>
      <c r="Y754" s="116">
        <v>0</v>
      </c>
      <c r="Z754" s="116">
        <v>1080</v>
      </c>
      <c r="AA754" s="116">
        <v>0</v>
      </c>
      <c r="AB754" s="116">
        <v>0</v>
      </c>
      <c r="AC754" s="116">
        <v>0</v>
      </c>
      <c r="AD754" s="116">
        <v>0</v>
      </c>
      <c r="AE754" s="116">
        <f t="shared" si="46"/>
        <v>14904</v>
      </c>
      <c r="AF754" s="89">
        <f t="shared" si="48"/>
        <v>129096</v>
      </c>
      <c r="AG754" s="87">
        <v>0</v>
      </c>
      <c r="AH754" s="117" t="s">
        <v>121</v>
      </c>
      <c r="AI754" s="118">
        <v>112310100052392</v>
      </c>
      <c r="AJ754" s="117" t="s">
        <v>174</v>
      </c>
    </row>
    <row r="755" spans="2:36" ht="16.5">
      <c r="B755" s="93" t="s">
        <v>1661</v>
      </c>
      <c r="C755" s="113">
        <v>190</v>
      </c>
      <c r="D755" s="93" t="s">
        <v>1662</v>
      </c>
      <c r="E755" s="93"/>
      <c r="F755" s="114">
        <v>383942427021</v>
      </c>
      <c r="G755" s="115">
        <v>33370</v>
      </c>
      <c r="H755" s="112"/>
      <c r="I755" s="87" t="s">
        <v>111</v>
      </c>
      <c r="J755" s="93" t="s">
        <v>1657</v>
      </c>
      <c r="K755" s="93" t="s">
        <v>1660</v>
      </c>
      <c r="L755" s="115">
        <v>44274</v>
      </c>
      <c r="M755" s="87" t="s">
        <v>96</v>
      </c>
      <c r="N755" s="87">
        <v>0</v>
      </c>
      <c r="O755" s="116">
        <v>40800</v>
      </c>
      <c r="P755" s="116">
        <v>0</v>
      </c>
      <c r="Q755" s="116">
        <v>0</v>
      </c>
      <c r="R755" s="116">
        <v>0</v>
      </c>
      <c r="S755" s="116">
        <v>61200</v>
      </c>
      <c r="T755" s="116">
        <f t="shared" si="45"/>
        <v>102000</v>
      </c>
      <c r="U755" s="87">
        <v>0</v>
      </c>
      <c r="V755" s="89">
        <f t="shared" si="47"/>
        <v>102000</v>
      </c>
      <c r="W755" s="87">
        <v>0</v>
      </c>
      <c r="X755" s="116">
        <v>9792</v>
      </c>
      <c r="Y755" s="116">
        <v>0</v>
      </c>
      <c r="Z755" s="116">
        <v>768</v>
      </c>
      <c r="AA755" s="116">
        <v>0</v>
      </c>
      <c r="AB755" s="116">
        <v>0</v>
      </c>
      <c r="AC755" s="116">
        <v>0</v>
      </c>
      <c r="AD755" s="116">
        <v>0</v>
      </c>
      <c r="AE755" s="116">
        <f t="shared" si="46"/>
        <v>10560</v>
      </c>
      <c r="AF755" s="89">
        <f t="shared" si="48"/>
        <v>91440</v>
      </c>
      <c r="AG755" s="87">
        <v>0</v>
      </c>
      <c r="AH755" s="117" t="s">
        <v>121</v>
      </c>
      <c r="AI755" s="118">
        <v>147810100152522</v>
      </c>
      <c r="AJ755" s="117" t="s">
        <v>122</v>
      </c>
    </row>
    <row r="756" spans="2:36" ht="16.5">
      <c r="B756" s="93" t="s">
        <v>1663</v>
      </c>
      <c r="C756" s="113">
        <v>191</v>
      </c>
      <c r="D756" s="93" t="s">
        <v>1664</v>
      </c>
      <c r="E756" s="93" t="s">
        <v>1665</v>
      </c>
      <c r="F756" s="114">
        <v>866184565710</v>
      </c>
      <c r="G756" s="115">
        <v>34140</v>
      </c>
      <c r="H756" s="112"/>
      <c r="I756" s="87" t="s">
        <v>111</v>
      </c>
      <c r="J756" s="93" t="s">
        <v>1392</v>
      </c>
      <c r="K756" s="93" t="s">
        <v>1025</v>
      </c>
      <c r="L756" s="115">
        <v>44291</v>
      </c>
      <c r="M756" s="87" t="s">
        <v>96</v>
      </c>
      <c r="N756" s="87">
        <v>0</v>
      </c>
      <c r="O756" s="116">
        <v>137274</v>
      </c>
      <c r="P756" s="116">
        <v>0</v>
      </c>
      <c r="Q756" s="116">
        <v>0</v>
      </c>
      <c r="R756" s="116">
        <v>0</v>
      </c>
      <c r="S756" s="116">
        <v>122258</v>
      </c>
      <c r="T756" s="116">
        <f t="shared" si="45"/>
        <v>259532</v>
      </c>
      <c r="U756" s="87">
        <v>0</v>
      </c>
      <c r="V756" s="89">
        <f t="shared" si="47"/>
        <v>259532</v>
      </c>
      <c r="W756" s="87">
        <v>0</v>
      </c>
      <c r="X756" s="116">
        <v>0</v>
      </c>
      <c r="Y756" s="116">
        <v>0</v>
      </c>
      <c r="Z756" s="116">
        <v>0</v>
      </c>
      <c r="AA756" s="116">
        <v>0</v>
      </c>
      <c r="AB756" s="116">
        <v>1800</v>
      </c>
      <c r="AC756" s="116">
        <v>0</v>
      </c>
      <c r="AD756" s="116">
        <v>0</v>
      </c>
      <c r="AE756" s="116">
        <f t="shared" si="46"/>
        <v>1800</v>
      </c>
      <c r="AF756" s="89">
        <f t="shared" si="48"/>
        <v>257732</v>
      </c>
      <c r="AG756" s="87">
        <v>0</v>
      </c>
      <c r="AH756" s="117" t="s">
        <v>121</v>
      </c>
      <c r="AI756" s="118">
        <v>147812010000122</v>
      </c>
      <c r="AJ756" s="117" t="s">
        <v>122</v>
      </c>
    </row>
    <row r="757" spans="2:36" ht="16.5">
      <c r="B757" s="93" t="s">
        <v>1666</v>
      </c>
      <c r="C757" s="113">
        <v>192</v>
      </c>
      <c r="D757" s="93" t="s">
        <v>1667</v>
      </c>
      <c r="E757" s="93"/>
      <c r="F757" s="114">
        <v>599563213345</v>
      </c>
      <c r="G757" s="115">
        <v>35728</v>
      </c>
      <c r="H757" s="112" t="s">
        <v>1668</v>
      </c>
      <c r="I757" s="87" t="s">
        <v>111</v>
      </c>
      <c r="J757" s="93" t="s">
        <v>1270</v>
      </c>
      <c r="K757" s="93" t="s">
        <v>1271</v>
      </c>
      <c r="L757" s="115">
        <v>44308</v>
      </c>
      <c r="M757" s="87" t="s">
        <v>96</v>
      </c>
      <c r="N757" s="87">
        <v>0</v>
      </c>
      <c r="O757" s="116">
        <v>52232</v>
      </c>
      <c r="P757" s="116">
        <v>0</v>
      </c>
      <c r="Q757" s="116">
        <v>0</v>
      </c>
      <c r="R757" s="116">
        <v>0</v>
      </c>
      <c r="S757" s="116">
        <v>78348</v>
      </c>
      <c r="T757" s="116">
        <f t="shared" si="45"/>
        <v>130580</v>
      </c>
      <c r="U757" s="87">
        <v>0</v>
      </c>
      <c r="V757" s="89">
        <f t="shared" si="47"/>
        <v>130580</v>
      </c>
      <c r="W757" s="87">
        <v>0</v>
      </c>
      <c r="X757" s="116">
        <v>12536</v>
      </c>
      <c r="Y757" s="116">
        <v>0</v>
      </c>
      <c r="Z757" s="116">
        <v>973</v>
      </c>
      <c r="AA757" s="116">
        <v>0</v>
      </c>
      <c r="AB757" s="116">
        <v>0</v>
      </c>
      <c r="AC757" s="116">
        <v>0</v>
      </c>
      <c r="AD757" s="116">
        <v>0</v>
      </c>
      <c r="AE757" s="116">
        <f t="shared" si="46"/>
        <v>13509</v>
      </c>
      <c r="AF757" s="89">
        <f t="shared" si="48"/>
        <v>117071</v>
      </c>
      <c r="AG757" s="87">
        <v>0</v>
      </c>
      <c r="AH757" s="117" t="s">
        <v>121</v>
      </c>
      <c r="AI757" s="118">
        <v>158312010000037</v>
      </c>
      <c r="AJ757" s="117" t="s">
        <v>329</v>
      </c>
    </row>
    <row r="758" spans="2:36" ht="16.5">
      <c r="B758" s="93" t="s">
        <v>1671</v>
      </c>
      <c r="C758" s="113">
        <v>193</v>
      </c>
      <c r="D758" s="93" t="s">
        <v>1672</v>
      </c>
      <c r="E758" s="93"/>
      <c r="F758" s="114">
        <v>448893508758</v>
      </c>
      <c r="G758" s="115">
        <v>34369</v>
      </c>
      <c r="H758" s="112" t="s">
        <v>1673</v>
      </c>
      <c r="I758" s="87" t="s">
        <v>111</v>
      </c>
      <c r="J758" s="93" t="s">
        <v>361</v>
      </c>
      <c r="K758" s="93" t="s">
        <v>1108</v>
      </c>
      <c r="L758" s="115">
        <v>44256</v>
      </c>
      <c r="M758" s="87" t="s">
        <v>96</v>
      </c>
      <c r="N758" s="87">
        <v>0</v>
      </c>
      <c r="O758" s="116">
        <v>41888</v>
      </c>
      <c r="P758" s="116">
        <v>0</v>
      </c>
      <c r="Q758" s="116">
        <v>0</v>
      </c>
      <c r="R758" s="116">
        <v>0</v>
      </c>
      <c r="S758" s="116">
        <v>62832</v>
      </c>
      <c r="T758" s="116">
        <f t="shared" ref="T758:T821" si="49">SUM(O758:S758)</f>
        <v>104720</v>
      </c>
      <c r="U758" s="87">
        <v>0</v>
      </c>
      <c r="V758" s="89">
        <f t="shared" si="47"/>
        <v>104720</v>
      </c>
      <c r="W758" s="87">
        <v>0</v>
      </c>
      <c r="X758" s="116">
        <v>10044</v>
      </c>
      <c r="Y758" s="116">
        <v>0</v>
      </c>
      <c r="Z758" s="116">
        <v>785</v>
      </c>
      <c r="AA758" s="116">
        <v>0</v>
      </c>
      <c r="AB758" s="116">
        <v>0</v>
      </c>
      <c r="AC758" s="116">
        <v>0</v>
      </c>
      <c r="AD758" s="116">
        <v>0</v>
      </c>
      <c r="AE758" s="116">
        <f t="shared" ref="AE758:AE821" si="50">SUM(X758:AD758)</f>
        <v>10829</v>
      </c>
      <c r="AF758" s="89">
        <f t="shared" si="48"/>
        <v>93891</v>
      </c>
      <c r="AG758" s="87">
        <v>0</v>
      </c>
      <c r="AH758" s="117" t="s">
        <v>121</v>
      </c>
      <c r="AI758" s="118">
        <v>398702010019007</v>
      </c>
      <c r="AJ758" s="117" t="s">
        <v>174</v>
      </c>
    </row>
    <row r="759" spans="2:36" ht="16.5">
      <c r="B759" s="93" t="s">
        <v>1679</v>
      </c>
      <c r="C759" s="113">
        <v>194</v>
      </c>
      <c r="D759" s="93" t="s">
        <v>1680</v>
      </c>
      <c r="E759" s="93" t="s">
        <v>1681</v>
      </c>
      <c r="F759" s="114">
        <v>333103625612</v>
      </c>
      <c r="G759" s="115">
        <v>33075</v>
      </c>
      <c r="H759" s="112" t="s">
        <v>810</v>
      </c>
      <c r="I759" s="87" t="s">
        <v>111</v>
      </c>
      <c r="J759" s="93" t="s">
        <v>1186</v>
      </c>
      <c r="K759" s="93" t="s">
        <v>1108</v>
      </c>
      <c r="L759" s="115">
        <v>44375</v>
      </c>
      <c r="M759" s="87" t="s">
        <v>96</v>
      </c>
      <c r="N759" s="87">
        <v>0</v>
      </c>
      <c r="O759" s="116">
        <v>52658</v>
      </c>
      <c r="P759" s="116">
        <v>0</v>
      </c>
      <c r="Q759" s="116">
        <v>0</v>
      </c>
      <c r="R759" s="116">
        <v>0</v>
      </c>
      <c r="S759" s="116">
        <v>78987</v>
      </c>
      <c r="T759" s="116">
        <f t="shared" si="49"/>
        <v>131645</v>
      </c>
      <c r="U759" s="87">
        <v>0</v>
      </c>
      <c r="V759" s="89">
        <f t="shared" ref="V759:V822" si="51">T759+U759</f>
        <v>131645</v>
      </c>
      <c r="W759" s="87">
        <v>0</v>
      </c>
      <c r="X759" s="116">
        <v>12638</v>
      </c>
      <c r="Y759" s="116">
        <v>0</v>
      </c>
      <c r="Z759" s="116">
        <v>981</v>
      </c>
      <c r="AA759" s="116">
        <v>0</v>
      </c>
      <c r="AB759" s="116">
        <v>0</v>
      </c>
      <c r="AC759" s="116">
        <v>0</v>
      </c>
      <c r="AD759" s="116">
        <v>0</v>
      </c>
      <c r="AE759" s="116">
        <f t="shared" si="50"/>
        <v>13619</v>
      </c>
      <c r="AF759" s="89">
        <f t="shared" ref="AF759:AF822" si="52">V759-AE759</f>
        <v>118026</v>
      </c>
      <c r="AG759" s="87">
        <v>0</v>
      </c>
      <c r="AH759" s="117" t="s">
        <v>121</v>
      </c>
      <c r="AI759" s="118">
        <v>610002010012653</v>
      </c>
      <c r="AJ759" s="117" t="s">
        <v>140</v>
      </c>
    </row>
    <row r="760" spans="2:36" ht="16.5">
      <c r="B760" s="93" t="s">
        <v>1684</v>
      </c>
      <c r="C760" s="113">
        <v>195</v>
      </c>
      <c r="D760" s="93" t="s">
        <v>1685</v>
      </c>
      <c r="E760" s="93" t="s">
        <v>1686</v>
      </c>
      <c r="F760" s="114">
        <v>962482782397</v>
      </c>
      <c r="G760" s="115">
        <v>35798</v>
      </c>
      <c r="H760" s="112" t="s">
        <v>1687</v>
      </c>
      <c r="I760" s="87" t="s">
        <v>111</v>
      </c>
      <c r="J760" s="93" t="s">
        <v>361</v>
      </c>
      <c r="K760" s="93" t="s">
        <v>1044</v>
      </c>
      <c r="L760" s="115">
        <v>44355</v>
      </c>
      <c r="M760" s="87" t="s">
        <v>96</v>
      </c>
      <c r="N760" s="87">
        <v>0</v>
      </c>
      <c r="O760" s="116">
        <v>94968</v>
      </c>
      <c r="P760" s="116">
        <v>0</v>
      </c>
      <c r="Q760" s="116">
        <v>0</v>
      </c>
      <c r="R760" s="116">
        <v>0</v>
      </c>
      <c r="S760" s="116">
        <v>35613</v>
      </c>
      <c r="T760" s="116">
        <f t="shared" si="49"/>
        <v>130581</v>
      </c>
      <c r="U760" s="87">
        <v>0</v>
      </c>
      <c r="V760" s="89">
        <f t="shared" si="51"/>
        <v>130581</v>
      </c>
      <c r="W760" s="87">
        <v>0</v>
      </c>
      <c r="X760" s="116">
        <v>0</v>
      </c>
      <c r="Y760" s="116">
        <v>0</v>
      </c>
      <c r="Z760" s="116">
        <v>0</v>
      </c>
      <c r="AA760" s="116">
        <v>0</v>
      </c>
      <c r="AB760" s="116">
        <v>1200</v>
      </c>
      <c r="AC760" s="116">
        <v>0</v>
      </c>
      <c r="AD760" s="116">
        <v>0</v>
      </c>
      <c r="AE760" s="116">
        <f t="shared" si="50"/>
        <v>1200</v>
      </c>
      <c r="AF760" s="89">
        <f t="shared" si="52"/>
        <v>129381</v>
      </c>
      <c r="AG760" s="87">
        <v>0</v>
      </c>
      <c r="AH760" s="117" t="s">
        <v>121</v>
      </c>
      <c r="AI760" s="118">
        <v>328002011022298</v>
      </c>
      <c r="AJ760" s="117" t="s">
        <v>174</v>
      </c>
    </row>
    <row r="761" spans="2:36" ht="16.5">
      <c r="B761" s="93" t="s">
        <v>1688</v>
      </c>
      <c r="C761" s="113">
        <v>196</v>
      </c>
      <c r="D761" s="93" t="s">
        <v>1689</v>
      </c>
      <c r="E761" s="93"/>
      <c r="F761" s="114">
        <v>591636585120</v>
      </c>
      <c r="G761" s="115">
        <v>31873</v>
      </c>
      <c r="H761" s="112"/>
      <c r="I761" s="87" t="s">
        <v>111</v>
      </c>
      <c r="J761" s="93" t="s">
        <v>338</v>
      </c>
      <c r="K761" s="93" t="s">
        <v>1044</v>
      </c>
      <c r="L761" s="115">
        <v>44372</v>
      </c>
      <c r="M761" s="87" t="s">
        <v>96</v>
      </c>
      <c r="N761" s="87">
        <v>0</v>
      </c>
      <c r="O761" s="116">
        <v>12120</v>
      </c>
      <c r="P761" s="116">
        <v>0</v>
      </c>
      <c r="Q761" s="116">
        <v>0</v>
      </c>
      <c r="R761" s="116">
        <v>0</v>
      </c>
      <c r="S761" s="116">
        <v>18181</v>
      </c>
      <c r="T761" s="116">
        <f t="shared" si="49"/>
        <v>30301</v>
      </c>
      <c r="U761" s="87">
        <v>0</v>
      </c>
      <c r="V761" s="89">
        <f t="shared" si="51"/>
        <v>30301</v>
      </c>
      <c r="W761" s="87">
        <v>0</v>
      </c>
      <c r="X761" s="116">
        <v>2908</v>
      </c>
      <c r="Y761" s="116">
        <v>0</v>
      </c>
      <c r="Z761" s="116">
        <v>227</v>
      </c>
      <c r="AA761" s="116">
        <v>0</v>
      </c>
      <c r="AB761" s="116">
        <v>0</v>
      </c>
      <c r="AC761" s="116">
        <v>0</v>
      </c>
      <c r="AD761" s="116">
        <v>0</v>
      </c>
      <c r="AE761" s="116">
        <f t="shared" si="50"/>
        <v>3135</v>
      </c>
      <c r="AF761" s="89">
        <f t="shared" si="52"/>
        <v>27166</v>
      </c>
      <c r="AG761" s="87">
        <v>0</v>
      </c>
      <c r="AH761" s="117" t="s">
        <v>121</v>
      </c>
      <c r="AI761" s="118">
        <v>455802010131479</v>
      </c>
      <c r="AJ761" s="117" t="s">
        <v>1083</v>
      </c>
    </row>
    <row r="762" spans="2:36" ht="16.5">
      <c r="B762" s="93" t="s">
        <v>1690</v>
      </c>
      <c r="C762" s="113">
        <v>197</v>
      </c>
      <c r="D762" s="93" t="s">
        <v>1691</v>
      </c>
      <c r="E762" s="93" t="s">
        <v>1692</v>
      </c>
      <c r="F762" s="114">
        <v>519882602767</v>
      </c>
      <c r="G762" s="115">
        <v>33446</v>
      </c>
      <c r="H762" s="112" t="s">
        <v>1645</v>
      </c>
      <c r="I762" s="87" t="s">
        <v>111</v>
      </c>
      <c r="J762" s="93" t="s">
        <v>1693</v>
      </c>
      <c r="K762" s="93" t="s">
        <v>729</v>
      </c>
      <c r="L762" s="115">
        <v>44375</v>
      </c>
      <c r="M762" s="87" t="s">
        <v>96</v>
      </c>
      <c r="N762" s="87">
        <v>0</v>
      </c>
      <c r="O762" s="116">
        <v>192000</v>
      </c>
      <c r="P762" s="116">
        <v>0</v>
      </c>
      <c r="Q762" s="116">
        <v>0</v>
      </c>
      <c r="R762" s="116">
        <v>0</v>
      </c>
      <c r="S762" s="116">
        <v>168000</v>
      </c>
      <c r="T762" s="116">
        <f t="shared" si="49"/>
        <v>360000</v>
      </c>
      <c r="U762" s="87">
        <v>0</v>
      </c>
      <c r="V762" s="89">
        <f t="shared" si="51"/>
        <v>360000</v>
      </c>
      <c r="W762" s="87">
        <v>0</v>
      </c>
      <c r="X762" s="116">
        <v>0</v>
      </c>
      <c r="Y762" s="116">
        <v>0</v>
      </c>
      <c r="Z762" s="116">
        <v>0</v>
      </c>
      <c r="AA762" s="116">
        <v>0</v>
      </c>
      <c r="AB762" s="116">
        <v>2400</v>
      </c>
      <c r="AC762" s="116">
        <v>0</v>
      </c>
      <c r="AD762" s="116">
        <v>0</v>
      </c>
      <c r="AE762" s="116">
        <f t="shared" si="50"/>
        <v>2400</v>
      </c>
      <c r="AF762" s="89">
        <f t="shared" si="52"/>
        <v>357600</v>
      </c>
      <c r="AG762" s="87">
        <v>0</v>
      </c>
      <c r="AH762" s="117" t="s">
        <v>121</v>
      </c>
      <c r="AI762" s="118">
        <v>328002011022352</v>
      </c>
      <c r="AJ762" s="117" t="s">
        <v>174</v>
      </c>
    </row>
    <row r="763" spans="2:36" ht="16.5">
      <c r="B763" s="93" t="s">
        <v>1697</v>
      </c>
      <c r="C763" s="113">
        <v>198</v>
      </c>
      <c r="D763" s="93" t="s">
        <v>1698</v>
      </c>
      <c r="E763" s="93"/>
      <c r="F763" s="114">
        <v>975834109345</v>
      </c>
      <c r="G763" s="115">
        <v>25934</v>
      </c>
      <c r="H763" s="112"/>
      <c r="I763" s="87" t="s">
        <v>111</v>
      </c>
      <c r="J763" s="93" t="s">
        <v>1005</v>
      </c>
      <c r="K763" s="93" t="s">
        <v>1037</v>
      </c>
      <c r="L763" s="115">
        <v>44348</v>
      </c>
      <c r="M763" s="87" t="s">
        <v>96</v>
      </c>
      <c r="N763" s="87">
        <v>0</v>
      </c>
      <c r="O763" s="116">
        <v>120000</v>
      </c>
      <c r="P763" s="116">
        <v>0</v>
      </c>
      <c r="Q763" s="116">
        <v>0</v>
      </c>
      <c r="R763" s="116">
        <v>0</v>
      </c>
      <c r="S763" s="116">
        <v>170400</v>
      </c>
      <c r="T763" s="116">
        <f t="shared" si="49"/>
        <v>290400</v>
      </c>
      <c r="U763" s="87">
        <v>0</v>
      </c>
      <c r="V763" s="89">
        <f t="shared" si="51"/>
        <v>290400</v>
      </c>
      <c r="W763" s="87">
        <v>0</v>
      </c>
      <c r="X763" s="116">
        <v>0</v>
      </c>
      <c r="Y763" s="116">
        <v>0</v>
      </c>
      <c r="Z763" s="116">
        <v>0</v>
      </c>
      <c r="AA763" s="116">
        <v>0</v>
      </c>
      <c r="AB763" s="116">
        <v>2400</v>
      </c>
      <c r="AC763" s="116">
        <v>0</v>
      </c>
      <c r="AD763" s="116">
        <v>0</v>
      </c>
      <c r="AE763" s="116">
        <f t="shared" si="50"/>
        <v>2400</v>
      </c>
      <c r="AF763" s="89">
        <f t="shared" si="52"/>
        <v>288000</v>
      </c>
      <c r="AG763" s="87">
        <v>0</v>
      </c>
      <c r="AH763" s="117" t="s">
        <v>121</v>
      </c>
      <c r="AI763" s="118">
        <v>112210011004331</v>
      </c>
      <c r="AJ763" s="117" t="s">
        <v>174</v>
      </c>
    </row>
    <row r="764" spans="2:36" ht="16.5">
      <c r="B764" s="93" t="s">
        <v>1699</v>
      </c>
      <c r="C764" s="113">
        <v>199</v>
      </c>
      <c r="D764" s="93" t="s">
        <v>1700</v>
      </c>
      <c r="E764" s="93" t="s">
        <v>1701</v>
      </c>
      <c r="F764" s="114">
        <v>771671939418</v>
      </c>
      <c r="G764" s="115">
        <v>31460</v>
      </c>
      <c r="H764" s="112" t="s">
        <v>1266</v>
      </c>
      <c r="I764" s="87" t="s">
        <v>111</v>
      </c>
      <c r="J764" s="93" t="s">
        <v>1005</v>
      </c>
      <c r="K764" s="93" t="s">
        <v>1702</v>
      </c>
      <c r="L764" s="115">
        <v>44396</v>
      </c>
      <c r="M764" s="87" t="s">
        <v>96</v>
      </c>
      <c r="N764" s="87">
        <v>0</v>
      </c>
      <c r="O764" s="116">
        <v>10968</v>
      </c>
      <c r="P764" s="116">
        <v>0</v>
      </c>
      <c r="Q764" s="116">
        <v>0</v>
      </c>
      <c r="R764" s="116">
        <v>0</v>
      </c>
      <c r="S764" s="116">
        <v>30399</v>
      </c>
      <c r="T764" s="116">
        <f t="shared" si="49"/>
        <v>41367</v>
      </c>
      <c r="U764" s="87">
        <v>0</v>
      </c>
      <c r="V764" s="89">
        <f t="shared" si="51"/>
        <v>41367</v>
      </c>
      <c r="W764" s="87">
        <v>0</v>
      </c>
      <c r="X764" s="116">
        <v>0</v>
      </c>
      <c r="Y764" s="116">
        <v>0</v>
      </c>
      <c r="Z764" s="116">
        <v>0</v>
      </c>
      <c r="AA764" s="116">
        <v>0</v>
      </c>
      <c r="AB764" s="116">
        <v>200</v>
      </c>
      <c r="AC764" s="116">
        <v>0</v>
      </c>
      <c r="AD764" s="116">
        <v>0</v>
      </c>
      <c r="AE764" s="116">
        <f t="shared" si="50"/>
        <v>200</v>
      </c>
      <c r="AF764" s="89">
        <f t="shared" si="52"/>
        <v>41167</v>
      </c>
      <c r="AG764" s="87">
        <v>0</v>
      </c>
      <c r="AH764" s="117" t="s">
        <v>121</v>
      </c>
      <c r="AI764" s="118">
        <v>508202010048034</v>
      </c>
      <c r="AJ764" s="117" t="s">
        <v>1007</v>
      </c>
    </row>
    <row r="765" spans="2:36" ht="16.5">
      <c r="B765" s="93" t="s">
        <v>1703</v>
      </c>
      <c r="C765" s="113">
        <v>200</v>
      </c>
      <c r="D765" s="93" t="s">
        <v>1704</v>
      </c>
      <c r="E765" s="93"/>
      <c r="F765" s="114">
        <v>798008108110</v>
      </c>
      <c r="G765" s="115">
        <v>29221</v>
      </c>
      <c r="H765" s="112" t="s">
        <v>1705</v>
      </c>
      <c r="I765" s="87" t="s">
        <v>111</v>
      </c>
      <c r="J765" s="93" t="s">
        <v>1657</v>
      </c>
      <c r="K765" s="93" t="s">
        <v>1108</v>
      </c>
      <c r="L765" s="115">
        <v>44378</v>
      </c>
      <c r="M765" s="87" t="s">
        <v>96</v>
      </c>
      <c r="N765" s="87">
        <v>0</v>
      </c>
      <c r="O765" s="116">
        <v>52800</v>
      </c>
      <c r="P765" s="116">
        <v>0</v>
      </c>
      <c r="Q765" s="116">
        <v>0</v>
      </c>
      <c r="R765" s="116">
        <v>0</v>
      </c>
      <c r="S765" s="116">
        <v>91200</v>
      </c>
      <c r="T765" s="116">
        <f t="shared" si="49"/>
        <v>144000</v>
      </c>
      <c r="U765" s="87">
        <v>0</v>
      </c>
      <c r="V765" s="89">
        <f t="shared" si="51"/>
        <v>144000</v>
      </c>
      <c r="W765" s="87">
        <v>0</v>
      </c>
      <c r="X765" s="116">
        <v>12672</v>
      </c>
      <c r="Y765" s="116">
        <v>0</v>
      </c>
      <c r="Z765" s="116">
        <v>1080</v>
      </c>
      <c r="AA765" s="116">
        <v>0</v>
      </c>
      <c r="AB765" s="116">
        <v>0</v>
      </c>
      <c r="AC765" s="116">
        <v>0</v>
      </c>
      <c r="AD765" s="116">
        <v>0</v>
      </c>
      <c r="AE765" s="116">
        <f t="shared" si="50"/>
        <v>13752</v>
      </c>
      <c r="AF765" s="89">
        <f t="shared" si="52"/>
        <v>130248</v>
      </c>
      <c r="AG765" s="87">
        <v>0</v>
      </c>
      <c r="AH765" s="117" t="s">
        <v>121</v>
      </c>
      <c r="AI765" s="118">
        <v>328002010015587</v>
      </c>
      <c r="AJ765" s="117" t="s">
        <v>174</v>
      </c>
    </row>
    <row r="766" spans="2:36" ht="16.5">
      <c r="B766" s="93" t="s">
        <v>1706</v>
      </c>
      <c r="C766" s="113">
        <v>201</v>
      </c>
      <c r="D766" s="93" t="s">
        <v>1707</v>
      </c>
      <c r="E766" s="93"/>
      <c r="F766" s="114">
        <v>255330371549</v>
      </c>
      <c r="G766" s="115">
        <v>32986</v>
      </c>
      <c r="H766" s="112" t="s">
        <v>810</v>
      </c>
      <c r="I766" s="87" t="s">
        <v>111</v>
      </c>
      <c r="J766" s="93" t="s">
        <v>1255</v>
      </c>
      <c r="K766" s="93" t="s">
        <v>1708</v>
      </c>
      <c r="L766" s="115">
        <v>44391</v>
      </c>
      <c r="M766" s="87" t="s">
        <v>96</v>
      </c>
      <c r="N766" s="87">
        <v>0</v>
      </c>
      <c r="O766" s="116">
        <v>95040</v>
      </c>
      <c r="P766" s="116">
        <v>0</v>
      </c>
      <c r="Q766" s="116">
        <v>0</v>
      </c>
      <c r="R766" s="116">
        <v>0</v>
      </c>
      <c r="S766" s="116">
        <v>142560</v>
      </c>
      <c r="T766" s="116">
        <f t="shared" si="49"/>
        <v>237600</v>
      </c>
      <c r="U766" s="87">
        <v>0</v>
      </c>
      <c r="V766" s="89">
        <f t="shared" si="51"/>
        <v>237600</v>
      </c>
      <c r="W766" s="87">
        <v>0</v>
      </c>
      <c r="X766" s="116">
        <v>22800</v>
      </c>
      <c r="Y766" s="116">
        <v>0</v>
      </c>
      <c r="Z766" s="116">
        <v>1776</v>
      </c>
      <c r="AA766" s="116">
        <v>0</v>
      </c>
      <c r="AB766" s="116">
        <v>1800</v>
      </c>
      <c r="AC766" s="116">
        <v>0</v>
      </c>
      <c r="AD766" s="116">
        <v>0</v>
      </c>
      <c r="AE766" s="116">
        <f t="shared" si="50"/>
        <v>26376</v>
      </c>
      <c r="AF766" s="89">
        <f t="shared" si="52"/>
        <v>211224</v>
      </c>
      <c r="AG766" s="87">
        <v>0</v>
      </c>
      <c r="AH766" s="117" t="s">
        <v>121</v>
      </c>
      <c r="AI766" s="118">
        <v>328002011022340</v>
      </c>
      <c r="AJ766" s="117" t="s">
        <v>174</v>
      </c>
    </row>
    <row r="767" spans="2:36" ht="16.5">
      <c r="B767" s="93" t="s">
        <v>1709</v>
      </c>
      <c r="C767" s="113">
        <v>202</v>
      </c>
      <c r="D767" s="93" t="s">
        <v>1710</v>
      </c>
      <c r="E767" s="93"/>
      <c r="F767" s="114">
        <v>265887105135</v>
      </c>
      <c r="G767" s="115">
        <v>34829</v>
      </c>
      <c r="H767" s="112" t="s">
        <v>1711</v>
      </c>
      <c r="I767" s="87" t="s">
        <v>111</v>
      </c>
      <c r="J767" s="93" t="s">
        <v>1712</v>
      </c>
      <c r="K767" s="93" t="s">
        <v>1108</v>
      </c>
      <c r="L767" s="115">
        <v>44381</v>
      </c>
      <c r="M767" s="87" t="s">
        <v>96</v>
      </c>
      <c r="N767" s="87">
        <v>0</v>
      </c>
      <c r="O767" s="116">
        <v>51534</v>
      </c>
      <c r="P767" s="116">
        <v>0</v>
      </c>
      <c r="Q767" s="116">
        <v>0</v>
      </c>
      <c r="R767" s="116">
        <v>0</v>
      </c>
      <c r="S767" s="116">
        <v>77298</v>
      </c>
      <c r="T767" s="116">
        <f t="shared" si="49"/>
        <v>128832</v>
      </c>
      <c r="U767" s="87">
        <v>0</v>
      </c>
      <c r="V767" s="89">
        <f t="shared" si="51"/>
        <v>128832</v>
      </c>
      <c r="W767" s="87">
        <v>0</v>
      </c>
      <c r="X767" s="116">
        <v>12374</v>
      </c>
      <c r="Y767" s="116">
        <v>0</v>
      </c>
      <c r="Z767" s="116">
        <v>969</v>
      </c>
      <c r="AA767" s="116">
        <v>0</v>
      </c>
      <c r="AB767" s="116">
        <v>0</v>
      </c>
      <c r="AC767" s="116">
        <v>0</v>
      </c>
      <c r="AD767" s="116">
        <v>0</v>
      </c>
      <c r="AE767" s="116">
        <f t="shared" si="50"/>
        <v>13343</v>
      </c>
      <c r="AF767" s="89">
        <f t="shared" si="52"/>
        <v>115489</v>
      </c>
      <c r="AG767" s="87">
        <v>0</v>
      </c>
      <c r="AH767" s="117" t="s">
        <v>121</v>
      </c>
      <c r="AI767" s="118">
        <v>17310100141085</v>
      </c>
      <c r="AJ767" s="117" t="s">
        <v>1713</v>
      </c>
    </row>
    <row r="768" spans="2:36" ht="16.5">
      <c r="B768" s="93" t="s">
        <v>1714</v>
      </c>
      <c r="C768" s="113">
        <v>203</v>
      </c>
      <c r="D768" s="93" t="s">
        <v>1715</v>
      </c>
      <c r="E768" s="93" t="s">
        <v>1716</v>
      </c>
      <c r="F768" s="114">
        <v>799065027952</v>
      </c>
      <c r="G768" s="115">
        <v>32874</v>
      </c>
      <c r="H768" s="112" t="s">
        <v>1645</v>
      </c>
      <c r="I768" s="87" t="s">
        <v>111</v>
      </c>
      <c r="J768" s="93" t="s">
        <v>1186</v>
      </c>
      <c r="K768" s="93" t="s">
        <v>1108</v>
      </c>
      <c r="L768" s="115">
        <v>44379</v>
      </c>
      <c r="M768" s="87" t="s">
        <v>96</v>
      </c>
      <c r="N768" s="87">
        <v>0</v>
      </c>
      <c r="O768" s="116">
        <v>44880</v>
      </c>
      <c r="P768" s="116">
        <v>0</v>
      </c>
      <c r="Q768" s="116">
        <v>0</v>
      </c>
      <c r="R768" s="116">
        <v>0</v>
      </c>
      <c r="S768" s="116">
        <v>67320</v>
      </c>
      <c r="T768" s="116">
        <f t="shared" si="49"/>
        <v>112200</v>
      </c>
      <c r="U768" s="87">
        <v>0</v>
      </c>
      <c r="V768" s="89">
        <f t="shared" si="51"/>
        <v>112200</v>
      </c>
      <c r="W768" s="87">
        <v>0</v>
      </c>
      <c r="X768" s="116">
        <v>10776</v>
      </c>
      <c r="Y768" s="116">
        <v>0</v>
      </c>
      <c r="Z768" s="116">
        <v>840</v>
      </c>
      <c r="AA768" s="116">
        <v>0</v>
      </c>
      <c r="AB768" s="116">
        <v>0</v>
      </c>
      <c r="AC768" s="116">
        <v>0</v>
      </c>
      <c r="AD768" s="116">
        <v>0</v>
      </c>
      <c r="AE768" s="116">
        <f t="shared" si="50"/>
        <v>11616</v>
      </c>
      <c r="AF768" s="89">
        <f t="shared" si="52"/>
        <v>100584</v>
      </c>
      <c r="AG768" s="87">
        <v>0</v>
      </c>
      <c r="AH768" s="117" t="s">
        <v>121</v>
      </c>
      <c r="AI768" s="118">
        <v>328002011020561</v>
      </c>
      <c r="AJ768" s="117" t="s">
        <v>174</v>
      </c>
    </row>
    <row r="769" spans="2:36" ht="16.5">
      <c r="B769" s="93" t="s">
        <v>1727</v>
      </c>
      <c r="C769" s="113">
        <v>204</v>
      </c>
      <c r="D769" s="93" t="s">
        <v>1728</v>
      </c>
      <c r="E769" s="93"/>
      <c r="F769" s="114">
        <v>286648939754</v>
      </c>
      <c r="G769" s="115">
        <v>36373</v>
      </c>
      <c r="H769" s="112" t="s">
        <v>1494</v>
      </c>
      <c r="I769" s="87" t="s">
        <v>111</v>
      </c>
      <c r="J769" s="93" t="s">
        <v>1015</v>
      </c>
      <c r="K769" s="93" t="s">
        <v>1044</v>
      </c>
      <c r="L769" s="115">
        <v>44461</v>
      </c>
      <c r="M769" s="87" t="s">
        <v>96</v>
      </c>
      <c r="N769" s="87">
        <v>0</v>
      </c>
      <c r="O769" s="116">
        <v>22350</v>
      </c>
      <c r="P769" s="116">
        <v>0</v>
      </c>
      <c r="Q769" s="116">
        <v>0</v>
      </c>
      <c r="R769" s="116">
        <v>0</v>
      </c>
      <c r="S769" s="116">
        <v>33525</v>
      </c>
      <c r="T769" s="116">
        <f t="shared" si="49"/>
        <v>55875</v>
      </c>
      <c r="U769" s="87">
        <v>0</v>
      </c>
      <c r="V769" s="89">
        <f t="shared" si="51"/>
        <v>55875</v>
      </c>
      <c r="W769" s="87">
        <v>0</v>
      </c>
      <c r="X769" s="116">
        <v>5360</v>
      </c>
      <c r="Y769" s="116">
        <v>0</v>
      </c>
      <c r="Z769" s="116">
        <v>419</v>
      </c>
      <c r="AA769" s="116">
        <v>0</v>
      </c>
      <c r="AB769" s="116">
        <v>0</v>
      </c>
      <c r="AC769" s="116">
        <v>0</v>
      </c>
      <c r="AD769" s="116">
        <v>0</v>
      </c>
      <c r="AE769" s="116">
        <f t="shared" si="50"/>
        <v>5779</v>
      </c>
      <c r="AF769" s="89">
        <f t="shared" si="52"/>
        <v>50096</v>
      </c>
      <c r="AG769" s="87">
        <v>0</v>
      </c>
      <c r="AH769" s="117" t="s">
        <v>121</v>
      </c>
      <c r="AI769" s="118">
        <v>328002011022554</v>
      </c>
      <c r="AJ769" s="117" t="s">
        <v>174</v>
      </c>
    </row>
    <row r="770" spans="2:36" ht="16.5">
      <c r="B770" s="93" t="s">
        <v>1729</v>
      </c>
      <c r="C770" s="113">
        <v>205</v>
      </c>
      <c r="D770" s="93" t="s">
        <v>1730</v>
      </c>
      <c r="E770" s="93"/>
      <c r="F770" s="114">
        <v>202517809639</v>
      </c>
      <c r="G770" s="115">
        <v>34746</v>
      </c>
      <c r="H770" s="112" t="s">
        <v>1731</v>
      </c>
      <c r="I770" s="87" t="s">
        <v>111</v>
      </c>
      <c r="J770" s="93" t="s">
        <v>1015</v>
      </c>
      <c r="K770" s="93" t="s">
        <v>1044</v>
      </c>
      <c r="L770" s="115">
        <v>44461</v>
      </c>
      <c r="M770" s="87" t="s">
        <v>96</v>
      </c>
      <c r="N770" s="87">
        <v>0</v>
      </c>
      <c r="O770" s="116">
        <v>41539</v>
      </c>
      <c r="P770" s="116">
        <v>0</v>
      </c>
      <c r="Q770" s="116">
        <v>0</v>
      </c>
      <c r="R770" s="116">
        <v>0</v>
      </c>
      <c r="S770" s="116">
        <v>62310</v>
      </c>
      <c r="T770" s="116">
        <f t="shared" si="49"/>
        <v>103849</v>
      </c>
      <c r="U770" s="87">
        <v>0</v>
      </c>
      <c r="V770" s="89">
        <f t="shared" si="51"/>
        <v>103849</v>
      </c>
      <c r="W770" s="87">
        <v>0</v>
      </c>
      <c r="X770" s="116">
        <v>9960</v>
      </c>
      <c r="Y770" s="116">
        <v>0</v>
      </c>
      <c r="Z770" s="116">
        <v>779</v>
      </c>
      <c r="AA770" s="116">
        <v>0</v>
      </c>
      <c r="AB770" s="116">
        <v>0</v>
      </c>
      <c r="AC770" s="116">
        <v>0</v>
      </c>
      <c r="AD770" s="116">
        <v>0</v>
      </c>
      <c r="AE770" s="116">
        <f t="shared" si="50"/>
        <v>10739</v>
      </c>
      <c r="AF770" s="89">
        <f t="shared" si="52"/>
        <v>93110</v>
      </c>
      <c r="AG770" s="87">
        <v>0</v>
      </c>
      <c r="AH770" s="117" t="s">
        <v>121</v>
      </c>
      <c r="AI770" s="118">
        <v>106910100096299</v>
      </c>
      <c r="AJ770" s="117" t="s">
        <v>252</v>
      </c>
    </row>
    <row r="771" spans="2:36" ht="16.5">
      <c r="B771" s="93" t="s">
        <v>1732</v>
      </c>
      <c r="C771" s="113">
        <v>206</v>
      </c>
      <c r="D771" s="93" t="s">
        <v>1733</v>
      </c>
      <c r="E771" s="93" t="s">
        <v>1734</v>
      </c>
      <c r="F771" s="114">
        <v>342713906306</v>
      </c>
      <c r="G771" s="115">
        <v>30349</v>
      </c>
      <c r="H771" s="112" t="s">
        <v>4</v>
      </c>
      <c r="I771" s="87" t="s">
        <v>111</v>
      </c>
      <c r="J771" s="93" t="s">
        <v>1005</v>
      </c>
      <c r="K771" s="93" t="s">
        <v>1025</v>
      </c>
      <c r="L771" s="115">
        <v>44515</v>
      </c>
      <c r="M771" s="87" t="s">
        <v>96</v>
      </c>
      <c r="N771" s="87">
        <v>0</v>
      </c>
      <c r="O771" s="116">
        <v>360000</v>
      </c>
      <c r="P771" s="116">
        <v>0</v>
      </c>
      <c r="Q771" s="116">
        <v>0</v>
      </c>
      <c r="R771" s="116">
        <v>0</v>
      </c>
      <c r="S771" s="116">
        <v>480000</v>
      </c>
      <c r="T771" s="116">
        <f t="shared" si="49"/>
        <v>840000</v>
      </c>
      <c r="U771" s="87">
        <v>0</v>
      </c>
      <c r="V771" s="89">
        <f t="shared" si="51"/>
        <v>840000</v>
      </c>
      <c r="W771" s="87">
        <v>0</v>
      </c>
      <c r="X771" s="116">
        <v>0</v>
      </c>
      <c r="Y771" s="116">
        <v>0</v>
      </c>
      <c r="Z771" s="116">
        <v>0</v>
      </c>
      <c r="AA771" s="116">
        <v>0</v>
      </c>
      <c r="AB771" s="116">
        <v>2400</v>
      </c>
      <c r="AC771" s="116">
        <v>27560</v>
      </c>
      <c r="AD771" s="116">
        <v>250</v>
      </c>
      <c r="AE771" s="116">
        <f t="shared" si="50"/>
        <v>30210</v>
      </c>
      <c r="AF771" s="89">
        <f t="shared" si="52"/>
        <v>809790</v>
      </c>
      <c r="AG771" s="87">
        <v>0</v>
      </c>
      <c r="AH771" s="117" t="s">
        <v>121</v>
      </c>
      <c r="AI771" s="118">
        <v>508202010048287</v>
      </c>
      <c r="AJ771" s="117" t="s">
        <v>1007</v>
      </c>
    </row>
    <row r="772" spans="2:36" ht="16.5">
      <c r="B772" s="93" t="s">
        <v>1735</v>
      </c>
      <c r="C772" s="113">
        <v>207</v>
      </c>
      <c r="D772" s="93" t="s">
        <v>1736</v>
      </c>
      <c r="E772" s="93" t="s">
        <v>1737</v>
      </c>
      <c r="F772" s="114">
        <v>535191662498</v>
      </c>
      <c r="G772" s="115">
        <v>30317</v>
      </c>
      <c r="H772" s="112"/>
      <c r="I772" s="87" t="s">
        <v>111</v>
      </c>
      <c r="J772" s="93" t="s">
        <v>1005</v>
      </c>
      <c r="K772" s="93" t="s">
        <v>1738</v>
      </c>
      <c r="L772" s="115">
        <v>44501</v>
      </c>
      <c r="M772" s="87" t="s">
        <v>96</v>
      </c>
      <c r="N772" s="87">
        <v>0</v>
      </c>
      <c r="O772" s="116">
        <v>82150</v>
      </c>
      <c r="P772" s="116">
        <v>0</v>
      </c>
      <c r="Q772" s="116">
        <v>0</v>
      </c>
      <c r="R772" s="116">
        <v>0</v>
      </c>
      <c r="S772" s="116">
        <v>50350</v>
      </c>
      <c r="T772" s="116">
        <f t="shared" si="49"/>
        <v>132500</v>
      </c>
      <c r="U772" s="87">
        <v>0</v>
      </c>
      <c r="V772" s="89">
        <f t="shared" si="51"/>
        <v>132500</v>
      </c>
      <c r="W772" s="87">
        <v>0</v>
      </c>
      <c r="X772" s="116">
        <v>0</v>
      </c>
      <c r="Y772" s="116">
        <v>0</v>
      </c>
      <c r="Z772" s="116">
        <v>0</v>
      </c>
      <c r="AA772" s="116">
        <v>0</v>
      </c>
      <c r="AB772" s="116">
        <v>1000</v>
      </c>
      <c r="AC772" s="116">
        <v>0</v>
      </c>
      <c r="AD772" s="116">
        <v>0</v>
      </c>
      <c r="AE772" s="116">
        <f t="shared" si="50"/>
        <v>1000</v>
      </c>
      <c r="AF772" s="89">
        <f t="shared" si="52"/>
        <v>131500</v>
      </c>
      <c r="AG772" s="87">
        <v>0</v>
      </c>
      <c r="AH772" s="117" t="s">
        <v>121</v>
      </c>
      <c r="AI772" s="118">
        <v>508202010048233</v>
      </c>
      <c r="AJ772" s="117" t="s">
        <v>1007</v>
      </c>
    </row>
    <row r="773" spans="2:36" ht="16.5">
      <c r="B773" s="93" t="s">
        <v>1741</v>
      </c>
      <c r="C773" s="113">
        <v>208</v>
      </c>
      <c r="D773" s="93" t="s">
        <v>1742</v>
      </c>
      <c r="E773" s="93"/>
      <c r="F773" s="114">
        <v>779779370340</v>
      </c>
      <c r="G773" s="115">
        <v>35441</v>
      </c>
      <c r="H773" s="112" t="s">
        <v>1485</v>
      </c>
      <c r="I773" s="87" t="s">
        <v>111</v>
      </c>
      <c r="J773" s="93" t="s">
        <v>1005</v>
      </c>
      <c r="K773" s="93" t="s">
        <v>1037</v>
      </c>
      <c r="L773" s="115">
        <v>44546</v>
      </c>
      <c r="M773" s="87" t="s">
        <v>96</v>
      </c>
      <c r="N773" s="87">
        <v>0</v>
      </c>
      <c r="O773" s="116">
        <v>16565</v>
      </c>
      <c r="P773" s="116">
        <v>0</v>
      </c>
      <c r="Q773" s="116">
        <v>0</v>
      </c>
      <c r="R773" s="116">
        <v>0</v>
      </c>
      <c r="S773" s="116">
        <v>24846</v>
      </c>
      <c r="T773" s="116">
        <f t="shared" si="49"/>
        <v>41411</v>
      </c>
      <c r="U773" s="87">
        <v>0</v>
      </c>
      <c r="V773" s="89">
        <f t="shared" si="51"/>
        <v>41411</v>
      </c>
      <c r="W773" s="87">
        <v>0</v>
      </c>
      <c r="X773" s="116">
        <v>0</v>
      </c>
      <c r="Y773" s="116">
        <v>0</v>
      </c>
      <c r="Z773" s="116">
        <v>0</v>
      </c>
      <c r="AA773" s="116">
        <v>0</v>
      </c>
      <c r="AB773" s="116">
        <v>150</v>
      </c>
      <c r="AC773" s="116">
        <v>0</v>
      </c>
      <c r="AD773" s="116">
        <v>0</v>
      </c>
      <c r="AE773" s="116">
        <f t="shared" si="50"/>
        <v>150</v>
      </c>
      <c r="AF773" s="89">
        <f t="shared" si="52"/>
        <v>41261</v>
      </c>
      <c r="AG773" s="87">
        <v>0</v>
      </c>
      <c r="AH773" s="117" t="s">
        <v>121</v>
      </c>
      <c r="AI773" s="118">
        <v>508202010048939</v>
      </c>
      <c r="AJ773" s="117" t="s">
        <v>1007</v>
      </c>
    </row>
    <row r="774" spans="2:36" ht="16.5">
      <c r="B774" s="93" t="s">
        <v>1746</v>
      </c>
      <c r="C774" s="113">
        <v>209</v>
      </c>
      <c r="D774" s="93" t="s">
        <v>1747</v>
      </c>
      <c r="E774" s="93"/>
      <c r="F774" s="114">
        <v>489812921339</v>
      </c>
      <c r="G774" s="115">
        <v>36835</v>
      </c>
      <c r="H774" s="112" t="s">
        <v>1052</v>
      </c>
      <c r="I774" s="87" t="s">
        <v>111</v>
      </c>
      <c r="J774" s="93" t="s">
        <v>1033</v>
      </c>
      <c r="K774" s="93" t="s">
        <v>1532</v>
      </c>
      <c r="L774" s="115">
        <v>44511</v>
      </c>
      <c r="M774" s="87" t="s">
        <v>96</v>
      </c>
      <c r="N774" s="87">
        <v>0</v>
      </c>
      <c r="O774" s="116">
        <v>47520</v>
      </c>
      <c r="P774" s="116">
        <v>0</v>
      </c>
      <c r="Q774" s="116">
        <v>0</v>
      </c>
      <c r="R774" s="116">
        <v>0</v>
      </c>
      <c r="S774" s="116">
        <v>86742</v>
      </c>
      <c r="T774" s="116">
        <f t="shared" si="49"/>
        <v>134262</v>
      </c>
      <c r="U774" s="87">
        <v>0</v>
      </c>
      <c r="V774" s="89">
        <f t="shared" si="51"/>
        <v>134262</v>
      </c>
      <c r="W774" s="87">
        <v>0</v>
      </c>
      <c r="X774" s="116">
        <v>11400</v>
      </c>
      <c r="Y774" s="116">
        <v>0</v>
      </c>
      <c r="Z774" s="116">
        <v>888</v>
      </c>
      <c r="AA774" s="116">
        <v>0</v>
      </c>
      <c r="AB774" s="116">
        <v>0</v>
      </c>
      <c r="AC774" s="116">
        <v>0</v>
      </c>
      <c r="AD774" s="116">
        <v>0</v>
      </c>
      <c r="AE774" s="116">
        <f t="shared" si="50"/>
        <v>12288</v>
      </c>
      <c r="AF774" s="89">
        <f t="shared" si="52"/>
        <v>121974</v>
      </c>
      <c r="AG774" s="87">
        <v>0</v>
      </c>
      <c r="AH774" s="117" t="s">
        <v>121</v>
      </c>
      <c r="AI774" s="118">
        <v>328002011021147</v>
      </c>
      <c r="AJ774" s="117" t="s">
        <v>174</v>
      </c>
    </row>
    <row r="775" spans="2:36" ht="16.5">
      <c r="B775" s="93" t="s">
        <v>1751</v>
      </c>
      <c r="C775" s="113">
        <v>210</v>
      </c>
      <c r="D775" s="93" t="s">
        <v>1752</v>
      </c>
      <c r="E775" s="93"/>
      <c r="F775" s="114">
        <v>413031207101</v>
      </c>
      <c r="G775" s="115">
        <v>34854</v>
      </c>
      <c r="H775" s="112" t="s">
        <v>1668</v>
      </c>
      <c r="I775" s="87" t="s">
        <v>111</v>
      </c>
      <c r="J775" s="93" t="s">
        <v>1107</v>
      </c>
      <c r="K775" s="93" t="s">
        <v>1753</v>
      </c>
      <c r="L775" s="115">
        <v>44501</v>
      </c>
      <c r="M775" s="87" t="s">
        <v>96</v>
      </c>
      <c r="N775" s="87">
        <v>0</v>
      </c>
      <c r="O775" s="116">
        <v>63214</v>
      </c>
      <c r="P775" s="116">
        <v>0</v>
      </c>
      <c r="Q775" s="116">
        <v>0</v>
      </c>
      <c r="R775" s="116">
        <v>0</v>
      </c>
      <c r="S775" s="116">
        <v>94824</v>
      </c>
      <c r="T775" s="116">
        <f t="shared" si="49"/>
        <v>158038</v>
      </c>
      <c r="U775" s="87">
        <v>0</v>
      </c>
      <c r="V775" s="89">
        <f t="shared" si="51"/>
        <v>158038</v>
      </c>
      <c r="W775" s="87">
        <v>0</v>
      </c>
      <c r="X775" s="116">
        <v>15162</v>
      </c>
      <c r="Y775" s="116">
        <v>0</v>
      </c>
      <c r="Z775" s="116">
        <v>1183</v>
      </c>
      <c r="AA775" s="116">
        <v>0</v>
      </c>
      <c r="AB775" s="116">
        <v>0</v>
      </c>
      <c r="AC775" s="116">
        <v>0</v>
      </c>
      <c r="AD775" s="116">
        <v>0</v>
      </c>
      <c r="AE775" s="116">
        <f t="shared" si="50"/>
        <v>16345</v>
      </c>
      <c r="AF775" s="89">
        <f t="shared" si="52"/>
        <v>141693</v>
      </c>
      <c r="AG775" s="87">
        <v>0</v>
      </c>
      <c r="AH775" s="117" t="s">
        <v>121</v>
      </c>
      <c r="AI775" s="118">
        <v>214812010000607</v>
      </c>
      <c r="AJ775" s="117" t="s">
        <v>122</v>
      </c>
    </row>
    <row r="776" spans="2:36" ht="16.5">
      <c r="B776" s="93" t="s">
        <v>1754</v>
      </c>
      <c r="C776" s="113">
        <v>211</v>
      </c>
      <c r="D776" s="93" t="s">
        <v>1755</v>
      </c>
      <c r="E776" s="93"/>
      <c r="F776" s="114">
        <v>829751061239</v>
      </c>
      <c r="G776" s="115">
        <v>35023</v>
      </c>
      <c r="H776" s="112" t="s">
        <v>1494</v>
      </c>
      <c r="I776" s="87" t="s">
        <v>111</v>
      </c>
      <c r="J776" s="93" t="s">
        <v>1410</v>
      </c>
      <c r="K776" s="93" t="s">
        <v>1044</v>
      </c>
      <c r="L776" s="115">
        <v>44536</v>
      </c>
      <c r="M776" s="87" t="s">
        <v>96</v>
      </c>
      <c r="N776" s="87">
        <v>0</v>
      </c>
      <c r="O776" s="116">
        <v>63360</v>
      </c>
      <c r="P776" s="116">
        <v>0</v>
      </c>
      <c r="Q776" s="116">
        <v>0</v>
      </c>
      <c r="R776" s="116">
        <v>0</v>
      </c>
      <c r="S776" s="116">
        <v>106790</v>
      </c>
      <c r="T776" s="116">
        <f t="shared" si="49"/>
        <v>170150</v>
      </c>
      <c r="U776" s="87">
        <v>0</v>
      </c>
      <c r="V776" s="89">
        <f t="shared" si="51"/>
        <v>170150</v>
      </c>
      <c r="W776" s="87">
        <v>0</v>
      </c>
      <c r="X776" s="116">
        <v>15216</v>
      </c>
      <c r="Y776" s="116">
        <v>0</v>
      </c>
      <c r="Z776" s="116">
        <v>1188</v>
      </c>
      <c r="AA776" s="116">
        <v>0</v>
      </c>
      <c r="AB776" s="116">
        <v>0</v>
      </c>
      <c r="AC776" s="116">
        <v>0</v>
      </c>
      <c r="AD776" s="116">
        <v>0</v>
      </c>
      <c r="AE776" s="116">
        <f t="shared" si="50"/>
        <v>16404</v>
      </c>
      <c r="AF776" s="89">
        <f t="shared" si="52"/>
        <v>153746</v>
      </c>
      <c r="AG776" s="87">
        <v>0</v>
      </c>
      <c r="AH776" s="117" t="s">
        <v>121</v>
      </c>
      <c r="AI776" s="118">
        <v>370702120004131</v>
      </c>
      <c r="AJ776" s="117" t="s">
        <v>1446</v>
      </c>
    </row>
    <row r="777" spans="2:36" ht="16.5">
      <c r="B777" s="93" t="s">
        <v>1756</v>
      </c>
      <c r="C777" s="113">
        <v>212</v>
      </c>
      <c r="D777" s="93" t="s">
        <v>1757</v>
      </c>
      <c r="E777" s="93"/>
      <c r="F777" s="114">
        <v>519744562785</v>
      </c>
      <c r="G777" s="115">
        <v>34558</v>
      </c>
      <c r="H777" s="112" t="s">
        <v>1673</v>
      </c>
      <c r="I777" s="87" t="s">
        <v>111</v>
      </c>
      <c r="J777" s="93" t="s">
        <v>200</v>
      </c>
      <c r="K777" s="93" t="s">
        <v>1044</v>
      </c>
      <c r="L777" s="115">
        <v>44547</v>
      </c>
      <c r="M777" s="87" t="s">
        <v>96</v>
      </c>
      <c r="N777" s="87">
        <v>0</v>
      </c>
      <c r="O777" s="116">
        <v>42808</v>
      </c>
      <c r="P777" s="116">
        <v>0</v>
      </c>
      <c r="Q777" s="116">
        <v>0</v>
      </c>
      <c r="R777" s="116">
        <v>0</v>
      </c>
      <c r="S777" s="116">
        <v>64213</v>
      </c>
      <c r="T777" s="116">
        <f t="shared" si="49"/>
        <v>107021</v>
      </c>
      <c r="U777" s="87">
        <v>0</v>
      </c>
      <c r="V777" s="89">
        <f t="shared" si="51"/>
        <v>107021</v>
      </c>
      <c r="W777" s="87">
        <v>0</v>
      </c>
      <c r="X777" s="116">
        <v>10282</v>
      </c>
      <c r="Y777" s="116">
        <v>0</v>
      </c>
      <c r="Z777" s="116">
        <v>802</v>
      </c>
      <c r="AA777" s="116">
        <v>0</v>
      </c>
      <c r="AB777" s="116">
        <v>0</v>
      </c>
      <c r="AC777" s="116">
        <v>0</v>
      </c>
      <c r="AD777" s="116">
        <v>0</v>
      </c>
      <c r="AE777" s="116">
        <f t="shared" si="50"/>
        <v>11084</v>
      </c>
      <c r="AF777" s="89">
        <f t="shared" si="52"/>
        <v>95937</v>
      </c>
      <c r="AG777" s="87">
        <v>0</v>
      </c>
      <c r="AH777" s="117" t="s">
        <v>121</v>
      </c>
      <c r="AI777" s="118">
        <v>214810100055247</v>
      </c>
      <c r="AJ777" s="117" t="s">
        <v>122</v>
      </c>
    </row>
    <row r="778" spans="2:36" ht="16.5">
      <c r="B778" s="93" t="s">
        <v>1765</v>
      </c>
      <c r="C778" s="113">
        <v>213</v>
      </c>
      <c r="D778" s="93" t="s">
        <v>1766</v>
      </c>
      <c r="E778" s="93"/>
      <c r="F778" s="114">
        <v>520957307609</v>
      </c>
      <c r="G778" s="115">
        <v>34069</v>
      </c>
      <c r="H778" s="112" t="s">
        <v>1032</v>
      </c>
      <c r="I778" s="87" t="s">
        <v>111</v>
      </c>
      <c r="J778" s="93" t="s">
        <v>1410</v>
      </c>
      <c r="K778" s="93" t="s">
        <v>1112</v>
      </c>
      <c r="L778" s="115">
        <v>44593</v>
      </c>
      <c r="M778" s="87" t="s">
        <v>96</v>
      </c>
      <c r="N778" s="87">
        <v>0</v>
      </c>
      <c r="O778" s="116">
        <v>58080</v>
      </c>
      <c r="P778" s="116">
        <v>0</v>
      </c>
      <c r="Q778" s="116">
        <v>0</v>
      </c>
      <c r="R778" s="116">
        <v>0</v>
      </c>
      <c r="S778" s="116">
        <v>93620</v>
      </c>
      <c r="T778" s="116">
        <f t="shared" si="49"/>
        <v>151700</v>
      </c>
      <c r="U778" s="87">
        <v>0</v>
      </c>
      <c r="V778" s="89">
        <f t="shared" si="51"/>
        <v>151700</v>
      </c>
      <c r="W778" s="87">
        <v>0</v>
      </c>
      <c r="X778" s="116">
        <v>13944</v>
      </c>
      <c r="Y778" s="116">
        <v>0</v>
      </c>
      <c r="Z778" s="116">
        <v>1092</v>
      </c>
      <c r="AA778" s="116">
        <v>0</v>
      </c>
      <c r="AB778" s="116">
        <v>0</v>
      </c>
      <c r="AC778" s="116">
        <v>0</v>
      </c>
      <c r="AD778" s="116">
        <v>0</v>
      </c>
      <c r="AE778" s="116">
        <f t="shared" si="50"/>
        <v>15036</v>
      </c>
      <c r="AF778" s="89">
        <f t="shared" si="52"/>
        <v>136664</v>
      </c>
      <c r="AG778" s="87">
        <v>0</v>
      </c>
      <c r="AH778" s="117" t="s">
        <v>121</v>
      </c>
      <c r="AI778" s="118">
        <v>151712010000370</v>
      </c>
      <c r="AJ778" s="117" t="s">
        <v>174</v>
      </c>
    </row>
    <row r="779" spans="2:36" ht="16.5">
      <c r="B779" s="93" t="s">
        <v>1778</v>
      </c>
      <c r="C779" s="113">
        <v>214</v>
      </c>
      <c r="D779" s="93" t="s">
        <v>1779</v>
      </c>
      <c r="E779" s="93" t="s">
        <v>1780</v>
      </c>
      <c r="F779" s="114">
        <v>776532377320</v>
      </c>
      <c r="G779" s="115">
        <v>35526</v>
      </c>
      <c r="H779" s="112" t="s">
        <v>1781</v>
      </c>
      <c r="I779" s="87" t="s">
        <v>111</v>
      </c>
      <c r="J779" s="93" t="s">
        <v>1005</v>
      </c>
      <c r="K779" s="93" t="s">
        <v>1782</v>
      </c>
      <c r="L779" s="115">
        <v>44676</v>
      </c>
      <c r="M779" s="87" t="s">
        <v>96</v>
      </c>
      <c r="N779" s="87">
        <v>0</v>
      </c>
      <c r="O779" s="116">
        <v>192000</v>
      </c>
      <c r="P779" s="116">
        <v>0</v>
      </c>
      <c r="Q779" s="116">
        <v>0</v>
      </c>
      <c r="R779" s="116">
        <v>0</v>
      </c>
      <c r="S779" s="116">
        <v>138000</v>
      </c>
      <c r="T779" s="116">
        <f t="shared" si="49"/>
        <v>330000</v>
      </c>
      <c r="U779" s="87">
        <v>0</v>
      </c>
      <c r="V779" s="89">
        <f t="shared" si="51"/>
        <v>330000</v>
      </c>
      <c r="W779" s="87">
        <v>0</v>
      </c>
      <c r="X779" s="116">
        <v>0</v>
      </c>
      <c r="Y779" s="116">
        <v>0</v>
      </c>
      <c r="Z779" s="116">
        <v>0</v>
      </c>
      <c r="AA779" s="116">
        <v>0</v>
      </c>
      <c r="AB779" s="116">
        <v>2400</v>
      </c>
      <c r="AC779" s="116">
        <v>0</v>
      </c>
      <c r="AD779" s="116">
        <v>0</v>
      </c>
      <c r="AE779" s="116">
        <f t="shared" si="50"/>
        <v>2400</v>
      </c>
      <c r="AF779" s="89">
        <f t="shared" si="52"/>
        <v>327600</v>
      </c>
      <c r="AG779" s="87">
        <v>0</v>
      </c>
      <c r="AH779" s="117" t="s">
        <v>121</v>
      </c>
      <c r="AI779" s="118">
        <v>93210100053513</v>
      </c>
      <c r="AJ779" s="117">
        <v>0</v>
      </c>
    </row>
    <row r="780" spans="2:36" ht="16.5">
      <c r="B780" s="93" t="s">
        <v>1783</v>
      </c>
      <c r="C780" s="113">
        <v>215</v>
      </c>
      <c r="D780" s="93" t="s">
        <v>1784</v>
      </c>
      <c r="E780" s="93" t="s">
        <v>1785</v>
      </c>
      <c r="F780" s="114">
        <v>208839650165</v>
      </c>
      <c r="G780" s="115">
        <v>28642</v>
      </c>
      <c r="H780" s="112" t="s">
        <v>1645</v>
      </c>
      <c r="I780" s="87" t="s">
        <v>111</v>
      </c>
      <c r="J780" s="93" t="s">
        <v>1005</v>
      </c>
      <c r="K780" s="93" t="s">
        <v>1786</v>
      </c>
      <c r="L780" s="115">
        <v>44663</v>
      </c>
      <c r="M780" s="87" t="s">
        <v>96</v>
      </c>
      <c r="N780" s="87">
        <v>0</v>
      </c>
      <c r="O780" s="116">
        <v>136452</v>
      </c>
      <c r="P780" s="116">
        <v>0</v>
      </c>
      <c r="Q780" s="116">
        <v>0</v>
      </c>
      <c r="R780" s="116">
        <v>0</v>
      </c>
      <c r="S780" s="116">
        <v>68225</v>
      </c>
      <c r="T780" s="116">
        <f t="shared" si="49"/>
        <v>204677</v>
      </c>
      <c r="U780" s="87">
        <v>0</v>
      </c>
      <c r="V780" s="89">
        <f t="shared" si="51"/>
        <v>204677</v>
      </c>
      <c r="W780" s="87">
        <v>0</v>
      </c>
      <c r="X780" s="116">
        <v>0</v>
      </c>
      <c r="Y780" s="116">
        <v>0</v>
      </c>
      <c r="Z780" s="116">
        <v>0</v>
      </c>
      <c r="AA780" s="116">
        <v>0</v>
      </c>
      <c r="AB780" s="116">
        <v>1000</v>
      </c>
      <c r="AC780" s="116">
        <v>0</v>
      </c>
      <c r="AD780" s="116">
        <v>0</v>
      </c>
      <c r="AE780" s="116">
        <f t="shared" si="50"/>
        <v>1000</v>
      </c>
      <c r="AF780" s="89">
        <f t="shared" si="52"/>
        <v>203677</v>
      </c>
      <c r="AG780" s="87">
        <v>0</v>
      </c>
      <c r="AH780" s="117" t="s">
        <v>121</v>
      </c>
      <c r="AI780" s="118">
        <v>508202010046503</v>
      </c>
      <c r="AJ780" s="117" t="s">
        <v>1007</v>
      </c>
    </row>
    <row r="781" spans="2:36" ht="16.5">
      <c r="B781" s="93" t="s">
        <v>1790</v>
      </c>
      <c r="C781" s="113">
        <v>216</v>
      </c>
      <c r="D781" s="93" t="s">
        <v>1791</v>
      </c>
      <c r="E781" s="93" t="s">
        <v>1792</v>
      </c>
      <c r="F781" s="114">
        <v>403495451129</v>
      </c>
      <c r="G781" s="115">
        <v>33033</v>
      </c>
      <c r="H781" s="112" t="s">
        <v>1266</v>
      </c>
      <c r="I781" s="87" t="s">
        <v>111</v>
      </c>
      <c r="J781" s="93" t="s">
        <v>1005</v>
      </c>
      <c r="K781" s="93" t="s">
        <v>1793</v>
      </c>
      <c r="L781" s="115">
        <v>44683</v>
      </c>
      <c r="M781" s="87" t="s">
        <v>96</v>
      </c>
      <c r="N781" s="87">
        <v>0</v>
      </c>
      <c r="O781" s="116">
        <v>360000</v>
      </c>
      <c r="P781" s="116">
        <v>0</v>
      </c>
      <c r="Q781" s="116">
        <v>0</v>
      </c>
      <c r="R781" s="116">
        <v>0</v>
      </c>
      <c r="S781" s="116">
        <v>216800</v>
      </c>
      <c r="T781" s="116">
        <f t="shared" si="49"/>
        <v>576800</v>
      </c>
      <c r="U781" s="87">
        <v>0</v>
      </c>
      <c r="V781" s="89">
        <f t="shared" si="51"/>
        <v>576800</v>
      </c>
      <c r="W781" s="87">
        <v>0</v>
      </c>
      <c r="X781" s="116">
        <v>0</v>
      </c>
      <c r="Y781" s="116">
        <v>0</v>
      </c>
      <c r="Z781" s="116">
        <v>0</v>
      </c>
      <c r="AA781" s="116">
        <v>0</v>
      </c>
      <c r="AB781" s="116">
        <v>2400</v>
      </c>
      <c r="AC781" s="116">
        <v>0</v>
      </c>
      <c r="AD781" s="116">
        <v>0</v>
      </c>
      <c r="AE781" s="116">
        <f t="shared" si="50"/>
        <v>2400</v>
      </c>
      <c r="AF781" s="89">
        <f t="shared" si="52"/>
        <v>574400</v>
      </c>
      <c r="AG781" s="87">
        <v>0</v>
      </c>
      <c r="AH781" s="117" t="s">
        <v>121</v>
      </c>
      <c r="AI781" s="118">
        <v>508202010048540</v>
      </c>
      <c r="AJ781" s="117" t="s">
        <v>1007</v>
      </c>
    </row>
    <row r="782" spans="2:36" ht="16.5">
      <c r="B782" s="93" t="s">
        <v>1798</v>
      </c>
      <c r="C782" s="113">
        <v>217</v>
      </c>
      <c r="D782" s="93" t="s">
        <v>1799</v>
      </c>
      <c r="E782" s="93"/>
      <c r="F782" s="114">
        <v>467637876739</v>
      </c>
      <c r="G782" s="115">
        <v>34150</v>
      </c>
      <c r="H782" s="112" t="s">
        <v>1800</v>
      </c>
      <c r="I782" s="87" t="s">
        <v>111</v>
      </c>
      <c r="J782" s="93" t="s">
        <v>1255</v>
      </c>
      <c r="K782" s="93" t="s">
        <v>1474</v>
      </c>
      <c r="L782" s="115">
        <v>44673</v>
      </c>
      <c r="M782" s="87" t="s">
        <v>96</v>
      </c>
      <c r="N782" s="87">
        <v>0</v>
      </c>
      <c r="O782" s="116">
        <v>63360</v>
      </c>
      <c r="P782" s="116">
        <v>0</v>
      </c>
      <c r="Q782" s="116">
        <v>0</v>
      </c>
      <c r="R782" s="116">
        <v>0</v>
      </c>
      <c r="S782" s="116">
        <v>95040</v>
      </c>
      <c r="T782" s="116">
        <f t="shared" si="49"/>
        <v>158400</v>
      </c>
      <c r="U782" s="87">
        <v>0</v>
      </c>
      <c r="V782" s="89">
        <f t="shared" si="51"/>
        <v>158400</v>
      </c>
      <c r="W782" s="87">
        <v>0</v>
      </c>
      <c r="X782" s="116">
        <v>15216</v>
      </c>
      <c r="Y782" s="116">
        <v>0</v>
      </c>
      <c r="Z782" s="116">
        <v>1188</v>
      </c>
      <c r="AA782" s="116">
        <v>0</v>
      </c>
      <c r="AB782" s="116">
        <v>0</v>
      </c>
      <c r="AC782" s="116">
        <v>0</v>
      </c>
      <c r="AD782" s="116">
        <v>0</v>
      </c>
      <c r="AE782" s="116">
        <f t="shared" si="50"/>
        <v>16404</v>
      </c>
      <c r="AF782" s="89">
        <f t="shared" si="52"/>
        <v>141996</v>
      </c>
      <c r="AG782" s="87">
        <v>0</v>
      </c>
      <c r="AH782" s="117" t="s">
        <v>121</v>
      </c>
      <c r="AI782" s="118">
        <v>74812010000687</v>
      </c>
      <c r="AJ782" s="117">
        <v>0</v>
      </c>
    </row>
    <row r="783" spans="2:36" ht="16.5">
      <c r="B783" s="93" t="s">
        <v>1801</v>
      </c>
      <c r="C783" s="113">
        <v>218</v>
      </c>
      <c r="D783" s="93" t="s">
        <v>1802</v>
      </c>
      <c r="E783" s="93"/>
      <c r="F783" s="114">
        <v>246343210482</v>
      </c>
      <c r="G783" s="115">
        <v>36961</v>
      </c>
      <c r="H783" s="112" t="s">
        <v>1640</v>
      </c>
      <c r="I783" s="87" t="s">
        <v>111</v>
      </c>
      <c r="J783" s="93" t="s">
        <v>1033</v>
      </c>
      <c r="K783" s="93" t="s">
        <v>1044</v>
      </c>
      <c r="L783" s="115">
        <v>44693</v>
      </c>
      <c r="M783" s="87" t="s">
        <v>96</v>
      </c>
      <c r="N783" s="87">
        <v>0</v>
      </c>
      <c r="O783" s="116">
        <v>46723</v>
      </c>
      <c r="P783" s="116">
        <v>0</v>
      </c>
      <c r="Q783" s="116">
        <v>0</v>
      </c>
      <c r="R783" s="116">
        <v>0</v>
      </c>
      <c r="S783" s="116">
        <v>70744</v>
      </c>
      <c r="T783" s="116">
        <f t="shared" si="49"/>
        <v>117467</v>
      </c>
      <c r="U783" s="87">
        <v>0</v>
      </c>
      <c r="V783" s="89">
        <f t="shared" si="51"/>
        <v>117467</v>
      </c>
      <c r="W783" s="87">
        <v>0</v>
      </c>
      <c r="X783" s="116">
        <v>11208</v>
      </c>
      <c r="Y783" s="116">
        <v>0</v>
      </c>
      <c r="Z783" s="116">
        <v>873</v>
      </c>
      <c r="AA783" s="116">
        <v>0</v>
      </c>
      <c r="AB783" s="116">
        <v>0</v>
      </c>
      <c r="AC783" s="116">
        <v>0</v>
      </c>
      <c r="AD783" s="116">
        <v>0</v>
      </c>
      <c r="AE783" s="116">
        <f t="shared" si="50"/>
        <v>12081</v>
      </c>
      <c r="AF783" s="89">
        <f t="shared" si="52"/>
        <v>105386</v>
      </c>
      <c r="AG783" s="87">
        <v>0</v>
      </c>
      <c r="AH783" s="117" t="s">
        <v>121</v>
      </c>
      <c r="AI783" s="118">
        <v>214812010000772</v>
      </c>
      <c r="AJ783" s="117" t="s">
        <v>122</v>
      </c>
    </row>
    <row r="784" spans="2:36" ht="16.5">
      <c r="B784" s="93" t="s">
        <v>1807</v>
      </c>
      <c r="C784" s="113">
        <v>219</v>
      </c>
      <c r="D784" s="93" t="s">
        <v>1808</v>
      </c>
      <c r="E784" s="93" t="s">
        <v>1809</v>
      </c>
      <c r="F784" s="114">
        <v>593288510889</v>
      </c>
      <c r="G784" s="115">
        <v>30288</v>
      </c>
      <c r="H784" s="112" t="s">
        <v>1266</v>
      </c>
      <c r="I784" s="87" t="s">
        <v>111</v>
      </c>
      <c r="J784" s="93" t="s">
        <v>1024</v>
      </c>
      <c r="K784" s="93" t="s">
        <v>1810</v>
      </c>
      <c r="L784" s="115">
        <v>44750</v>
      </c>
      <c r="M784" s="87" t="s">
        <v>96</v>
      </c>
      <c r="N784" s="87">
        <v>0</v>
      </c>
      <c r="O784" s="116">
        <v>299194</v>
      </c>
      <c r="P784" s="116">
        <v>0</v>
      </c>
      <c r="Q784" s="116">
        <v>0</v>
      </c>
      <c r="R784" s="116">
        <v>0</v>
      </c>
      <c r="S784" s="116">
        <v>600806</v>
      </c>
      <c r="T784" s="116">
        <f t="shared" si="49"/>
        <v>900000</v>
      </c>
      <c r="U784" s="87">
        <v>0</v>
      </c>
      <c r="V784" s="89">
        <f t="shared" si="51"/>
        <v>900000</v>
      </c>
      <c r="W784" s="87">
        <v>0</v>
      </c>
      <c r="X784" s="116">
        <v>0</v>
      </c>
      <c r="Y784" s="116">
        <v>0</v>
      </c>
      <c r="Z784" s="116">
        <v>0</v>
      </c>
      <c r="AA784" s="116">
        <v>0</v>
      </c>
      <c r="AB784" s="116">
        <v>2400</v>
      </c>
      <c r="AC784" s="116">
        <v>34052</v>
      </c>
      <c r="AD784" s="116">
        <v>249.42400000000001</v>
      </c>
      <c r="AE784" s="116">
        <f t="shared" si="50"/>
        <v>36701.423999999999</v>
      </c>
      <c r="AF784" s="89">
        <f t="shared" si="52"/>
        <v>863298.576</v>
      </c>
      <c r="AG784" s="87">
        <v>0</v>
      </c>
      <c r="AH784" s="117" t="s">
        <v>121</v>
      </c>
      <c r="AI784" s="118">
        <v>147812010000782</v>
      </c>
      <c r="AJ784" s="117">
        <v>0</v>
      </c>
    </row>
    <row r="785" spans="2:36" ht="16.5">
      <c r="B785" s="93" t="s">
        <v>1814</v>
      </c>
      <c r="C785" s="113">
        <v>220</v>
      </c>
      <c r="D785" s="93" t="s">
        <v>1591</v>
      </c>
      <c r="E785" s="93"/>
      <c r="F785" s="114">
        <v>316084732070</v>
      </c>
      <c r="G785" s="115">
        <v>35288</v>
      </c>
      <c r="H785" s="112" t="s">
        <v>1266</v>
      </c>
      <c r="I785" s="87" t="s">
        <v>111</v>
      </c>
      <c r="J785" s="93" t="s">
        <v>1255</v>
      </c>
      <c r="K785" s="93" t="s">
        <v>1044</v>
      </c>
      <c r="L785" s="115">
        <v>44748</v>
      </c>
      <c r="M785" s="87" t="s">
        <v>96</v>
      </c>
      <c r="N785" s="87">
        <v>0</v>
      </c>
      <c r="O785" s="116">
        <v>63360</v>
      </c>
      <c r="P785" s="116">
        <v>0</v>
      </c>
      <c r="Q785" s="116">
        <v>0</v>
      </c>
      <c r="R785" s="116">
        <v>0</v>
      </c>
      <c r="S785" s="116">
        <v>100365</v>
      </c>
      <c r="T785" s="116">
        <f t="shared" si="49"/>
        <v>163725</v>
      </c>
      <c r="U785" s="87">
        <v>0</v>
      </c>
      <c r="V785" s="89">
        <f t="shared" si="51"/>
        <v>163725</v>
      </c>
      <c r="W785" s="87">
        <v>0</v>
      </c>
      <c r="X785" s="116">
        <v>15216</v>
      </c>
      <c r="Y785" s="116">
        <v>0</v>
      </c>
      <c r="Z785" s="116">
        <v>1188</v>
      </c>
      <c r="AA785" s="116">
        <v>0</v>
      </c>
      <c r="AB785" s="116">
        <v>150</v>
      </c>
      <c r="AC785" s="116">
        <v>0</v>
      </c>
      <c r="AD785" s="116">
        <v>0</v>
      </c>
      <c r="AE785" s="116">
        <f t="shared" si="50"/>
        <v>16554</v>
      </c>
      <c r="AF785" s="89">
        <f t="shared" si="52"/>
        <v>147171</v>
      </c>
      <c r="AG785" s="87">
        <v>0</v>
      </c>
      <c r="AH785" s="117" t="s">
        <v>121</v>
      </c>
      <c r="AI785" s="118">
        <v>214810100006180</v>
      </c>
      <c r="AJ785" s="117" t="s">
        <v>122</v>
      </c>
    </row>
    <row r="786" spans="2:36" ht="16.5">
      <c r="B786" s="93" t="s">
        <v>1815</v>
      </c>
      <c r="C786" s="113">
        <v>221</v>
      </c>
      <c r="D786" s="93" t="s">
        <v>1816</v>
      </c>
      <c r="E786" s="93"/>
      <c r="F786" s="114">
        <v>977467230253</v>
      </c>
      <c r="G786" s="115">
        <v>33977</v>
      </c>
      <c r="H786" s="112" t="s">
        <v>1185</v>
      </c>
      <c r="I786" s="87" t="s">
        <v>111</v>
      </c>
      <c r="J786" s="93" t="s">
        <v>1392</v>
      </c>
      <c r="K786" s="93" t="s">
        <v>1393</v>
      </c>
      <c r="L786" s="115">
        <v>44760</v>
      </c>
      <c r="M786" s="87" t="s">
        <v>96</v>
      </c>
      <c r="N786" s="87">
        <v>0</v>
      </c>
      <c r="O786" s="116">
        <v>9900</v>
      </c>
      <c r="P786" s="116">
        <v>0</v>
      </c>
      <c r="Q786" s="116">
        <v>0</v>
      </c>
      <c r="R786" s="116">
        <v>0</v>
      </c>
      <c r="S786" s="116">
        <v>14850</v>
      </c>
      <c r="T786" s="116">
        <f t="shared" si="49"/>
        <v>24750</v>
      </c>
      <c r="U786" s="87">
        <v>0</v>
      </c>
      <c r="V786" s="89">
        <f t="shared" si="51"/>
        <v>24750</v>
      </c>
      <c r="W786" s="87">
        <v>0</v>
      </c>
      <c r="X786" s="116">
        <v>2376</v>
      </c>
      <c r="Y786" s="116">
        <v>0</v>
      </c>
      <c r="Z786" s="116">
        <v>185</v>
      </c>
      <c r="AA786" s="116">
        <v>0</v>
      </c>
      <c r="AB786" s="116">
        <v>0</v>
      </c>
      <c r="AC786" s="116">
        <v>0</v>
      </c>
      <c r="AD786" s="116">
        <v>0</v>
      </c>
      <c r="AE786" s="116">
        <f t="shared" si="50"/>
        <v>2561</v>
      </c>
      <c r="AF786" s="89">
        <f t="shared" si="52"/>
        <v>22189</v>
      </c>
      <c r="AG786" s="87">
        <v>0</v>
      </c>
      <c r="AH786" s="117" t="s">
        <v>121</v>
      </c>
      <c r="AI786" s="118">
        <v>214810100038222</v>
      </c>
      <c r="AJ786" s="117" t="s">
        <v>122</v>
      </c>
    </row>
    <row r="787" spans="2:36" ht="16.5">
      <c r="B787" s="93" t="s">
        <v>1817</v>
      </c>
      <c r="C787" s="113">
        <v>222</v>
      </c>
      <c r="D787" s="93" t="s">
        <v>1818</v>
      </c>
      <c r="E787" s="93"/>
      <c r="F787" s="114">
        <v>964794969746</v>
      </c>
      <c r="G787" s="115">
        <v>36753</v>
      </c>
      <c r="H787" s="112" t="s">
        <v>1640</v>
      </c>
      <c r="I787" s="87" t="s">
        <v>111</v>
      </c>
      <c r="J787" s="93" t="s">
        <v>1033</v>
      </c>
      <c r="K787" s="93" t="s">
        <v>1819</v>
      </c>
      <c r="L787" s="115">
        <v>44743</v>
      </c>
      <c r="M787" s="87" t="s">
        <v>96</v>
      </c>
      <c r="N787" s="87">
        <v>0</v>
      </c>
      <c r="O787" s="116">
        <v>47520</v>
      </c>
      <c r="P787" s="116">
        <v>0</v>
      </c>
      <c r="Q787" s="116">
        <v>0</v>
      </c>
      <c r="R787" s="116">
        <v>0</v>
      </c>
      <c r="S787" s="116">
        <v>104129</v>
      </c>
      <c r="T787" s="116">
        <f t="shared" si="49"/>
        <v>151649</v>
      </c>
      <c r="U787" s="87">
        <v>0</v>
      </c>
      <c r="V787" s="89">
        <f t="shared" si="51"/>
        <v>151649</v>
      </c>
      <c r="W787" s="87">
        <v>0</v>
      </c>
      <c r="X787" s="116">
        <v>11400</v>
      </c>
      <c r="Y787" s="116">
        <v>0</v>
      </c>
      <c r="Z787" s="116">
        <v>888</v>
      </c>
      <c r="AA787" s="116">
        <v>0</v>
      </c>
      <c r="AB787" s="116">
        <v>300</v>
      </c>
      <c r="AC787" s="116">
        <v>0</v>
      </c>
      <c r="AD787" s="116">
        <v>0</v>
      </c>
      <c r="AE787" s="116">
        <f t="shared" si="50"/>
        <v>12588</v>
      </c>
      <c r="AF787" s="89">
        <f t="shared" si="52"/>
        <v>139061</v>
      </c>
      <c r="AG787" s="87">
        <v>0</v>
      </c>
      <c r="AH787" s="117" t="s">
        <v>121</v>
      </c>
      <c r="AI787" s="118">
        <v>214810100051153</v>
      </c>
      <c r="AJ787" s="117" t="s">
        <v>122</v>
      </c>
    </row>
    <row r="788" spans="2:36" ht="16.5">
      <c r="B788" s="93" t="s">
        <v>1823</v>
      </c>
      <c r="C788" s="113">
        <v>223</v>
      </c>
      <c r="D788" s="93" t="s">
        <v>1824</v>
      </c>
      <c r="E788" s="93" t="s">
        <v>1825</v>
      </c>
      <c r="F788" s="114">
        <v>671167202834</v>
      </c>
      <c r="G788" s="115">
        <v>31417</v>
      </c>
      <c r="H788" s="112" t="s">
        <v>1826</v>
      </c>
      <c r="I788" s="87" t="s">
        <v>111</v>
      </c>
      <c r="J788" s="93" t="s">
        <v>1005</v>
      </c>
      <c r="K788" s="93" t="s">
        <v>1129</v>
      </c>
      <c r="L788" s="115">
        <v>44795</v>
      </c>
      <c r="M788" s="87" t="s">
        <v>96</v>
      </c>
      <c r="N788" s="87">
        <v>0</v>
      </c>
      <c r="O788" s="116">
        <v>240000</v>
      </c>
      <c r="P788" s="116">
        <v>0</v>
      </c>
      <c r="Q788" s="116">
        <v>0</v>
      </c>
      <c r="R788" s="116">
        <v>0</v>
      </c>
      <c r="S788" s="116">
        <v>261600</v>
      </c>
      <c r="T788" s="116">
        <f t="shared" si="49"/>
        <v>501600</v>
      </c>
      <c r="U788" s="87">
        <v>0</v>
      </c>
      <c r="V788" s="89">
        <f t="shared" si="51"/>
        <v>501600</v>
      </c>
      <c r="W788" s="87">
        <v>0</v>
      </c>
      <c r="X788" s="116">
        <v>0</v>
      </c>
      <c r="Y788" s="116">
        <v>0</v>
      </c>
      <c r="Z788" s="116">
        <v>0</v>
      </c>
      <c r="AA788" s="116">
        <v>0</v>
      </c>
      <c r="AB788" s="116">
        <v>2400</v>
      </c>
      <c r="AC788" s="116">
        <v>0</v>
      </c>
      <c r="AD788" s="116">
        <v>0</v>
      </c>
      <c r="AE788" s="116">
        <f t="shared" si="50"/>
        <v>2400</v>
      </c>
      <c r="AF788" s="89">
        <f t="shared" si="52"/>
        <v>499200</v>
      </c>
      <c r="AG788" s="87">
        <v>0</v>
      </c>
      <c r="AH788" s="117" t="s">
        <v>121</v>
      </c>
      <c r="AI788" s="118">
        <v>508202010048597</v>
      </c>
      <c r="AJ788" s="117" t="s">
        <v>1007</v>
      </c>
    </row>
    <row r="789" spans="2:36" ht="16.5">
      <c r="B789" s="93" t="s">
        <v>1827</v>
      </c>
      <c r="C789" s="113">
        <v>224</v>
      </c>
      <c r="D789" s="93" t="s">
        <v>1828</v>
      </c>
      <c r="E789" s="93" t="s">
        <v>1829</v>
      </c>
      <c r="F789" s="114">
        <v>266148474076</v>
      </c>
      <c r="G789" s="115">
        <v>30148</v>
      </c>
      <c r="H789" s="112" t="s">
        <v>1830</v>
      </c>
      <c r="I789" s="87" t="s">
        <v>111</v>
      </c>
      <c r="J789" s="93" t="s">
        <v>1005</v>
      </c>
      <c r="K789" s="93" t="s">
        <v>1831</v>
      </c>
      <c r="L789" s="115">
        <v>44823</v>
      </c>
      <c r="M789" s="87" t="s">
        <v>96</v>
      </c>
      <c r="N789" s="87">
        <v>0</v>
      </c>
      <c r="O789" s="116">
        <v>530000</v>
      </c>
      <c r="P789" s="116">
        <v>0</v>
      </c>
      <c r="Q789" s="116">
        <v>0</v>
      </c>
      <c r="R789" s="116">
        <v>0</v>
      </c>
      <c r="S789" s="116">
        <v>820000</v>
      </c>
      <c r="T789" s="116">
        <f t="shared" si="49"/>
        <v>1350000</v>
      </c>
      <c r="U789" s="87">
        <v>0</v>
      </c>
      <c r="V789" s="89">
        <f t="shared" si="51"/>
        <v>1350000</v>
      </c>
      <c r="W789" s="87">
        <v>0</v>
      </c>
      <c r="X789" s="116">
        <v>0</v>
      </c>
      <c r="Y789" s="116">
        <v>0</v>
      </c>
      <c r="Z789" s="116">
        <v>0</v>
      </c>
      <c r="AA789" s="116">
        <v>0</v>
      </c>
      <c r="AB789" s="116">
        <v>2400</v>
      </c>
      <c r="AC789" s="116">
        <v>98800</v>
      </c>
      <c r="AD789" s="116">
        <v>374</v>
      </c>
      <c r="AE789" s="116">
        <f t="shared" si="50"/>
        <v>101574</v>
      </c>
      <c r="AF789" s="89">
        <f t="shared" si="52"/>
        <v>1248426</v>
      </c>
      <c r="AG789" s="87">
        <v>0</v>
      </c>
      <c r="AH789" s="117" t="s">
        <v>121</v>
      </c>
      <c r="AI789" s="118">
        <v>508202010048678</v>
      </c>
      <c r="AJ789" s="117" t="s">
        <v>1007</v>
      </c>
    </row>
    <row r="790" spans="2:36" ht="16.5">
      <c r="B790" s="93" t="s">
        <v>1832</v>
      </c>
      <c r="C790" s="113">
        <v>225</v>
      </c>
      <c r="D790" s="93" t="s">
        <v>1833</v>
      </c>
      <c r="E790" s="93"/>
      <c r="F790" s="114">
        <v>439612592039</v>
      </c>
      <c r="G790" s="115">
        <v>34371</v>
      </c>
      <c r="H790" s="112" t="s">
        <v>1676</v>
      </c>
      <c r="I790" s="87" t="s">
        <v>111</v>
      </c>
      <c r="J790" s="93" t="s">
        <v>1392</v>
      </c>
      <c r="K790" s="93" t="s">
        <v>1393</v>
      </c>
      <c r="L790" s="115">
        <v>44805</v>
      </c>
      <c r="M790" s="87" t="s">
        <v>96</v>
      </c>
      <c r="N790" s="87">
        <v>0</v>
      </c>
      <c r="O790" s="116">
        <v>63360</v>
      </c>
      <c r="P790" s="116">
        <v>0</v>
      </c>
      <c r="Q790" s="116">
        <v>0</v>
      </c>
      <c r="R790" s="116">
        <v>0</v>
      </c>
      <c r="S790" s="116">
        <v>95040</v>
      </c>
      <c r="T790" s="116">
        <f t="shared" si="49"/>
        <v>158400</v>
      </c>
      <c r="U790" s="87">
        <v>0</v>
      </c>
      <c r="V790" s="89">
        <f t="shared" si="51"/>
        <v>158400</v>
      </c>
      <c r="W790" s="87">
        <v>0</v>
      </c>
      <c r="X790" s="116">
        <v>15216</v>
      </c>
      <c r="Y790" s="116">
        <v>0</v>
      </c>
      <c r="Z790" s="116">
        <v>1188</v>
      </c>
      <c r="AA790" s="116">
        <v>0</v>
      </c>
      <c r="AB790" s="116">
        <v>0</v>
      </c>
      <c r="AC790" s="116">
        <v>0</v>
      </c>
      <c r="AD790" s="116">
        <v>0</v>
      </c>
      <c r="AE790" s="116">
        <f t="shared" si="50"/>
        <v>16404</v>
      </c>
      <c r="AF790" s="89">
        <f t="shared" si="52"/>
        <v>141996</v>
      </c>
      <c r="AG790" s="87">
        <v>0</v>
      </c>
      <c r="AH790" s="117" t="s">
        <v>121</v>
      </c>
      <c r="AI790" s="118">
        <v>158312010000703</v>
      </c>
      <c r="AJ790" s="117" t="s">
        <v>329</v>
      </c>
    </row>
    <row r="791" spans="2:36" ht="16.5">
      <c r="B791" s="93" t="s">
        <v>1834</v>
      </c>
      <c r="C791" s="113">
        <v>226</v>
      </c>
      <c r="D791" s="93" t="s">
        <v>1835</v>
      </c>
      <c r="E791" s="93"/>
      <c r="F791" s="114">
        <v>261653468382</v>
      </c>
      <c r="G791" s="115">
        <v>34914</v>
      </c>
      <c r="H791" s="112" t="s">
        <v>1836</v>
      </c>
      <c r="I791" s="87" t="s">
        <v>111</v>
      </c>
      <c r="J791" s="93" t="s">
        <v>1096</v>
      </c>
      <c r="K791" s="93" t="s">
        <v>1108</v>
      </c>
      <c r="L791" s="115">
        <v>44805</v>
      </c>
      <c r="M791" s="87" t="s">
        <v>96</v>
      </c>
      <c r="N791" s="87">
        <v>0</v>
      </c>
      <c r="O791" s="116">
        <v>54956</v>
      </c>
      <c r="P791" s="116">
        <v>0</v>
      </c>
      <c r="Q791" s="116">
        <v>0</v>
      </c>
      <c r="R791" s="116">
        <v>0</v>
      </c>
      <c r="S791" s="116">
        <v>82434</v>
      </c>
      <c r="T791" s="116">
        <f t="shared" si="49"/>
        <v>137390</v>
      </c>
      <c r="U791" s="87">
        <v>0</v>
      </c>
      <c r="V791" s="89">
        <f t="shared" si="51"/>
        <v>137390</v>
      </c>
      <c r="W791" s="87">
        <v>0</v>
      </c>
      <c r="X791" s="116">
        <v>13180</v>
      </c>
      <c r="Y791" s="116">
        <v>0</v>
      </c>
      <c r="Z791" s="116">
        <v>1035</v>
      </c>
      <c r="AA791" s="116">
        <v>0</v>
      </c>
      <c r="AB791" s="116">
        <v>0</v>
      </c>
      <c r="AC791" s="116">
        <v>0</v>
      </c>
      <c r="AD791" s="116">
        <v>0</v>
      </c>
      <c r="AE791" s="116">
        <f t="shared" si="50"/>
        <v>14215</v>
      </c>
      <c r="AF791" s="89">
        <f t="shared" si="52"/>
        <v>123175</v>
      </c>
      <c r="AG791" s="87">
        <v>0</v>
      </c>
      <c r="AH791" s="117" t="s">
        <v>121</v>
      </c>
      <c r="AI791" s="118">
        <v>106912010000470</v>
      </c>
      <c r="AJ791" s="117">
        <v>0</v>
      </c>
    </row>
    <row r="792" spans="2:36" ht="16.5">
      <c r="B792" s="93" t="s">
        <v>1837</v>
      </c>
      <c r="C792" s="113">
        <v>227</v>
      </c>
      <c r="D792" s="93" t="s">
        <v>1838</v>
      </c>
      <c r="E792" s="93"/>
      <c r="F792" s="114">
        <v>953102178183</v>
      </c>
      <c r="G792" s="115">
        <v>34140</v>
      </c>
      <c r="H792" s="112" t="s">
        <v>1781</v>
      </c>
      <c r="I792" s="87" t="s">
        <v>111</v>
      </c>
      <c r="J792" s="93" t="s">
        <v>1096</v>
      </c>
      <c r="K792" s="93" t="s">
        <v>1108</v>
      </c>
      <c r="L792" s="115">
        <v>44815</v>
      </c>
      <c r="M792" s="87" t="s">
        <v>96</v>
      </c>
      <c r="N792" s="87">
        <v>0</v>
      </c>
      <c r="O792" s="116">
        <v>42985</v>
      </c>
      <c r="P792" s="116">
        <v>0</v>
      </c>
      <c r="Q792" s="116">
        <v>0</v>
      </c>
      <c r="R792" s="116">
        <v>0</v>
      </c>
      <c r="S792" s="116">
        <v>64477</v>
      </c>
      <c r="T792" s="116">
        <f t="shared" si="49"/>
        <v>107462</v>
      </c>
      <c r="U792" s="87">
        <v>0</v>
      </c>
      <c r="V792" s="89">
        <f t="shared" si="51"/>
        <v>107462</v>
      </c>
      <c r="W792" s="87">
        <v>0</v>
      </c>
      <c r="X792" s="116">
        <v>10306</v>
      </c>
      <c r="Y792" s="116">
        <v>0</v>
      </c>
      <c r="Z792" s="116">
        <v>809</v>
      </c>
      <c r="AA792" s="116">
        <v>0</v>
      </c>
      <c r="AB792" s="116">
        <v>0</v>
      </c>
      <c r="AC792" s="116">
        <v>0</v>
      </c>
      <c r="AD792" s="116">
        <v>0</v>
      </c>
      <c r="AE792" s="116">
        <f t="shared" si="50"/>
        <v>11115</v>
      </c>
      <c r="AF792" s="89">
        <f t="shared" si="52"/>
        <v>96347</v>
      </c>
      <c r="AG792" s="87">
        <v>0</v>
      </c>
      <c r="AH792" s="117" t="s">
        <v>121</v>
      </c>
      <c r="AI792" s="118">
        <v>214810100053869</v>
      </c>
      <c r="AJ792" s="117" t="s">
        <v>122</v>
      </c>
    </row>
    <row r="793" spans="2:36" ht="16.5">
      <c r="B793" s="93" t="s">
        <v>1843</v>
      </c>
      <c r="C793" s="113">
        <v>228</v>
      </c>
      <c r="D793" s="93" t="s">
        <v>1844</v>
      </c>
      <c r="E793" s="93"/>
      <c r="F793" s="114">
        <v>973033289423</v>
      </c>
      <c r="G793" s="115">
        <v>34593</v>
      </c>
      <c r="H793" s="112" t="s">
        <v>1032</v>
      </c>
      <c r="I793" s="87" t="s">
        <v>111</v>
      </c>
      <c r="J793" s="93" t="s">
        <v>1111</v>
      </c>
      <c r="K793" s="93" t="s">
        <v>1112</v>
      </c>
      <c r="L793" s="115">
        <v>44835</v>
      </c>
      <c r="M793" s="87" t="s">
        <v>96</v>
      </c>
      <c r="N793" s="87">
        <v>0</v>
      </c>
      <c r="O793" s="116">
        <v>42921</v>
      </c>
      <c r="P793" s="116">
        <v>0</v>
      </c>
      <c r="Q793" s="116">
        <v>0</v>
      </c>
      <c r="R793" s="116">
        <v>0</v>
      </c>
      <c r="S793" s="116">
        <v>65408</v>
      </c>
      <c r="T793" s="116">
        <f t="shared" si="49"/>
        <v>108329</v>
      </c>
      <c r="U793" s="87">
        <v>0</v>
      </c>
      <c r="V793" s="89">
        <f t="shared" si="51"/>
        <v>108329</v>
      </c>
      <c r="W793" s="87">
        <v>0</v>
      </c>
      <c r="X793" s="116">
        <v>10298</v>
      </c>
      <c r="Y793" s="116">
        <v>0</v>
      </c>
      <c r="Z793" s="116">
        <v>808</v>
      </c>
      <c r="AA793" s="116">
        <v>0</v>
      </c>
      <c r="AB793" s="116">
        <v>900</v>
      </c>
      <c r="AC793" s="116">
        <v>0</v>
      </c>
      <c r="AD793" s="116">
        <v>0</v>
      </c>
      <c r="AE793" s="116">
        <f t="shared" si="50"/>
        <v>12006</v>
      </c>
      <c r="AF793" s="89">
        <f t="shared" si="52"/>
        <v>96323</v>
      </c>
      <c r="AG793" s="87">
        <v>0</v>
      </c>
      <c r="AH793" s="117" t="s">
        <v>121</v>
      </c>
      <c r="AI793" s="118">
        <v>84310100213179</v>
      </c>
      <c r="AJ793" s="117" t="s">
        <v>1845</v>
      </c>
    </row>
    <row r="794" spans="2:36" ht="16.5">
      <c r="B794" s="93" t="s">
        <v>1846</v>
      </c>
      <c r="C794" s="113">
        <v>229</v>
      </c>
      <c r="D794" s="93" t="s">
        <v>1847</v>
      </c>
      <c r="E794" s="93"/>
      <c r="F794" s="114">
        <v>526590325960</v>
      </c>
      <c r="G794" s="115">
        <v>25569</v>
      </c>
      <c r="H794" s="112" t="s">
        <v>1032</v>
      </c>
      <c r="I794" s="87" t="s">
        <v>111</v>
      </c>
      <c r="J794" s="93" t="s">
        <v>1111</v>
      </c>
      <c r="K794" s="93" t="s">
        <v>1112</v>
      </c>
      <c r="L794" s="115">
        <v>44826</v>
      </c>
      <c r="M794" s="87" t="s">
        <v>96</v>
      </c>
      <c r="N794" s="87">
        <v>0</v>
      </c>
      <c r="O794" s="116">
        <v>62121</v>
      </c>
      <c r="P794" s="116">
        <v>0</v>
      </c>
      <c r="Q794" s="116">
        <v>0</v>
      </c>
      <c r="R794" s="116">
        <v>0</v>
      </c>
      <c r="S794" s="116">
        <v>105918</v>
      </c>
      <c r="T794" s="116">
        <f t="shared" si="49"/>
        <v>168039</v>
      </c>
      <c r="U794" s="87">
        <v>0</v>
      </c>
      <c r="V794" s="89">
        <f t="shared" si="51"/>
        <v>168039</v>
      </c>
      <c r="W794" s="87">
        <v>0</v>
      </c>
      <c r="X794" s="116">
        <v>14920</v>
      </c>
      <c r="Y794" s="116">
        <v>0</v>
      </c>
      <c r="Z794" s="116">
        <v>1164</v>
      </c>
      <c r="AA794" s="116">
        <v>0</v>
      </c>
      <c r="AB794" s="116">
        <v>450</v>
      </c>
      <c r="AC794" s="116">
        <v>0</v>
      </c>
      <c r="AD794" s="116">
        <v>0</v>
      </c>
      <c r="AE794" s="116">
        <f t="shared" si="50"/>
        <v>16534</v>
      </c>
      <c r="AF794" s="89">
        <f t="shared" si="52"/>
        <v>151505</v>
      </c>
      <c r="AG794" s="87">
        <v>0</v>
      </c>
      <c r="AH794" s="117" t="s">
        <v>121</v>
      </c>
      <c r="AI794" s="118">
        <v>214812010000961</v>
      </c>
      <c r="AJ794" s="117" t="s">
        <v>122</v>
      </c>
    </row>
    <row r="795" spans="2:36" ht="16.5">
      <c r="B795" s="93" t="s">
        <v>1848</v>
      </c>
      <c r="C795" s="113">
        <v>230</v>
      </c>
      <c r="D795" s="93" t="s">
        <v>1849</v>
      </c>
      <c r="E795" s="93"/>
      <c r="F795" s="114">
        <v>358516285439</v>
      </c>
      <c r="G795" s="115">
        <v>36326</v>
      </c>
      <c r="H795" s="112" t="s">
        <v>1052</v>
      </c>
      <c r="I795" s="87" t="s">
        <v>111</v>
      </c>
      <c r="J795" s="93" t="s">
        <v>1033</v>
      </c>
      <c r="K795" s="93" t="s">
        <v>1532</v>
      </c>
      <c r="L795" s="115">
        <v>44805</v>
      </c>
      <c r="M795" s="87" t="s">
        <v>96</v>
      </c>
      <c r="N795" s="87">
        <v>0</v>
      </c>
      <c r="O795" s="116">
        <v>47520</v>
      </c>
      <c r="P795" s="116">
        <v>0</v>
      </c>
      <c r="Q795" s="116">
        <v>0</v>
      </c>
      <c r="R795" s="116">
        <v>0</v>
      </c>
      <c r="S795" s="116">
        <v>89419</v>
      </c>
      <c r="T795" s="116">
        <f t="shared" si="49"/>
        <v>136939</v>
      </c>
      <c r="U795" s="87">
        <v>0</v>
      </c>
      <c r="V795" s="89">
        <f t="shared" si="51"/>
        <v>136939</v>
      </c>
      <c r="W795" s="87">
        <v>0</v>
      </c>
      <c r="X795" s="116">
        <v>11400</v>
      </c>
      <c r="Y795" s="116">
        <v>0</v>
      </c>
      <c r="Z795" s="116">
        <v>888</v>
      </c>
      <c r="AA795" s="116">
        <v>0</v>
      </c>
      <c r="AB795" s="116">
        <v>0</v>
      </c>
      <c r="AC795" s="116">
        <v>0</v>
      </c>
      <c r="AD795" s="116">
        <v>0</v>
      </c>
      <c r="AE795" s="116">
        <f t="shared" si="50"/>
        <v>12288</v>
      </c>
      <c r="AF795" s="89">
        <f t="shared" si="52"/>
        <v>124651</v>
      </c>
      <c r="AG795" s="87">
        <v>0</v>
      </c>
      <c r="AH795" s="117" t="s">
        <v>121</v>
      </c>
      <c r="AI795" s="118">
        <v>27010100086070</v>
      </c>
      <c r="AJ795" s="117">
        <v>0</v>
      </c>
    </row>
    <row r="796" spans="2:36" ht="16.5">
      <c r="B796" s="93" t="s">
        <v>1860</v>
      </c>
      <c r="C796" s="113">
        <v>231</v>
      </c>
      <c r="D796" s="93" t="s">
        <v>1861</v>
      </c>
      <c r="E796" s="93"/>
      <c r="F796" s="114">
        <v>940372289393</v>
      </c>
      <c r="G796" s="115">
        <v>32916</v>
      </c>
      <c r="H796" s="112" t="s">
        <v>1032</v>
      </c>
      <c r="I796" s="87" t="s">
        <v>111</v>
      </c>
      <c r="J796" s="93" t="s">
        <v>1255</v>
      </c>
      <c r="K796" s="93" t="s">
        <v>1112</v>
      </c>
      <c r="L796" s="115">
        <v>44835</v>
      </c>
      <c r="M796" s="87" t="s">
        <v>96</v>
      </c>
      <c r="N796" s="87">
        <v>0</v>
      </c>
      <c r="O796" s="116">
        <v>68640</v>
      </c>
      <c r="P796" s="116">
        <v>0</v>
      </c>
      <c r="Q796" s="116">
        <v>0</v>
      </c>
      <c r="R796" s="116">
        <v>0</v>
      </c>
      <c r="S796" s="116">
        <v>114710</v>
      </c>
      <c r="T796" s="116">
        <f t="shared" si="49"/>
        <v>183350</v>
      </c>
      <c r="U796" s="87">
        <v>0</v>
      </c>
      <c r="V796" s="89">
        <f t="shared" si="51"/>
        <v>183350</v>
      </c>
      <c r="W796" s="87">
        <v>0</v>
      </c>
      <c r="X796" s="116">
        <v>16464</v>
      </c>
      <c r="Y796" s="116">
        <v>0</v>
      </c>
      <c r="Z796" s="116">
        <v>1284</v>
      </c>
      <c r="AA796" s="116">
        <v>0</v>
      </c>
      <c r="AB796" s="116">
        <v>0</v>
      </c>
      <c r="AC796" s="116">
        <v>0</v>
      </c>
      <c r="AD796" s="116">
        <v>0</v>
      </c>
      <c r="AE796" s="116">
        <f t="shared" si="50"/>
        <v>17748</v>
      </c>
      <c r="AF796" s="89">
        <f t="shared" si="52"/>
        <v>165602</v>
      </c>
      <c r="AG796" s="87">
        <v>0</v>
      </c>
      <c r="AH796" s="117" t="s">
        <v>121</v>
      </c>
      <c r="AI796" s="118">
        <v>261510100049705</v>
      </c>
      <c r="AJ796" s="117">
        <v>0</v>
      </c>
    </row>
    <row r="797" spans="2:36" ht="16.5">
      <c r="B797" s="93" t="s">
        <v>1862</v>
      </c>
      <c r="C797" s="113">
        <v>232</v>
      </c>
      <c r="D797" s="93" t="s">
        <v>1863</v>
      </c>
      <c r="E797" s="93"/>
      <c r="F797" s="114">
        <v>820461599334</v>
      </c>
      <c r="G797" s="115">
        <v>33760</v>
      </c>
      <c r="H797" s="112" t="s">
        <v>1836</v>
      </c>
      <c r="I797" s="87" t="s">
        <v>111</v>
      </c>
      <c r="J797" s="93" t="s">
        <v>1470</v>
      </c>
      <c r="K797" s="93" t="s">
        <v>1108</v>
      </c>
      <c r="L797" s="115">
        <v>44854</v>
      </c>
      <c r="M797" s="87" t="s">
        <v>96</v>
      </c>
      <c r="N797" s="87">
        <v>0</v>
      </c>
      <c r="O797" s="116">
        <v>52643</v>
      </c>
      <c r="P797" s="116">
        <v>0</v>
      </c>
      <c r="Q797" s="116">
        <v>0</v>
      </c>
      <c r="R797" s="116">
        <v>0</v>
      </c>
      <c r="S797" s="116">
        <v>78964</v>
      </c>
      <c r="T797" s="116">
        <f t="shared" si="49"/>
        <v>131607</v>
      </c>
      <c r="U797" s="87">
        <v>0</v>
      </c>
      <c r="V797" s="89">
        <f t="shared" si="51"/>
        <v>131607</v>
      </c>
      <c r="W797" s="87">
        <v>0</v>
      </c>
      <c r="X797" s="116">
        <v>12634</v>
      </c>
      <c r="Y797" s="116">
        <v>0</v>
      </c>
      <c r="Z797" s="116">
        <v>981</v>
      </c>
      <c r="AA797" s="116">
        <v>0</v>
      </c>
      <c r="AB797" s="116">
        <v>0</v>
      </c>
      <c r="AC797" s="116">
        <v>0</v>
      </c>
      <c r="AD797" s="116">
        <v>0</v>
      </c>
      <c r="AE797" s="116">
        <f t="shared" si="50"/>
        <v>13615</v>
      </c>
      <c r="AF797" s="89">
        <f t="shared" si="52"/>
        <v>117992</v>
      </c>
      <c r="AG797" s="87">
        <v>0</v>
      </c>
      <c r="AH797" s="117" t="s">
        <v>121</v>
      </c>
      <c r="AI797" s="118">
        <v>455802010134480</v>
      </c>
      <c r="AJ797" s="117" t="s">
        <v>1083</v>
      </c>
    </row>
    <row r="798" spans="2:36" ht="16.5">
      <c r="B798" s="93" t="s">
        <v>1864</v>
      </c>
      <c r="C798" s="113">
        <v>233</v>
      </c>
      <c r="D798" s="93" t="s">
        <v>1865</v>
      </c>
      <c r="E798" s="93"/>
      <c r="F798" s="114">
        <v>910679029918</v>
      </c>
      <c r="G798" s="115">
        <v>33771</v>
      </c>
      <c r="H798" s="112" t="s">
        <v>1032</v>
      </c>
      <c r="I798" s="87" t="s">
        <v>111</v>
      </c>
      <c r="J798" s="93" t="s">
        <v>1111</v>
      </c>
      <c r="K798" s="93" t="s">
        <v>1112</v>
      </c>
      <c r="L798" s="115">
        <v>44826</v>
      </c>
      <c r="M798" s="87" t="s">
        <v>96</v>
      </c>
      <c r="N798" s="87">
        <v>0</v>
      </c>
      <c r="O798" s="116">
        <v>62143</v>
      </c>
      <c r="P798" s="116">
        <v>0</v>
      </c>
      <c r="Q798" s="116">
        <v>0</v>
      </c>
      <c r="R798" s="116">
        <v>0</v>
      </c>
      <c r="S798" s="116">
        <v>110234</v>
      </c>
      <c r="T798" s="116">
        <f t="shared" si="49"/>
        <v>172377</v>
      </c>
      <c r="U798" s="87">
        <v>0</v>
      </c>
      <c r="V798" s="89">
        <f t="shared" si="51"/>
        <v>172377</v>
      </c>
      <c r="W798" s="87">
        <v>0</v>
      </c>
      <c r="X798" s="116">
        <v>14924</v>
      </c>
      <c r="Y798" s="116">
        <v>0</v>
      </c>
      <c r="Z798" s="116">
        <v>1166</v>
      </c>
      <c r="AA798" s="116">
        <v>0</v>
      </c>
      <c r="AB798" s="116">
        <v>450</v>
      </c>
      <c r="AC798" s="116">
        <v>0</v>
      </c>
      <c r="AD798" s="116">
        <v>0</v>
      </c>
      <c r="AE798" s="116">
        <f t="shared" si="50"/>
        <v>16540</v>
      </c>
      <c r="AF798" s="89">
        <f t="shared" si="52"/>
        <v>155837</v>
      </c>
      <c r="AG798" s="87">
        <v>0</v>
      </c>
      <c r="AH798" s="117" t="s">
        <v>121</v>
      </c>
      <c r="AI798" s="118">
        <v>328202010085194</v>
      </c>
      <c r="AJ798" s="117" t="s">
        <v>1318</v>
      </c>
    </row>
    <row r="799" spans="2:36" ht="16.5">
      <c r="B799" s="93" t="s">
        <v>1866</v>
      </c>
      <c r="C799" s="113">
        <v>234</v>
      </c>
      <c r="D799" s="93" t="s">
        <v>1867</v>
      </c>
      <c r="E799" s="93" t="s">
        <v>1868</v>
      </c>
      <c r="F799" s="114">
        <v>520558760167</v>
      </c>
      <c r="G799" s="115">
        <v>31562</v>
      </c>
      <c r="H799" s="112" t="s">
        <v>1836</v>
      </c>
      <c r="I799" s="87" t="s">
        <v>111</v>
      </c>
      <c r="J799" s="93" t="s">
        <v>1005</v>
      </c>
      <c r="K799" s="93" t="s">
        <v>1025</v>
      </c>
      <c r="L799" s="115">
        <v>44872</v>
      </c>
      <c r="M799" s="87" t="s">
        <v>96</v>
      </c>
      <c r="N799" s="87">
        <v>0</v>
      </c>
      <c r="O799" s="116">
        <v>358032</v>
      </c>
      <c r="P799" s="116">
        <v>0</v>
      </c>
      <c r="Q799" s="116">
        <v>0</v>
      </c>
      <c r="R799" s="116">
        <v>0</v>
      </c>
      <c r="S799" s="116">
        <v>298361</v>
      </c>
      <c r="T799" s="116">
        <f t="shared" si="49"/>
        <v>656393</v>
      </c>
      <c r="U799" s="87">
        <v>0</v>
      </c>
      <c r="V799" s="89">
        <f t="shared" si="51"/>
        <v>656393</v>
      </c>
      <c r="W799" s="87">
        <v>0</v>
      </c>
      <c r="X799" s="116">
        <v>0</v>
      </c>
      <c r="Y799" s="116">
        <v>0</v>
      </c>
      <c r="Z799" s="116">
        <v>0</v>
      </c>
      <c r="AA799" s="116">
        <v>0</v>
      </c>
      <c r="AB799" s="116">
        <v>2400</v>
      </c>
      <c r="AC799" s="116">
        <v>0</v>
      </c>
      <c r="AD799" s="116">
        <v>0</v>
      </c>
      <c r="AE799" s="116">
        <f t="shared" si="50"/>
        <v>2400</v>
      </c>
      <c r="AF799" s="89">
        <f t="shared" si="52"/>
        <v>653993</v>
      </c>
      <c r="AG799" s="87">
        <v>0</v>
      </c>
      <c r="AH799" s="117" t="s">
        <v>121</v>
      </c>
      <c r="AI799" s="118">
        <v>84410100018431</v>
      </c>
      <c r="AJ799" s="117">
        <v>0</v>
      </c>
    </row>
    <row r="800" spans="2:36" ht="16.5">
      <c r="B800" s="93" t="s">
        <v>1869</v>
      </c>
      <c r="C800" s="113">
        <v>235</v>
      </c>
      <c r="D800" s="93" t="s">
        <v>1870</v>
      </c>
      <c r="E800" s="93"/>
      <c r="F800" s="114">
        <v>607174273369</v>
      </c>
      <c r="G800" s="115">
        <v>34700</v>
      </c>
      <c r="H800" s="112" t="s">
        <v>1836</v>
      </c>
      <c r="I800" s="87" t="s">
        <v>111</v>
      </c>
      <c r="J800" s="93" t="s">
        <v>1005</v>
      </c>
      <c r="K800" s="93" t="s">
        <v>1037</v>
      </c>
      <c r="L800" s="115">
        <v>44866</v>
      </c>
      <c r="M800" s="87" t="s">
        <v>96</v>
      </c>
      <c r="N800" s="87">
        <v>0</v>
      </c>
      <c r="O800" s="116">
        <v>11880</v>
      </c>
      <c r="P800" s="116">
        <v>0</v>
      </c>
      <c r="Q800" s="116">
        <v>0</v>
      </c>
      <c r="R800" s="116">
        <v>0</v>
      </c>
      <c r="S800" s="116">
        <v>17820</v>
      </c>
      <c r="T800" s="116">
        <f t="shared" si="49"/>
        <v>29700</v>
      </c>
      <c r="U800" s="87">
        <v>0</v>
      </c>
      <c r="V800" s="89">
        <f t="shared" si="51"/>
        <v>29700</v>
      </c>
      <c r="W800" s="87">
        <v>0</v>
      </c>
      <c r="X800" s="116">
        <v>0</v>
      </c>
      <c r="Y800" s="116">
        <v>0</v>
      </c>
      <c r="Z800" s="116">
        <v>0</v>
      </c>
      <c r="AA800" s="116">
        <v>0</v>
      </c>
      <c r="AB800" s="116">
        <v>0</v>
      </c>
      <c r="AC800" s="116">
        <v>0</v>
      </c>
      <c r="AD800" s="116">
        <v>0</v>
      </c>
      <c r="AE800" s="116">
        <f t="shared" si="50"/>
        <v>0</v>
      </c>
      <c r="AF800" s="89">
        <f t="shared" si="52"/>
        <v>29700</v>
      </c>
      <c r="AG800" s="87">
        <v>0</v>
      </c>
      <c r="AH800" s="117" t="s">
        <v>121</v>
      </c>
      <c r="AI800" s="118">
        <v>508202010048064</v>
      </c>
      <c r="AJ800" s="117" t="s">
        <v>1007</v>
      </c>
    </row>
    <row r="801" spans="2:36" ht="16.5">
      <c r="B801" s="93" t="s">
        <v>1871</v>
      </c>
      <c r="C801" s="113">
        <v>236</v>
      </c>
      <c r="D801" s="93" t="s">
        <v>1872</v>
      </c>
      <c r="E801" s="93"/>
      <c r="F801" s="114">
        <v>528889568903</v>
      </c>
      <c r="G801" s="115">
        <v>36161</v>
      </c>
      <c r="H801" s="112" t="s">
        <v>1645</v>
      </c>
      <c r="I801" s="87" t="s">
        <v>111</v>
      </c>
      <c r="J801" s="93" t="s">
        <v>786</v>
      </c>
      <c r="K801" s="93" t="s">
        <v>1108</v>
      </c>
      <c r="L801" s="115">
        <v>44883</v>
      </c>
      <c r="M801" s="87" t="s">
        <v>96</v>
      </c>
      <c r="N801" s="87">
        <v>0</v>
      </c>
      <c r="O801" s="116">
        <v>43058</v>
      </c>
      <c r="P801" s="116">
        <v>0</v>
      </c>
      <c r="Q801" s="116">
        <v>0</v>
      </c>
      <c r="R801" s="116">
        <v>0</v>
      </c>
      <c r="S801" s="116">
        <v>64587</v>
      </c>
      <c r="T801" s="116">
        <f t="shared" si="49"/>
        <v>107645</v>
      </c>
      <c r="U801" s="87">
        <v>0</v>
      </c>
      <c r="V801" s="89">
        <f t="shared" si="51"/>
        <v>107645</v>
      </c>
      <c r="W801" s="87">
        <v>0</v>
      </c>
      <c r="X801" s="116">
        <v>10340</v>
      </c>
      <c r="Y801" s="116">
        <v>0</v>
      </c>
      <c r="Z801" s="116">
        <v>806</v>
      </c>
      <c r="AA801" s="116">
        <v>0</v>
      </c>
      <c r="AB801" s="116">
        <v>0</v>
      </c>
      <c r="AC801" s="116">
        <v>0</v>
      </c>
      <c r="AD801" s="116">
        <v>0</v>
      </c>
      <c r="AE801" s="116">
        <f t="shared" si="50"/>
        <v>11146</v>
      </c>
      <c r="AF801" s="89">
        <f t="shared" si="52"/>
        <v>96499</v>
      </c>
      <c r="AG801" s="87">
        <v>0</v>
      </c>
      <c r="AH801" s="117" t="s">
        <v>121</v>
      </c>
      <c r="AI801" s="118">
        <v>17310100097720</v>
      </c>
      <c r="AJ801" s="117">
        <v>0</v>
      </c>
    </row>
    <row r="802" spans="2:36" ht="16.5">
      <c r="B802" s="93" t="s">
        <v>1873</v>
      </c>
      <c r="C802" s="113">
        <v>237</v>
      </c>
      <c r="D802" s="93" t="s">
        <v>1874</v>
      </c>
      <c r="E802" s="93"/>
      <c r="F802" s="114">
        <v>528339936618</v>
      </c>
      <c r="G802" s="115">
        <v>36453</v>
      </c>
      <c r="H802" s="112" t="s">
        <v>1836</v>
      </c>
      <c r="I802" s="87" t="s">
        <v>111</v>
      </c>
      <c r="J802" s="93" t="s">
        <v>200</v>
      </c>
      <c r="K802" s="93" t="s">
        <v>1108</v>
      </c>
      <c r="L802" s="115">
        <v>44866</v>
      </c>
      <c r="M802" s="87" t="s">
        <v>96</v>
      </c>
      <c r="N802" s="87">
        <v>0</v>
      </c>
      <c r="O802" s="116">
        <v>42564</v>
      </c>
      <c r="P802" s="116">
        <v>0</v>
      </c>
      <c r="Q802" s="116">
        <v>0</v>
      </c>
      <c r="R802" s="116">
        <v>0</v>
      </c>
      <c r="S802" s="116">
        <v>63845</v>
      </c>
      <c r="T802" s="116">
        <f t="shared" si="49"/>
        <v>106409</v>
      </c>
      <c r="U802" s="87">
        <v>0</v>
      </c>
      <c r="V802" s="89">
        <f t="shared" si="51"/>
        <v>106409</v>
      </c>
      <c r="W802" s="87">
        <v>0</v>
      </c>
      <c r="X802" s="116">
        <v>10220</v>
      </c>
      <c r="Y802" s="116">
        <v>0</v>
      </c>
      <c r="Z802" s="116">
        <v>796</v>
      </c>
      <c r="AA802" s="116">
        <v>0</v>
      </c>
      <c r="AB802" s="116">
        <v>0</v>
      </c>
      <c r="AC802" s="116">
        <v>0</v>
      </c>
      <c r="AD802" s="116">
        <v>0</v>
      </c>
      <c r="AE802" s="116">
        <f t="shared" si="50"/>
        <v>11016</v>
      </c>
      <c r="AF802" s="89">
        <f t="shared" si="52"/>
        <v>95393</v>
      </c>
      <c r="AG802" s="87">
        <v>0</v>
      </c>
      <c r="AH802" s="117" t="s">
        <v>121</v>
      </c>
      <c r="AI802" s="118">
        <v>214812010000055</v>
      </c>
      <c r="AJ802" s="117" t="s">
        <v>122</v>
      </c>
    </row>
    <row r="803" spans="2:36" ht="16.5">
      <c r="B803" s="93" t="s">
        <v>1879</v>
      </c>
      <c r="C803" s="113">
        <v>238</v>
      </c>
      <c r="D803" s="93" t="s">
        <v>1880</v>
      </c>
      <c r="E803" s="93" t="s">
        <v>1881</v>
      </c>
      <c r="F803" s="114">
        <v>432029349698</v>
      </c>
      <c r="G803" s="115">
        <v>36398</v>
      </c>
      <c r="H803" s="112" t="s">
        <v>1882</v>
      </c>
      <c r="I803" s="87" t="s">
        <v>111</v>
      </c>
      <c r="J803" s="93" t="s">
        <v>1005</v>
      </c>
      <c r="K803" s="93" t="s">
        <v>1025</v>
      </c>
      <c r="L803" s="115">
        <v>44914</v>
      </c>
      <c r="M803" s="87" t="s">
        <v>96</v>
      </c>
      <c r="N803" s="87">
        <v>0</v>
      </c>
      <c r="O803" s="116">
        <v>460000</v>
      </c>
      <c r="P803" s="116">
        <v>0</v>
      </c>
      <c r="Q803" s="116">
        <v>0</v>
      </c>
      <c r="R803" s="116">
        <v>0</v>
      </c>
      <c r="S803" s="116">
        <v>660000</v>
      </c>
      <c r="T803" s="116">
        <f t="shared" si="49"/>
        <v>1120000</v>
      </c>
      <c r="U803" s="87">
        <v>0</v>
      </c>
      <c r="V803" s="89">
        <f t="shared" si="51"/>
        <v>1120000</v>
      </c>
      <c r="W803" s="87">
        <v>0</v>
      </c>
      <c r="X803" s="116">
        <v>0</v>
      </c>
      <c r="Y803" s="116">
        <v>0</v>
      </c>
      <c r="Z803" s="116">
        <v>0</v>
      </c>
      <c r="AA803" s="116">
        <v>0</v>
      </c>
      <c r="AB803" s="116">
        <v>2400</v>
      </c>
      <c r="AC803" s="116">
        <v>59020</v>
      </c>
      <c r="AD803" s="116">
        <v>0</v>
      </c>
      <c r="AE803" s="116">
        <f t="shared" si="50"/>
        <v>61420</v>
      </c>
      <c r="AF803" s="89">
        <f t="shared" si="52"/>
        <v>1058580</v>
      </c>
      <c r="AG803" s="87">
        <v>0</v>
      </c>
      <c r="AH803" s="117" t="s">
        <v>121</v>
      </c>
      <c r="AI803" s="118">
        <v>508202010048746</v>
      </c>
      <c r="AJ803" s="117" t="s">
        <v>1007</v>
      </c>
    </row>
    <row r="804" spans="2:36" ht="16.5">
      <c r="B804" s="93" t="s">
        <v>1883</v>
      </c>
      <c r="C804" s="113">
        <v>239</v>
      </c>
      <c r="D804" s="93" t="s">
        <v>1884</v>
      </c>
      <c r="E804" s="93"/>
      <c r="F804" s="114">
        <v>972203702418</v>
      </c>
      <c r="G804" s="115">
        <v>31627</v>
      </c>
      <c r="H804" s="112" t="s">
        <v>1032</v>
      </c>
      <c r="I804" s="87" t="s">
        <v>111</v>
      </c>
      <c r="J804" s="93" t="s">
        <v>1255</v>
      </c>
      <c r="K804" s="93" t="s">
        <v>1001</v>
      </c>
      <c r="L804" s="115">
        <v>44896</v>
      </c>
      <c r="M804" s="87" t="s">
        <v>96</v>
      </c>
      <c r="N804" s="87">
        <v>0</v>
      </c>
      <c r="O804" s="116">
        <v>55185</v>
      </c>
      <c r="P804" s="116">
        <v>0</v>
      </c>
      <c r="Q804" s="116">
        <v>0</v>
      </c>
      <c r="R804" s="116">
        <v>0</v>
      </c>
      <c r="S804" s="116">
        <v>82776</v>
      </c>
      <c r="T804" s="116">
        <f t="shared" si="49"/>
        <v>137961</v>
      </c>
      <c r="U804" s="87">
        <v>0</v>
      </c>
      <c r="V804" s="89">
        <f t="shared" si="51"/>
        <v>137961</v>
      </c>
      <c r="W804" s="87">
        <v>0</v>
      </c>
      <c r="X804" s="116">
        <v>13252</v>
      </c>
      <c r="Y804" s="116">
        <v>0</v>
      </c>
      <c r="Z804" s="116">
        <v>1035</v>
      </c>
      <c r="AA804" s="116">
        <v>0</v>
      </c>
      <c r="AB804" s="116">
        <v>0</v>
      </c>
      <c r="AC804" s="116">
        <v>0</v>
      </c>
      <c r="AD804" s="116">
        <v>0</v>
      </c>
      <c r="AE804" s="116">
        <f t="shared" si="50"/>
        <v>14287</v>
      </c>
      <c r="AF804" s="89">
        <f t="shared" si="52"/>
        <v>123674</v>
      </c>
      <c r="AG804" s="87">
        <v>0</v>
      </c>
      <c r="AH804" s="117" t="s">
        <v>121</v>
      </c>
      <c r="AI804" s="118">
        <v>122712010001724</v>
      </c>
      <c r="AJ804" s="117" t="s">
        <v>923</v>
      </c>
    </row>
    <row r="805" spans="2:36" ht="16.5">
      <c r="B805" s="93" t="s">
        <v>1885</v>
      </c>
      <c r="C805" s="113">
        <v>240</v>
      </c>
      <c r="D805" s="93" t="s">
        <v>1886</v>
      </c>
      <c r="E805" s="93"/>
      <c r="F805" s="114">
        <v>247616775026</v>
      </c>
      <c r="G805" s="115">
        <v>36021</v>
      </c>
      <c r="H805" s="112" t="s">
        <v>1032</v>
      </c>
      <c r="I805" s="87" t="s">
        <v>111</v>
      </c>
      <c r="J805" s="93" t="s">
        <v>1410</v>
      </c>
      <c r="K805" s="93" t="s">
        <v>1112</v>
      </c>
      <c r="L805" s="115">
        <v>44901</v>
      </c>
      <c r="M805" s="87" t="s">
        <v>96</v>
      </c>
      <c r="N805" s="87">
        <v>0</v>
      </c>
      <c r="O805" s="116">
        <v>26400</v>
      </c>
      <c r="P805" s="116">
        <v>0</v>
      </c>
      <c r="Q805" s="116">
        <v>0</v>
      </c>
      <c r="R805" s="116">
        <v>0</v>
      </c>
      <c r="S805" s="116">
        <v>51100</v>
      </c>
      <c r="T805" s="116">
        <f t="shared" si="49"/>
        <v>77500</v>
      </c>
      <c r="U805" s="87">
        <v>0</v>
      </c>
      <c r="V805" s="89">
        <f t="shared" si="51"/>
        <v>77500</v>
      </c>
      <c r="W805" s="87">
        <v>0</v>
      </c>
      <c r="X805" s="116">
        <v>6340</v>
      </c>
      <c r="Y805" s="116">
        <v>0</v>
      </c>
      <c r="Z805" s="116">
        <v>495</v>
      </c>
      <c r="AA805" s="116">
        <v>0</v>
      </c>
      <c r="AB805" s="116">
        <v>0</v>
      </c>
      <c r="AC805" s="116">
        <v>0</v>
      </c>
      <c r="AD805" s="116">
        <v>0</v>
      </c>
      <c r="AE805" s="116">
        <f t="shared" si="50"/>
        <v>6835</v>
      </c>
      <c r="AF805" s="89">
        <f t="shared" si="52"/>
        <v>70665</v>
      </c>
      <c r="AG805" s="87">
        <v>0</v>
      </c>
      <c r="AH805" s="117" t="s">
        <v>121</v>
      </c>
      <c r="AI805" s="118">
        <v>328202010083726</v>
      </c>
      <c r="AJ805" s="117" t="s">
        <v>1318</v>
      </c>
    </row>
    <row r="806" spans="2:36" ht="16.5">
      <c r="B806" s="93" t="s">
        <v>1887</v>
      </c>
      <c r="C806" s="113">
        <v>241</v>
      </c>
      <c r="D806" s="93" t="s">
        <v>1888</v>
      </c>
      <c r="E806" s="93"/>
      <c r="F806" s="114">
        <v>647173693020</v>
      </c>
      <c r="G806" s="115">
        <v>37115</v>
      </c>
      <c r="H806" s="112" t="s">
        <v>1676</v>
      </c>
      <c r="I806" s="87" t="s">
        <v>111</v>
      </c>
      <c r="J806" s="93" t="s">
        <v>1392</v>
      </c>
      <c r="K806" s="93" t="s">
        <v>1001</v>
      </c>
      <c r="L806" s="115">
        <v>44896</v>
      </c>
      <c r="M806" s="87" t="s">
        <v>96</v>
      </c>
      <c r="N806" s="87">
        <v>0</v>
      </c>
      <c r="O806" s="116">
        <v>41712</v>
      </c>
      <c r="P806" s="116">
        <v>0</v>
      </c>
      <c r="Q806" s="116">
        <v>0</v>
      </c>
      <c r="R806" s="116">
        <v>0</v>
      </c>
      <c r="S806" s="116">
        <v>62568</v>
      </c>
      <c r="T806" s="116">
        <f t="shared" si="49"/>
        <v>104280</v>
      </c>
      <c r="U806" s="87">
        <v>0</v>
      </c>
      <c r="V806" s="89">
        <f t="shared" si="51"/>
        <v>104280</v>
      </c>
      <c r="W806" s="87">
        <v>0</v>
      </c>
      <c r="X806" s="116">
        <v>10018</v>
      </c>
      <c r="Y806" s="116">
        <v>0</v>
      </c>
      <c r="Z806" s="116">
        <v>782</v>
      </c>
      <c r="AA806" s="116">
        <v>0</v>
      </c>
      <c r="AB806" s="116">
        <v>0</v>
      </c>
      <c r="AC806" s="116">
        <v>0</v>
      </c>
      <c r="AD806" s="116">
        <v>0</v>
      </c>
      <c r="AE806" s="116">
        <f t="shared" si="50"/>
        <v>10800</v>
      </c>
      <c r="AF806" s="89">
        <f t="shared" si="52"/>
        <v>93480</v>
      </c>
      <c r="AG806" s="87">
        <v>0</v>
      </c>
      <c r="AH806" s="117" t="s">
        <v>121</v>
      </c>
      <c r="AI806" s="118">
        <v>214812010001085</v>
      </c>
      <c r="AJ806" s="117" t="s">
        <v>122</v>
      </c>
    </row>
    <row r="807" spans="2:36" ht="16.5">
      <c r="B807" s="93" t="s">
        <v>1891</v>
      </c>
      <c r="C807" s="113">
        <v>242</v>
      </c>
      <c r="D807" s="93" t="s">
        <v>1892</v>
      </c>
      <c r="E807" s="93"/>
      <c r="F807" s="114">
        <v>48888698648</v>
      </c>
      <c r="G807" s="115">
        <v>30477</v>
      </c>
      <c r="H807" s="112" t="s">
        <v>1893</v>
      </c>
      <c r="I807" s="87" t="s">
        <v>111</v>
      </c>
      <c r="J807" s="93" t="s">
        <v>1033</v>
      </c>
      <c r="K807" s="93" t="s">
        <v>1034</v>
      </c>
      <c r="L807" s="115">
        <v>44896</v>
      </c>
      <c r="M807" s="87" t="s">
        <v>96</v>
      </c>
      <c r="N807" s="87">
        <v>0</v>
      </c>
      <c r="O807" s="116">
        <v>58080</v>
      </c>
      <c r="P807" s="116">
        <v>0</v>
      </c>
      <c r="Q807" s="116">
        <v>0</v>
      </c>
      <c r="R807" s="116">
        <v>0</v>
      </c>
      <c r="S807" s="116">
        <v>91059</v>
      </c>
      <c r="T807" s="116">
        <f t="shared" si="49"/>
        <v>149139</v>
      </c>
      <c r="U807" s="87">
        <v>0</v>
      </c>
      <c r="V807" s="89">
        <f t="shared" si="51"/>
        <v>149139</v>
      </c>
      <c r="W807" s="87">
        <v>0</v>
      </c>
      <c r="X807" s="116">
        <v>13944</v>
      </c>
      <c r="Y807" s="116">
        <v>0</v>
      </c>
      <c r="Z807" s="116">
        <v>1092</v>
      </c>
      <c r="AA807" s="116">
        <v>0</v>
      </c>
      <c r="AB807" s="116">
        <v>0</v>
      </c>
      <c r="AC807" s="116">
        <v>0</v>
      </c>
      <c r="AD807" s="116">
        <v>0</v>
      </c>
      <c r="AE807" s="116">
        <f t="shared" si="50"/>
        <v>15036</v>
      </c>
      <c r="AF807" s="89">
        <f t="shared" si="52"/>
        <v>134103</v>
      </c>
      <c r="AG807" s="87">
        <v>0</v>
      </c>
      <c r="AH807" s="117" t="s">
        <v>121</v>
      </c>
      <c r="AI807" s="118">
        <v>73610100208070</v>
      </c>
      <c r="AJ807" s="117" t="s">
        <v>261</v>
      </c>
    </row>
    <row r="808" spans="2:36" ht="16.5">
      <c r="B808" s="93" t="s">
        <v>1896</v>
      </c>
      <c r="C808" s="113">
        <v>243</v>
      </c>
      <c r="D808" s="93" t="s">
        <v>1897</v>
      </c>
      <c r="E808" s="93"/>
      <c r="F808" s="114">
        <v>935716850602</v>
      </c>
      <c r="G808" s="115">
        <v>36892</v>
      </c>
      <c r="H808" s="112" t="s">
        <v>1893</v>
      </c>
      <c r="I808" s="87" t="s">
        <v>111</v>
      </c>
      <c r="J808" s="93" t="s">
        <v>1470</v>
      </c>
      <c r="K808" s="93" t="s">
        <v>1001</v>
      </c>
      <c r="L808" s="115">
        <v>44886</v>
      </c>
      <c r="M808" s="87" t="s">
        <v>96</v>
      </c>
      <c r="N808" s="87">
        <v>0</v>
      </c>
      <c r="O808" s="116">
        <v>14236</v>
      </c>
      <c r="P808" s="116">
        <v>0</v>
      </c>
      <c r="Q808" s="116">
        <v>0</v>
      </c>
      <c r="R808" s="116">
        <v>0</v>
      </c>
      <c r="S808" s="116">
        <v>21354</v>
      </c>
      <c r="T808" s="116">
        <f t="shared" si="49"/>
        <v>35590</v>
      </c>
      <c r="U808" s="87">
        <v>0</v>
      </c>
      <c r="V808" s="89">
        <f t="shared" si="51"/>
        <v>35590</v>
      </c>
      <c r="W808" s="87">
        <v>0</v>
      </c>
      <c r="X808" s="116">
        <v>3418</v>
      </c>
      <c r="Y808" s="116">
        <v>0</v>
      </c>
      <c r="Z808" s="116">
        <v>266</v>
      </c>
      <c r="AA808" s="116">
        <v>0</v>
      </c>
      <c r="AB808" s="116">
        <v>0</v>
      </c>
      <c r="AC808" s="116">
        <v>0</v>
      </c>
      <c r="AD808" s="116">
        <v>0</v>
      </c>
      <c r="AE808" s="116">
        <f t="shared" si="50"/>
        <v>3684</v>
      </c>
      <c r="AF808" s="89">
        <f t="shared" si="52"/>
        <v>31906</v>
      </c>
      <c r="AG808" s="87">
        <v>0</v>
      </c>
      <c r="AH808" s="117"/>
      <c r="AI808" s="118"/>
      <c r="AJ808" s="117"/>
    </row>
    <row r="809" spans="2:36" ht="16.5">
      <c r="B809" s="93" t="s">
        <v>1898</v>
      </c>
      <c r="C809" s="113">
        <v>244</v>
      </c>
      <c r="D809" s="93" t="s">
        <v>1899</v>
      </c>
      <c r="E809" s="93" t="s">
        <v>1900</v>
      </c>
      <c r="F809" s="114">
        <v>484533687235</v>
      </c>
      <c r="G809" s="115">
        <v>28284</v>
      </c>
      <c r="H809" s="112" t="s">
        <v>1901</v>
      </c>
      <c r="I809" s="87" t="s">
        <v>111</v>
      </c>
      <c r="J809" s="93" t="s">
        <v>1005</v>
      </c>
      <c r="K809" s="93" t="s">
        <v>1001</v>
      </c>
      <c r="L809" s="115">
        <v>44927</v>
      </c>
      <c r="M809" s="87" t="s">
        <v>96</v>
      </c>
      <c r="N809" s="87">
        <v>0</v>
      </c>
      <c r="O809" s="116">
        <v>192000</v>
      </c>
      <c r="P809" s="116">
        <v>0</v>
      </c>
      <c r="Q809" s="116">
        <v>0</v>
      </c>
      <c r="R809" s="116">
        <v>0</v>
      </c>
      <c r="S809" s="116">
        <v>198600</v>
      </c>
      <c r="T809" s="116">
        <f t="shared" si="49"/>
        <v>390600</v>
      </c>
      <c r="U809" s="87">
        <v>0</v>
      </c>
      <c r="V809" s="89">
        <f t="shared" si="51"/>
        <v>390600</v>
      </c>
      <c r="W809" s="87">
        <v>0</v>
      </c>
      <c r="X809" s="116">
        <v>0</v>
      </c>
      <c r="Y809" s="116">
        <v>0</v>
      </c>
      <c r="Z809" s="116">
        <v>0</v>
      </c>
      <c r="AA809" s="116">
        <v>0</v>
      </c>
      <c r="AB809" s="116">
        <v>2400</v>
      </c>
      <c r="AC809" s="116">
        <v>0</v>
      </c>
      <c r="AD809" s="116">
        <v>0</v>
      </c>
      <c r="AE809" s="116">
        <f t="shared" si="50"/>
        <v>2400</v>
      </c>
      <c r="AF809" s="89">
        <f t="shared" si="52"/>
        <v>388200</v>
      </c>
      <c r="AG809" s="87">
        <v>0</v>
      </c>
      <c r="AH809" s="117" t="s">
        <v>121</v>
      </c>
      <c r="AI809" s="118">
        <v>520101080173124</v>
      </c>
      <c r="AJ809" s="117">
        <v>0</v>
      </c>
    </row>
    <row r="810" spans="2:36" ht="16.5">
      <c r="B810" s="93" t="s">
        <v>1902</v>
      </c>
      <c r="C810" s="113">
        <v>245</v>
      </c>
      <c r="D810" s="93" t="s">
        <v>1903</v>
      </c>
      <c r="E810" s="93"/>
      <c r="F810" s="114">
        <v>584942841961</v>
      </c>
      <c r="G810" s="115">
        <v>36166</v>
      </c>
      <c r="H810" s="112" t="s">
        <v>1266</v>
      </c>
      <c r="I810" s="87" t="s">
        <v>111</v>
      </c>
      <c r="J810" s="93" t="s">
        <v>1005</v>
      </c>
      <c r="K810" s="93" t="s">
        <v>1001</v>
      </c>
      <c r="L810" s="115">
        <v>44927</v>
      </c>
      <c r="M810" s="87" t="s">
        <v>96</v>
      </c>
      <c r="N810" s="87">
        <v>0</v>
      </c>
      <c r="O810" s="116">
        <v>5000</v>
      </c>
      <c r="P810" s="116">
        <v>0</v>
      </c>
      <c r="Q810" s="116">
        <v>0</v>
      </c>
      <c r="R810" s="116">
        <v>0</v>
      </c>
      <c r="S810" s="116">
        <v>3050</v>
      </c>
      <c r="T810" s="116">
        <f t="shared" si="49"/>
        <v>8050</v>
      </c>
      <c r="U810" s="87">
        <v>0</v>
      </c>
      <c r="V810" s="89">
        <f t="shared" si="51"/>
        <v>8050</v>
      </c>
      <c r="W810" s="87">
        <v>0</v>
      </c>
      <c r="X810" s="116">
        <v>0</v>
      </c>
      <c r="Y810" s="116">
        <v>0</v>
      </c>
      <c r="Z810" s="116">
        <v>0</v>
      </c>
      <c r="AA810" s="116">
        <v>0</v>
      </c>
      <c r="AB810" s="116">
        <v>0</v>
      </c>
      <c r="AC810" s="116">
        <v>0</v>
      </c>
      <c r="AD810" s="116">
        <v>0</v>
      </c>
      <c r="AE810" s="116">
        <f t="shared" si="50"/>
        <v>0</v>
      </c>
      <c r="AF810" s="89">
        <f t="shared" si="52"/>
        <v>8050</v>
      </c>
      <c r="AG810" s="87">
        <v>0</v>
      </c>
      <c r="AH810" s="117" t="s">
        <v>121</v>
      </c>
      <c r="AI810" s="118">
        <v>105222010001034</v>
      </c>
      <c r="AJ810" s="117">
        <v>0</v>
      </c>
    </row>
    <row r="811" spans="2:36" ht="16.5">
      <c r="B811" s="93" t="s">
        <v>1908</v>
      </c>
      <c r="C811" s="113">
        <v>246</v>
      </c>
      <c r="D811" s="93" t="s">
        <v>1909</v>
      </c>
      <c r="E811" s="93" t="s">
        <v>1910</v>
      </c>
      <c r="F811" s="114">
        <v>416511049244</v>
      </c>
      <c r="G811" s="115">
        <v>37093</v>
      </c>
      <c r="H811" s="112" t="s">
        <v>1266</v>
      </c>
      <c r="I811" s="87" t="s">
        <v>111</v>
      </c>
      <c r="J811" s="93" t="s">
        <v>1005</v>
      </c>
      <c r="K811" s="93" t="s">
        <v>1786</v>
      </c>
      <c r="L811" s="115">
        <v>44953</v>
      </c>
      <c r="M811" s="87" t="s">
        <v>96</v>
      </c>
      <c r="N811" s="87">
        <v>0</v>
      </c>
      <c r="O811" s="116">
        <v>46500</v>
      </c>
      <c r="P811" s="116">
        <v>0</v>
      </c>
      <c r="Q811" s="116">
        <v>0</v>
      </c>
      <c r="R811" s="116">
        <v>0</v>
      </c>
      <c r="S811" s="116">
        <v>28500</v>
      </c>
      <c r="T811" s="116">
        <f t="shared" si="49"/>
        <v>75000</v>
      </c>
      <c r="U811" s="87">
        <v>0</v>
      </c>
      <c r="V811" s="89">
        <f t="shared" si="51"/>
        <v>75000</v>
      </c>
      <c r="W811" s="87">
        <v>0</v>
      </c>
      <c r="X811" s="116">
        <v>0</v>
      </c>
      <c r="Y811" s="116">
        <v>0</v>
      </c>
      <c r="Z811" s="116">
        <v>0</v>
      </c>
      <c r="AA811" s="116">
        <v>0</v>
      </c>
      <c r="AB811" s="116">
        <v>600</v>
      </c>
      <c r="AC811" s="116">
        <v>0</v>
      </c>
      <c r="AD811" s="116">
        <v>0</v>
      </c>
      <c r="AE811" s="116">
        <f t="shared" si="50"/>
        <v>600</v>
      </c>
      <c r="AF811" s="89">
        <f t="shared" si="52"/>
        <v>74400</v>
      </c>
      <c r="AG811" s="87">
        <v>0</v>
      </c>
      <c r="AH811" s="117" t="s">
        <v>121</v>
      </c>
      <c r="AI811" s="118">
        <v>508202010048778</v>
      </c>
      <c r="AJ811" s="117" t="s">
        <v>1007</v>
      </c>
    </row>
    <row r="812" spans="2:36" ht="16.5">
      <c r="B812" s="93" t="s">
        <v>1911</v>
      </c>
      <c r="C812" s="113">
        <v>247</v>
      </c>
      <c r="D812" s="93" t="s">
        <v>1912</v>
      </c>
      <c r="E812" s="93"/>
      <c r="F812" s="114">
        <v>667379100175</v>
      </c>
      <c r="G812" s="115">
        <v>35322</v>
      </c>
      <c r="H812" s="112" t="s">
        <v>1913</v>
      </c>
      <c r="I812" s="87" t="s">
        <v>111</v>
      </c>
      <c r="J812" s="93" t="s">
        <v>1020</v>
      </c>
      <c r="K812" s="93" t="s">
        <v>1037</v>
      </c>
      <c r="L812" s="115">
        <v>44910</v>
      </c>
      <c r="M812" s="87" t="s">
        <v>96</v>
      </c>
      <c r="N812" s="87">
        <v>0</v>
      </c>
      <c r="O812" s="116">
        <v>39969</v>
      </c>
      <c r="P812" s="116">
        <v>0</v>
      </c>
      <c r="Q812" s="116">
        <v>0</v>
      </c>
      <c r="R812" s="116">
        <v>0</v>
      </c>
      <c r="S812" s="116">
        <v>59954</v>
      </c>
      <c r="T812" s="116">
        <f t="shared" si="49"/>
        <v>99923</v>
      </c>
      <c r="U812" s="87">
        <v>0</v>
      </c>
      <c r="V812" s="89">
        <f t="shared" si="51"/>
        <v>99923</v>
      </c>
      <c r="W812" s="87">
        <v>0</v>
      </c>
      <c r="X812" s="116">
        <v>9596</v>
      </c>
      <c r="Y812" s="116">
        <v>0</v>
      </c>
      <c r="Z812" s="116">
        <v>751</v>
      </c>
      <c r="AA812" s="116">
        <v>0</v>
      </c>
      <c r="AB812" s="116">
        <v>0</v>
      </c>
      <c r="AC812" s="116">
        <v>0</v>
      </c>
      <c r="AD812" s="116">
        <v>0</v>
      </c>
      <c r="AE812" s="116">
        <f t="shared" si="50"/>
        <v>10347</v>
      </c>
      <c r="AF812" s="89">
        <f t="shared" si="52"/>
        <v>89576</v>
      </c>
      <c r="AG812" s="87">
        <v>0</v>
      </c>
      <c r="AH812" s="117" t="s">
        <v>121</v>
      </c>
      <c r="AI812" s="118">
        <v>214812010001131</v>
      </c>
      <c r="AJ812" s="117" t="s">
        <v>122</v>
      </c>
    </row>
    <row r="813" spans="2:36" ht="16.5">
      <c r="B813" s="93" t="s">
        <v>1914</v>
      </c>
      <c r="C813" s="113">
        <v>248</v>
      </c>
      <c r="D813" s="93" t="s">
        <v>1915</v>
      </c>
      <c r="E813" s="93" t="s">
        <v>1916</v>
      </c>
      <c r="F813" s="114">
        <v>415995530032</v>
      </c>
      <c r="G813" s="115">
        <v>33613</v>
      </c>
      <c r="H813" s="112" t="s">
        <v>1676</v>
      </c>
      <c r="I813" s="87" t="s">
        <v>111</v>
      </c>
      <c r="J813" s="93" t="s">
        <v>1005</v>
      </c>
      <c r="K813" s="93" t="s">
        <v>729</v>
      </c>
      <c r="L813" s="115">
        <v>44935</v>
      </c>
      <c r="M813" s="87" t="s">
        <v>96</v>
      </c>
      <c r="N813" s="87">
        <v>0</v>
      </c>
      <c r="O813" s="116">
        <v>229481</v>
      </c>
      <c r="P813" s="116">
        <v>0</v>
      </c>
      <c r="Q813" s="116">
        <v>0</v>
      </c>
      <c r="R813" s="116">
        <v>0</v>
      </c>
      <c r="S813" s="116">
        <v>218004</v>
      </c>
      <c r="T813" s="116">
        <f t="shared" si="49"/>
        <v>447485</v>
      </c>
      <c r="U813" s="87">
        <v>0</v>
      </c>
      <c r="V813" s="89">
        <f t="shared" si="51"/>
        <v>447485</v>
      </c>
      <c r="W813" s="87">
        <v>0</v>
      </c>
      <c r="X813" s="116">
        <v>0</v>
      </c>
      <c r="Y813" s="116">
        <v>0</v>
      </c>
      <c r="Z813" s="116">
        <v>0</v>
      </c>
      <c r="AA813" s="116">
        <v>0</v>
      </c>
      <c r="AB813" s="116">
        <v>2400</v>
      </c>
      <c r="AC813" s="116">
        <v>0</v>
      </c>
      <c r="AD813" s="116">
        <v>0</v>
      </c>
      <c r="AE813" s="116">
        <f t="shared" si="50"/>
        <v>2400</v>
      </c>
      <c r="AF813" s="89">
        <f t="shared" si="52"/>
        <v>445085</v>
      </c>
      <c r="AG813" s="87">
        <v>0</v>
      </c>
      <c r="AH813" s="117" t="s">
        <v>121</v>
      </c>
      <c r="AI813" s="118">
        <v>508202010048801</v>
      </c>
      <c r="AJ813" s="117" t="s">
        <v>1007</v>
      </c>
    </row>
    <row r="814" spans="2:36" ht="16.5">
      <c r="B814" s="93" t="s">
        <v>1917</v>
      </c>
      <c r="C814" s="113">
        <v>249</v>
      </c>
      <c r="D814" s="93" t="s">
        <v>1918</v>
      </c>
      <c r="E814" s="93"/>
      <c r="F814" s="114">
        <v>394746963289</v>
      </c>
      <c r="G814" s="115">
        <v>33029</v>
      </c>
      <c r="H814" s="112" t="s">
        <v>1836</v>
      </c>
      <c r="I814" s="87" t="s">
        <v>111</v>
      </c>
      <c r="J814" s="93" t="s">
        <v>1079</v>
      </c>
      <c r="K814" s="93" t="s">
        <v>1001</v>
      </c>
      <c r="L814" s="115">
        <v>44900</v>
      </c>
      <c r="M814" s="87" t="s">
        <v>96</v>
      </c>
      <c r="N814" s="87">
        <v>0</v>
      </c>
      <c r="O814" s="116">
        <v>52658</v>
      </c>
      <c r="P814" s="116">
        <v>0</v>
      </c>
      <c r="Q814" s="116">
        <v>0</v>
      </c>
      <c r="R814" s="116">
        <v>0</v>
      </c>
      <c r="S814" s="116">
        <v>78987</v>
      </c>
      <c r="T814" s="116">
        <f t="shared" si="49"/>
        <v>131645</v>
      </c>
      <c r="U814" s="87">
        <v>0</v>
      </c>
      <c r="V814" s="89">
        <f t="shared" si="51"/>
        <v>131645</v>
      </c>
      <c r="W814" s="87">
        <v>0</v>
      </c>
      <c r="X814" s="116">
        <v>12638</v>
      </c>
      <c r="Y814" s="116">
        <v>0</v>
      </c>
      <c r="Z814" s="116">
        <v>981</v>
      </c>
      <c r="AA814" s="116">
        <v>0</v>
      </c>
      <c r="AB814" s="116">
        <v>0</v>
      </c>
      <c r="AC814" s="116">
        <v>0</v>
      </c>
      <c r="AD814" s="116">
        <v>0</v>
      </c>
      <c r="AE814" s="116">
        <f t="shared" si="50"/>
        <v>13619</v>
      </c>
      <c r="AF814" s="89">
        <f t="shared" si="52"/>
        <v>118026</v>
      </c>
      <c r="AG814" s="87">
        <v>0</v>
      </c>
      <c r="AH814" s="117" t="s">
        <v>121</v>
      </c>
      <c r="AI814" s="118">
        <v>328202010085003</v>
      </c>
      <c r="AJ814" s="117" t="s">
        <v>1318</v>
      </c>
    </row>
    <row r="815" spans="2:36" ht="16.5">
      <c r="B815" s="93" t="s">
        <v>1919</v>
      </c>
      <c r="C815" s="113">
        <v>250</v>
      </c>
      <c r="D815" s="93" t="s">
        <v>1920</v>
      </c>
      <c r="E815" s="93"/>
      <c r="F815" s="114">
        <v>350164807314</v>
      </c>
      <c r="G815" s="115">
        <v>34977</v>
      </c>
      <c r="H815" s="112" t="s">
        <v>1836</v>
      </c>
      <c r="I815" s="87" t="s">
        <v>111</v>
      </c>
      <c r="J815" s="93" t="s">
        <v>771</v>
      </c>
      <c r="K815" s="93" t="s">
        <v>1108</v>
      </c>
      <c r="L815" s="115">
        <v>44927</v>
      </c>
      <c r="M815" s="87" t="s">
        <v>96</v>
      </c>
      <c r="N815" s="87">
        <v>0</v>
      </c>
      <c r="O815" s="116">
        <v>47880</v>
      </c>
      <c r="P815" s="116">
        <v>0</v>
      </c>
      <c r="Q815" s="116">
        <v>0</v>
      </c>
      <c r="R815" s="116">
        <v>0</v>
      </c>
      <c r="S815" s="116">
        <v>71820</v>
      </c>
      <c r="T815" s="116">
        <f t="shared" si="49"/>
        <v>119700</v>
      </c>
      <c r="U815" s="87">
        <v>0</v>
      </c>
      <c r="V815" s="89">
        <f t="shared" si="51"/>
        <v>119700</v>
      </c>
      <c r="W815" s="87">
        <v>0</v>
      </c>
      <c r="X815" s="116">
        <v>11496</v>
      </c>
      <c r="Y815" s="116">
        <v>0</v>
      </c>
      <c r="Z815" s="116">
        <v>900</v>
      </c>
      <c r="AA815" s="116">
        <v>0</v>
      </c>
      <c r="AB815" s="116">
        <v>0</v>
      </c>
      <c r="AC815" s="116">
        <v>0</v>
      </c>
      <c r="AD815" s="116">
        <v>0</v>
      </c>
      <c r="AE815" s="116">
        <f t="shared" si="50"/>
        <v>12396</v>
      </c>
      <c r="AF815" s="89">
        <f t="shared" si="52"/>
        <v>107304</v>
      </c>
      <c r="AG815" s="87">
        <v>0</v>
      </c>
      <c r="AH815" s="117" t="s">
        <v>121</v>
      </c>
      <c r="AI815" s="118">
        <v>265810100000964</v>
      </c>
      <c r="AJ815" s="117">
        <v>0</v>
      </c>
    </row>
    <row r="816" spans="2:36" ht="16.5">
      <c r="B816" s="93" t="s">
        <v>1923</v>
      </c>
      <c r="C816" s="113">
        <v>251</v>
      </c>
      <c r="D816" s="93" t="s">
        <v>1924</v>
      </c>
      <c r="E816" s="93" t="s">
        <v>1408</v>
      </c>
      <c r="F816" s="114">
        <v>866797762500</v>
      </c>
      <c r="G816" s="115">
        <v>22679</v>
      </c>
      <c r="H816" s="112"/>
      <c r="I816" s="87" t="s">
        <v>111</v>
      </c>
      <c r="J816" s="93" t="s">
        <v>1024</v>
      </c>
      <c r="K816" s="93" t="s">
        <v>1925</v>
      </c>
      <c r="L816" s="115">
        <v>44972</v>
      </c>
      <c r="M816" s="87" t="s">
        <v>96</v>
      </c>
      <c r="N816" s="87">
        <v>0</v>
      </c>
      <c r="O816" s="116">
        <v>275000</v>
      </c>
      <c r="P816" s="116">
        <v>0</v>
      </c>
      <c r="Q816" s="116">
        <v>0</v>
      </c>
      <c r="R816" s="116">
        <v>0</v>
      </c>
      <c r="S816" s="116">
        <v>275000</v>
      </c>
      <c r="T816" s="116">
        <f t="shared" si="49"/>
        <v>550000</v>
      </c>
      <c r="U816" s="87">
        <v>0</v>
      </c>
      <c r="V816" s="89">
        <f t="shared" si="51"/>
        <v>550000</v>
      </c>
      <c r="W816" s="87">
        <v>0</v>
      </c>
      <c r="X816" s="116">
        <v>0</v>
      </c>
      <c r="Y816" s="116">
        <v>0</v>
      </c>
      <c r="Z816" s="116">
        <v>0</v>
      </c>
      <c r="AA816" s="116">
        <v>0</v>
      </c>
      <c r="AB816" s="116">
        <v>2200</v>
      </c>
      <c r="AC816" s="116">
        <v>0</v>
      </c>
      <c r="AD816" s="116">
        <v>0</v>
      </c>
      <c r="AE816" s="116">
        <f t="shared" si="50"/>
        <v>2200</v>
      </c>
      <c r="AF816" s="89">
        <f t="shared" si="52"/>
        <v>547800</v>
      </c>
      <c r="AG816" s="87">
        <v>0</v>
      </c>
      <c r="AH816" s="117" t="s">
        <v>121</v>
      </c>
      <c r="AI816" s="118">
        <v>214812010001146</v>
      </c>
      <c r="AJ816" s="117" t="s">
        <v>122</v>
      </c>
    </row>
    <row r="817" spans="2:36" ht="16.5">
      <c r="B817" s="93" t="s">
        <v>1931</v>
      </c>
      <c r="C817" s="113">
        <v>252</v>
      </c>
      <c r="D817" s="93" t="s">
        <v>1932</v>
      </c>
      <c r="E817" s="93"/>
      <c r="F817" s="114">
        <v>907652086555</v>
      </c>
      <c r="G817" s="115">
        <v>37425</v>
      </c>
      <c r="H817" s="112" t="s">
        <v>1032</v>
      </c>
      <c r="I817" s="87" t="s">
        <v>111</v>
      </c>
      <c r="J817" s="93" t="s">
        <v>1111</v>
      </c>
      <c r="K817" s="93" t="s">
        <v>1933</v>
      </c>
      <c r="L817" s="115">
        <v>44927</v>
      </c>
      <c r="M817" s="87" t="s">
        <v>96</v>
      </c>
      <c r="N817" s="87">
        <v>0</v>
      </c>
      <c r="O817" s="116">
        <v>40320</v>
      </c>
      <c r="P817" s="116">
        <v>0</v>
      </c>
      <c r="Q817" s="116">
        <v>0</v>
      </c>
      <c r="R817" s="116">
        <v>0</v>
      </c>
      <c r="S817" s="116">
        <v>75286</v>
      </c>
      <c r="T817" s="116">
        <f t="shared" si="49"/>
        <v>115606</v>
      </c>
      <c r="U817" s="87">
        <v>0</v>
      </c>
      <c r="V817" s="89">
        <f t="shared" si="51"/>
        <v>115606</v>
      </c>
      <c r="W817" s="87">
        <v>0</v>
      </c>
      <c r="X817" s="116">
        <v>9672</v>
      </c>
      <c r="Y817" s="116">
        <v>0</v>
      </c>
      <c r="Z817" s="116">
        <v>756</v>
      </c>
      <c r="AA817" s="116">
        <v>0</v>
      </c>
      <c r="AB817" s="116">
        <v>0</v>
      </c>
      <c r="AC817" s="116">
        <v>0</v>
      </c>
      <c r="AD817" s="116">
        <v>0</v>
      </c>
      <c r="AE817" s="116">
        <f t="shared" si="50"/>
        <v>10428</v>
      </c>
      <c r="AF817" s="89">
        <f t="shared" si="52"/>
        <v>105178</v>
      </c>
      <c r="AG817" s="87">
        <v>0</v>
      </c>
      <c r="AH817" s="117" t="s">
        <v>121</v>
      </c>
      <c r="AI817" s="118">
        <v>214810100057412</v>
      </c>
      <c r="AJ817" s="117" t="s">
        <v>122</v>
      </c>
    </row>
    <row r="818" spans="2:36" ht="16.5">
      <c r="B818" s="93" t="s">
        <v>1938</v>
      </c>
      <c r="C818" s="113">
        <v>253</v>
      </c>
      <c r="D818" s="93" t="s">
        <v>1939</v>
      </c>
      <c r="E818" s="93"/>
      <c r="F818" s="114">
        <v>892152589311</v>
      </c>
      <c r="G818" s="115">
        <v>33778</v>
      </c>
      <c r="H818" s="112" t="s">
        <v>1940</v>
      </c>
      <c r="I818" s="87" t="s">
        <v>111</v>
      </c>
      <c r="J818" s="93" t="s">
        <v>1270</v>
      </c>
      <c r="K818" s="93" t="s">
        <v>1941</v>
      </c>
      <c r="L818" s="115">
        <v>44970</v>
      </c>
      <c r="M818" s="87" t="s">
        <v>96</v>
      </c>
      <c r="N818" s="87">
        <v>0</v>
      </c>
      <c r="O818" s="116">
        <v>71413</v>
      </c>
      <c r="P818" s="116">
        <v>0</v>
      </c>
      <c r="Q818" s="116">
        <v>0</v>
      </c>
      <c r="R818" s="116">
        <v>0</v>
      </c>
      <c r="S818" s="116">
        <v>107119</v>
      </c>
      <c r="T818" s="116">
        <f t="shared" si="49"/>
        <v>178532</v>
      </c>
      <c r="U818" s="87">
        <v>0</v>
      </c>
      <c r="V818" s="89">
        <f t="shared" si="51"/>
        <v>178532</v>
      </c>
      <c r="W818" s="87">
        <v>0</v>
      </c>
      <c r="X818" s="116">
        <v>17140</v>
      </c>
      <c r="Y818" s="116">
        <v>0</v>
      </c>
      <c r="Z818" s="116">
        <v>1333</v>
      </c>
      <c r="AA818" s="116">
        <v>0</v>
      </c>
      <c r="AB818" s="116">
        <v>0</v>
      </c>
      <c r="AC818" s="116">
        <v>0</v>
      </c>
      <c r="AD818" s="116">
        <v>0</v>
      </c>
      <c r="AE818" s="116">
        <f t="shared" si="50"/>
        <v>18473</v>
      </c>
      <c r="AF818" s="89">
        <f t="shared" si="52"/>
        <v>160059</v>
      </c>
      <c r="AG818" s="87">
        <v>0</v>
      </c>
      <c r="AH818" s="117" t="s">
        <v>121</v>
      </c>
      <c r="AI818" s="118">
        <v>214812010000532</v>
      </c>
      <c r="AJ818" s="117" t="s">
        <v>122</v>
      </c>
    </row>
    <row r="819" spans="2:36" ht="16.5">
      <c r="B819" s="93" t="s">
        <v>1949</v>
      </c>
      <c r="C819" s="113">
        <v>254</v>
      </c>
      <c r="D819" s="93" t="s">
        <v>1950</v>
      </c>
      <c r="E819" s="93"/>
      <c r="F819" s="114">
        <v>502403343710</v>
      </c>
      <c r="G819" s="115">
        <v>32918</v>
      </c>
      <c r="H819" s="112" t="s">
        <v>1951</v>
      </c>
      <c r="I819" s="87" t="s">
        <v>111</v>
      </c>
      <c r="J819" s="93" t="s">
        <v>1111</v>
      </c>
      <c r="K819" s="93" t="s">
        <v>1112</v>
      </c>
      <c r="L819" s="115">
        <v>45017</v>
      </c>
      <c r="M819" s="87" t="s">
        <v>96</v>
      </c>
      <c r="N819" s="87">
        <v>0</v>
      </c>
      <c r="O819" s="116">
        <v>57445</v>
      </c>
      <c r="P819" s="116">
        <v>0</v>
      </c>
      <c r="Q819" s="116">
        <v>0</v>
      </c>
      <c r="R819" s="116">
        <v>0</v>
      </c>
      <c r="S819" s="116">
        <v>89374</v>
      </c>
      <c r="T819" s="116">
        <f t="shared" si="49"/>
        <v>146819</v>
      </c>
      <c r="U819" s="87">
        <v>0</v>
      </c>
      <c r="V819" s="89">
        <f t="shared" si="51"/>
        <v>146819</v>
      </c>
      <c r="W819" s="87">
        <v>0</v>
      </c>
      <c r="X819" s="116">
        <v>13786</v>
      </c>
      <c r="Y819" s="116">
        <v>0</v>
      </c>
      <c r="Z819" s="116">
        <v>1077</v>
      </c>
      <c r="AA819" s="116">
        <v>0</v>
      </c>
      <c r="AB819" s="116">
        <v>0</v>
      </c>
      <c r="AC819" s="116">
        <v>0</v>
      </c>
      <c r="AD819" s="116">
        <v>0</v>
      </c>
      <c r="AE819" s="116">
        <f t="shared" si="50"/>
        <v>14863</v>
      </c>
      <c r="AF819" s="89">
        <f t="shared" si="52"/>
        <v>131956</v>
      </c>
      <c r="AG819" s="87">
        <v>0</v>
      </c>
      <c r="AH819" s="117" t="s">
        <v>121</v>
      </c>
      <c r="AI819" s="118">
        <v>214812010001446</v>
      </c>
      <c r="AJ819" s="117" t="s">
        <v>122</v>
      </c>
    </row>
    <row r="820" spans="2:36" ht="16.5">
      <c r="B820" s="93" t="s">
        <v>1952</v>
      </c>
      <c r="C820" s="113">
        <v>255</v>
      </c>
      <c r="D820" s="93" t="s">
        <v>1953</v>
      </c>
      <c r="E820" s="93"/>
      <c r="F820" s="114">
        <v>531848980334</v>
      </c>
      <c r="G820" s="115">
        <v>35810</v>
      </c>
      <c r="H820" s="112" t="s">
        <v>1893</v>
      </c>
      <c r="I820" s="87" t="s">
        <v>111</v>
      </c>
      <c r="J820" s="93" t="s">
        <v>1111</v>
      </c>
      <c r="K820" s="93" t="s">
        <v>1112</v>
      </c>
      <c r="L820" s="115">
        <v>44958</v>
      </c>
      <c r="M820" s="87" t="s">
        <v>96</v>
      </c>
      <c r="N820" s="87">
        <v>0</v>
      </c>
      <c r="O820" s="116">
        <v>22146</v>
      </c>
      <c r="P820" s="116">
        <v>0</v>
      </c>
      <c r="Q820" s="116">
        <v>0</v>
      </c>
      <c r="R820" s="116">
        <v>0</v>
      </c>
      <c r="S820" s="116">
        <v>33875</v>
      </c>
      <c r="T820" s="116">
        <f t="shared" si="49"/>
        <v>56021</v>
      </c>
      <c r="U820" s="87">
        <v>0</v>
      </c>
      <c r="V820" s="89">
        <f t="shared" si="51"/>
        <v>56021</v>
      </c>
      <c r="W820" s="87">
        <v>0</v>
      </c>
      <c r="X820" s="116">
        <v>5316</v>
      </c>
      <c r="Y820" s="116">
        <v>0</v>
      </c>
      <c r="Z820" s="116">
        <v>416</v>
      </c>
      <c r="AA820" s="116">
        <v>0</v>
      </c>
      <c r="AB820" s="116">
        <v>0</v>
      </c>
      <c r="AC820" s="116">
        <v>0</v>
      </c>
      <c r="AD820" s="116">
        <v>0</v>
      </c>
      <c r="AE820" s="116">
        <f t="shared" si="50"/>
        <v>5732</v>
      </c>
      <c r="AF820" s="89">
        <f t="shared" si="52"/>
        <v>50289</v>
      </c>
      <c r="AG820" s="87">
        <v>0</v>
      </c>
      <c r="AH820" s="117" t="s">
        <v>121</v>
      </c>
      <c r="AI820" s="118">
        <v>328202120000542</v>
      </c>
      <c r="AJ820" s="117" t="s">
        <v>1318</v>
      </c>
    </row>
    <row r="821" spans="2:36" ht="16.5">
      <c r="B821" s="93" t="s">
        <v>1954</v>
      </c>
      <c r="C821" s="113">
        <v>256</v>
      </c>
      <c r="D821" s="93" t="s">
        <v>1955</v>
      </c>
      <c r="E821" s="93" t="s">
        <v>1956</v>
      </c>
      <c r="F821" s="114">
        <v>349483344839</v>
      </c>
      <c r="G821" s="115">
        <v>31697</v>
      </c>
      <c r="H821" s="112" t="s">
        <v>1957</v>
      </c>
      <c r="I821" s="87" t="s">
        <v>111</v>
      </c>
      <c r="J821" s="93" t="s">
        <v>342</v>
      </c>
      <c r="K821" s="93" t="s">
        <v>343</v>
      </c>
      <c r="L821" s="115">
        <v>45040</v>
      </c>
      <c r="M821" s="87" t="s">
        <v>96</v>
      </c>
      <c r="N821" s="87">
        <v>0</v>
      </c>
      <c r="O821" s="116">
        <v>186000</v>
      </c>
      <c r="P821" s="116">
        <v>0</v>
      </c>
      <c r="Q821" s="116">
        <v>0</v>
      </c>
      <c r="R821" s="116">
        <v>0</v>
      </c>
      <c r="S821" s="116">
        <v>114000</v>
      </c>
      <c r="T821" s="116">
        <f t="shared" si="49"/>
        <v>300000</v>
      </c>
      <c r="U821" s="87">
        <v>0</v>
      </c>
      <c r="V821" s="89">
        <f t="shared" si="51"/>
        <v>300000</v>
      </c>
      <c r="W821" s="87">
        <v>0</v>
      </c>
      <c r="X821" s="116">
        <v>0</v>
      </c>
      <c r="Y821" s="116">
        <v>0</v>
      </c>
      <c r="Z821" s="116">
        <v>0</v>
      </c>
      <c r="AA821" s="116">
        <v>0</v>
      </c>
      <c r="AB821" s="116">
        <v>2400</v>
      </c>
      <c r="AC821" s="116">
        <v>0</v>
      </c>
      <c r="AD821" s="116">
        <v>0</v>
      </c>
      <c r="AE821" s="116">
        <f t="shared" si="50"/>
        <v>2400</v>
      </c>
      <c r="AF821" s="89">
        <f t="shared" si="52"/>
        <v>297600</v>
      </c>
      <c r="AG821" s="87">
        <v>0</v>
      </c>
      <c r="AH821" s="117" t="s">
        <v>121</v>
      </c>
      <c r="AI821" s="118">
        <v>328002011021006</v>
      </c>
      <c r="AJ821" s="117" t="s">
        <v>174</v>
      </c>
    </row>
    <row r="822" spans="2:36" ht="16.5">
      <c r="B822" s="93" t="s">
        <v>1958</v>
      </c>
      <c r="C822" s="113">
        <v>257</v>
      </c>
      <c r="D822" s="93" t="s">
        <v>1959</v>
      </c>
      <c r="E822" s="93"/>
      <c r="F822" s="114">
        <v>671149611341</v>
      </c>
      <c r="G822" s="115">
        <v>34349</v>
      </c>
      <c r="H822" s="112" t="s">
        <v>810</v>
      </c>
      <c r="I822" s="87" t="s">
        <v>111</v>
      </c>
      <c r="J822" s="93" t="s">
        <v>1096</v>
      </c>
      <c r="K822" s="93" t="s">
        <v>1108</v>
      </c>
      <c r="L822" s="115">
        <v>45017</v>
      </c>
      <c r="M822" s="87" t="s">
        <v>96</v>
      </c>
      <c r="N822" s="87">
        <v>0</v>
      </c>
      <c r="O822" s="116">
        <v>52658</v>
      </c>
      <c r="P822" s="116">
        <v>0</v>
      </c>
      <c r="Q822" s="116">
        <v>0</v>
      </c>
      <c r="R822" s="116">
        <v>0</v>
      </c>
      <c r="S822" s="116">
        <v>78987</v>
      </c>
      <c r="T822" s="116">
        <f t="shared" ref="T822:T885" si="53">SUM(O822:S822)</f>
        <v>131645</v>
      </c>
      <c r="U822" s="87">
        <v>0</v>
      </c>
      <c r="V822" s="89">
        <f t="shared" si="51"/>
        <v>131645</v>
      </c>
      <c r="W822" s="87">
        <v>0</v>
      </c>
      <c r="X822" s="116">
        <v>12638</v>
      </c>
      <c r="Y822" s="116">
        <v>0</v>
      </c>
      <c r="Z822" s="116">
        <v>981</v>
      </c>
      <c r="AA822" s="116">
        <v>0</v>
      </c>
      <c r="AB822" s="116">
        <v>0</v>
      </c>
      <c r="AC822" s="116">
        <v>0</v>
      </c>
      <c r="AD822" s="116">
        <v>0</v>
      </c>
      <c r="AE822" s="116">
        <f t="shared" ref="AE822:AE885" si="54">SUM(X822:AD822)</f>
        <v>13619</v>
      </c>
      <c r="AF822" s="89">
        <f t="shared" si="52"/>
        <v>118026</v>
      </c>
      <c r="AG822" s="87">
        <v>0</v>
      </c>
      <c r="AH822" s="117" t="s">
        <v>121</v>
      </c>
      <c r="AI822" s="118">
        <v>214812010001274</v>
      </c>
      <c r="AJ822" s="117" t="s">
        <v>122</v>
      </c>
    </row>
    <row r="823" spans="2:36" ht="16.5">
      <c r="B823" s="93" t="s">
        <v>1960</v>
      </c>
      <c r="C823" s="113">
        <v>258</v>
      </c>
      <c r="D823" s="93" t="s">
        <v>1961</v>
      </c>
      <c r="E823" s="93"/>
      <c r="F823" s="114">
        <v>724914179659</v>
      </c>
      <c r="G823" s="115">
        <v>37386</v>
      </c>
      <c r="H823" s="112" t="s">
        <v>1836</v>
      </c>
      <c r="I823" s="87" t="s">
        <v>111</v>
      </c>
      <c r="J823" s="93" t="s">
        <v>1079</v>
      </c>
      <c r="K823" s="93" t="s">
        <v>1108</v>
      </c>
      <c r="L823" s="115">
        <v>45003</v>
      </c>
      <c r="M823" s="87" t="s">
        <v>96</v>
      </c>
      <c r="N823" s="87">
        <v>0</v>
      </c>
      <c r="O823" s="116">
        <v>40800</v>
      </c>
      <c r="P823" s="116">
        <v>0</v>
      </c>
      <c r="Q823" s="116">
        <v>0</v>
      </c>
      <c r="R823" s="116">
        <v>0</v>
      </c>
      <c r="S823" s="116">
        <v>61200</v>
      </c>
      <c r="T823" s="116">
        <f t="shared" si="53"/>
        <v>102000</v>
      </c>
      <c r="U823" s="87">
        <v>0</v>
      </c>
      <c r="V823" s="89">
        <f t="shared" ref="V823:V886" si="55">T823+U823</f>
        <v>102000</v>
      </c>
      <c r="W823" s="87">
        <v>0</v>
      </c>
      <c r="X823" s="116">
        <v>9792</v>
      </c>
      <c r="Y823" s="116">
        <v>0</v>
      </c>
      <c r="Z823" s="116">
        <v>768</v>
      </c>
      <c r="AA823" s="116">
        <v>0</v>
      </c>
      <c r="AB823" s="116">
        <v>0</v>
      </c>
      <c r="AC823" s="116">
        <v>0</v>
      </c>
      <c r="AD823" s="116">
        <v>0</v>
      </c>
      <c r="AE823" s="116">
        <f t="shared" si="54"/>
        <v>10560</v>
      </c>
      <c r="AF823" s="89">
        <f t="shared" ref="AF823:AF886" si="56">V823-AE823</f>
        <v>91440</v>
      </c>
      <c r="AG823" s="87">
        <v>0</v>
      </c>
      <c r="AH823" s="117" t="s">
        <v>121</v>
      </c>
      <c r="AI823" s="118">
        <v>214812010000975</v>
      </c>
      <c r="AJ823" s="117" t="s">
        <v>122</v>
      </c>
    </row>
    <row r="824" spans="2:36" ht="16.5">
      <c r="B824" s="93" t="s">
        <v>1965</v>
      </c>
      <c r="C824" s="113">
        <v>259</v>
      </c>
      <c r="D824" s="93" t="s">
        <v>1966</v>
      </c>
      <c r="E824" s="93"/>
      <c r="F824" s="114">
        <v>773726537871</v>
      </c>
      <c r="G824" s="115">
        <v>31862</v>
      </c>
      <c r="H824" s="112" t="s">
        <v>1266</v>
      </c>
      <c r="I824" s="87" t="s">
        <v>111</v>
      </c>
      <c r="J824" s="93" t="s">
        <v>112</v>
      </c>
      <c r="K824" s="93" t="s">
        <v>1108</v>
      </c>
      <c r="L824" s="115">
        <v>44958</v>
      </c>
      <c r="M824" s="87" t="s">
        <v>96</v>
      </c>
      <c r="N824" s="87">
        <v>0</v>
      </c>
      <c r="O824" s="116">
        <v>18594</v>
      </c>
      <c r="P824" s="116">
        <v>0</v>
      </c>
      <c r="Q824" s="116">
        <v>0</v>
      </c>
      <c r="R824" s="116">
        <v>0</v>
      </c>
      <c r="S824" s="116">
        <v>27890</v>
      </c>
      <c r="T824" s="116">
        <f t="shared" si="53"/>
        <v>46484</v>
      </c>
      <c r="U824" s="87">
        <v>0</v>
      </c>
      <c r="V824" s="89">
        <f t="shared" si="55"/>
        <v>46484</v>
      </c>
      <c r="W824" s="87">
        <v>0</v>
      </c>
      <c r="X824" s="116">
        <v>4462</v>
      </c>
      <c r="Y824" s="116">
        <v>0</v>
      </c>
      <c r="Z824" s="116">
        <v>347</v>
      </c>
      <c r="AA824" s="116">
        <v>0</v>
      </c>
      <c r="AB824" s="116">
        <v>0</v>
      </c>
      <c r="AC824" s="116">
        <v>0</v>
      </c>
      <c r="AD824" s="116">
        <v>0</v>
      </c>
      <c r="AE824" s="116">
        <f t="shared" si="54"/>
        <v>4809</v>
      </c>
      <c r="AF824" s="89">
        <f t="shared" si="56"/>
        <v>41675</v>
      </c>
      <c r="AG824" s="87">
        <v>0</v>
      </c>
      <c r="AH824" s="117" t="s">
        <v>121</v>
      </c>
      <c r="AI824" s="118">
        <v>610002010011662</v>
      </c>
      <c r="AJ824" s="117" t="s">
        <v>140</v>
      </c>
    </row>
    <row r="825" spans="2:36" ht="16.5">
      <c r="B825" s="93" t="s">
        <v>1967</v>
      </c>
      <c r="C825" s="113">
        <v>260</v>
      </c>
      <c r="D825" s="93" t="s">
        <v>1968</v>
      </c>
      <c r="E825" s="93" t="s">
        <v>1969</v>
      </c>
      <c r="F825" s="114">
        <v>420633715655</v>
      </c>
      <c r="G825" s="115">
        <v>32702</v>
      </c>
      <c r="H825" s="112" t="s">
        <v>1266</v>
      </c>
      <c r="I825" s="87" t="s">
        <v>111</v>
      </c>
      <c r="J825" s="93" t="s">
        <v>1005</v>
      </c>
      <c r="K825" s="93" t="s">
        <v>1025</v>
      </c>
      <c r="L825" s="115">
        <v>45052</v>
      </c>
      <c r="M825" s="87" t="s">
        <v>96</v>
      </c>
      <c r="N825" s="87">
        <v>0</v>
      </c>
      <c r="O825" s="116">
        <v>360000</v>
      </c>
      <c r="P825" s="116">
        <v>0</v>
      </c>
      <c r="Q825" s="116">
        <v>0</v>
      </c>
      <c r="R825" s="116">
        <v>0</v>
      </c>
      <c r="S825" s="116">
        <v>474600</v>
      </c>
      <c r="T825" s="116">
        <f t="shared" si="53"/>
        <v>834600</v>
      </c>
      <c r="U825" s="87">
        <v>0</v>
      </c>
      <c r="V825" s="89">
        <f t="shared" si="55"/>
        <v>834600</v>
      </c>
      <c r="W825" s="87">
        <v>0</v>
      </c>
      <c r="X825" s="116">
        <v>0</v>
      </c>
      <c r="Y825" s="116">
        <v>0</v>
      </c>
      <c r="Z825" s="116">
        <v>0</v>
      </c>
      <c r="AA825" s="116">
        <v>0</v>
      </c>
      <c r="AB825" s="116">
        <v>2400</v>
      </c>
      <c r="AC825" s="116">
        <v>18658</v>
      </c>
      <c r="AD825" s="116">
        <v>19721</v>
      </c>
      <c r="AE825" s="116">
        <f t="shared" si="54"/>
        <v>40779</v>
      </c>
      <c r="AF825" s="89">
        <f t="shared" si="56"/>
        <v>793821</v>
      </c>
      <c r="AG825" s="87">
        <v>0</v>
      </c>
      <c r="AH825" s="117" t="s">
        <v>121</v>
      </c>
      <c r="AI825" s="118">
        <v>32910100103997</v>
      </c>
      <c r="AJ825" s="117">
        <v>0</v>
      </c>
    </row>
    <row r="826" spans="2:36" ht="16.5">
      <c r="B826" s="93" t="s">
        <v>1974</v>
      </c>
      <c r="C826" s="113">
        <v>261</v>
      </c>
      <c r="D826" s="93" t="s">
        <v>1975</v>
      </c>
      <c r="E826" s="93" t="s">
        <v>1976</v>
      </c>
      <c r="F826" s="114">
        <v>536441891436</v>
      </c>
      <c r="G826" s="115">
        <v>31629</v>
      </c>
      <c r="H826" s="112" t="s">
        <v>1490</v>
      </c>
      <c r="I826" s="87" t="s">
        <v>111</v>
      </c>
      <c r="J826" s="93" t="s">
        <v>1315</v>
      </c>
      <c r="K826" s="93" t="s">
        <v>729</v>
      </c>
      <c r="L826" s="115">
        <v>45059</v>
      </c>
      <c r="M826" s="87" t="s">
        <v>96</v>
      </c>
      <c r="N826" s="87">
        <v>0</v>
      </c>
      <c r="O826" s="116">
        <v>86400</v>
      </c>
      <c r="P826" s="116">
        <v>0</v>
      </c>
      <c r="Q826" s="116">
        <v>0</v>
      </c>
      <c r="R826" s="116">
        <v>0</v>
      </c>
      <c r="S826" s="116">
        <v>129600</v>
      </c>
      <c r="T826" s="116">
        <f t="shared" si="53"/>
        <v>216000</v>
      </c>
      <c r="U826" s="87">
        <v>0</v>
      </c>
      <c r="V826" s="89">
        <f t="shared" si="55"/>
        <v>216000</v>
      </c>
      <c r="W826" s="87">
        <v>0</v>
      </c>
      <c r="X826" s="116">
        <v>0</v>
      </c>
      <c r="Y826" s="116">
        <v>0</v>
      </c>
      <c r="Z826" s="116">
        <v>1620</v>
      </c>
      <c r="AA826" s="116">
        <v>0</v>
      </c>
      <c r="AB826" s="116">
        <v>1800</v>
      </c>
      <c r="AC826" s="116">
        <v>0</v>
      </c>
      <c r="AD826" s="116">
        <v>0</v>
      </c>
      <c r="AE826" s="116">
        <f t="shared" si="54"/>
        <v>3420</v>
      </c>
      <c r="AF826" s="89">
        <f t="shared" si="56"/>
        <v>212580</v>
      </c>
      <c r="AG826" s="87">
        <v>0</v>
      </c>
      <c r="AH826" s="117" t="s">
        <v>121</v>
      </c>
      <c r="AI826" s="118">
        <v>610002010009377</v>
      </c>
      <c r="AJ826" s="117" t="s">
        <v>140</v>
      </c>
    </row>
    <row r="827" spans="2:36" ht="16.5">
      <c r="B827" s="93" t="s">
        <v>1980</v>
      </c>
      <c r="C827" s="113">
        <v>262</v>
      </c>
      <c r="D827" s="93" t="s">
        <v>1981</v>
      </c>
      <c r="E827" s="93" t="s">
        <v>1982</v>
      </c>
      <c r="F827" s="114">
        <v>482896155606</v>
      </c>
      <c r="G827" s="115">
        <v>37036</v>
      </c>
      <c r="H827" s="112" t="s">
        <v>1668</v>
      </c>
      <c r="I827" s="87" t="s">
        <v>111</v>
      </c>
      <c r="J827" s="93" t="s">
        <v>200</v>
      </c>
      <c r="K827" s="93" t="s">
        <v>1108</v>
      </c>
      <c r="L827" s="115">
        <v>45031</v>
      </c>
      <c r="M827" s="87" t="s">
        <v>96</v>
      </c>
      <c r="N827" s="87">
        <v>0</v>
      </c>
      <c r="O827" s="116">
        <v>40976</v>
      </c>
      <c r="P827" s="116">
        <v>0</v>
      </c>
      <c r="Q827" s="116">
        <v>0</v>
      </c>
      <c r="R827" s="116">
        <v>0</v>
      </c>
      <c r="S827" s="116">
        <v>61464</v>
      </c>
      <c r="T827" s="116">
        <f t="shared" si="53"/>
        <v>102440</v>
      </c>
      <c r="U827" s="87">
        <v>0</v>
      </c>
      <c r="V827" s="89">
        <f t="shared" si="55"/>
        <v>102440</v>
      </c>
      <c r="W827" s="87">
        <v>0</v>
      </c>
      <c r="X827" s="116">
        <v>9836</v>
      </c>
      <c r="Y827" s="116">
        <v>0</v>
      </c>
      <c r="Z827" s="116">
        <v>769</v>
      </c>
      <c r="AA827" s="116">
        <v>0</v>
      </c>
      <c r="AB827" s="116">
        <v>0</v>
      </c>
      <c r="AC827" s="116">
        <v>0</v>
      </c>
      <c r="AD827" s="116">
        <v>0</v>
      </c>
      <c r="AE827" s="116">
        <f t="shared" si="54"/>
        <v>10605</v>
      </c>
      <c r="AF827" s="89">
        <f t="shared" si="56"/>
        <v>91835</v>
      </c>
      <c r="AG827" s="87">
        <v>0</v>
      </c>
      <c r="AH827" s="117" t="s">
        <v>121</v>
      </c>
      <c r="AI827" s="118">
        <v>11512010001665</v>
      </c>
      <c r="AJ827" s="117" t="s">
        <v>273</v>
      </c>
    </row>
    <row r="828" spans="2:36" ht="16.5">
      <c r="B828" s="93" t="s">
        <v>1986</v>
      </c>
      <c r="C828" s="113">
        <v>263</v>
      </c>
      <c r="D828" s="93" t="s">
        <v>1987</v>
      </c>
      <c r="E828" s="93" t="s">
        <v>1988</v>
      </c>
      <c r="F828" s="114">
        <v>856585410349</v>
      </c>
      <c r="G828" s="115">
        <v>34820</v>
      </c>
      <c r="H828" s="112" t="s">
        <v>1673</v>
      </c>
      <c r="I828" s="87" t="s">
        <v>111</v>
      </c>
      <c r="J828" s="93" t="s">
        <v>1989</v>
      </c>
      <c r="K828" s="93" t="s">
        <v>1001</v>
      </c>
      <c r="L828" s="115">
        <v>45078</v>
      </c>
      <c r="M828" s="87" t="s">
        <v>96</v>
      </c>
      <c r="N828" s="87">
        <v>0</v>
      </c>
      <c r="O828" s="116">
        <v>189500</v>
      </c>
      <c r="P828" s="116">
        <v>0</v>
      </c>
      <c r="Q828" s="116">
        <v>0</v>
      </c>
      <c r="R828" s="116">
        <v>0</v>
      </c>
      <c r="S828" s="116">
        <v>64500</v>
      </c>
      <c r="T828" s="116">
        <f t="shared" si="53"/>
        <v>254000</v>
      </c>
      <c r="U828" s="87">
        <v>0</v>
      </c>
      <c r="V828" s="89">
        <f t="shared" si="55"/>
        <v>254000</v>
      </c>
      <c r="W828" s="87">
        <v>0</v>
      </c>
      <c r="X828" s="116">
        <v>0</v>
      </c>
      <c r="Y828" s="116">
        <v>0</v>
      </c>
      <c r="Z828" s="116">
        <v>750</v>
      </c>
      <c r="AA828" s="116">
        <v>0</v>
      </c>
      <c r="AB828" s="116">
        <v>2150</v>
      </c>
      <c r="AC828" s="116">
        <v>0</v>
      </c>
      <c r="AD828" s="116">
        <v>0</v>
      </c>
      <c r="AE828" s="116">
        <f t="shared" si="54"/>
        <v>2900</v>
      </c>
      <c r="AF828" s="89">
        <f t="shared" si="56"/>
        <v>251100</v>
      </c>
      <c r="AG828" s="87">
        <v>0</v>
      </c>
      <c r="AH828" s="117" t="s">
        <v>121</v>
      </c>
      <c r="AI828" s="118">
        <v>214812010001394</v>
      </c>
      <c r="AJ828" s="117" t="s">
        <v>122</v>
      </c>
    </row>
    <row r="829" spans="2:36" ht="16.5">
      <c r="B829" s="93" t="s">
        <v>1990</v>
      </c>
      <c r="C829" s="113">
        <v>264</v>
      </c>
      <c r="D829" s="93" t="s">
        <v>1991</v>
      </c>
      <c r="E829" s="93" t="s">
        <v>1992</v>
      </c>
      <c r="F829" s="114">
        <v>953894391738</v>
      </c>
      <c r="G829" s="115">
        <v>34612</v>
      </c>
      <c r="H829" s="112" t="s">
        <v>1266</v>
      </c>
      <c r="I829" s="87" t="s">
        <v>111</v>
      </c>
      <c r="J829" s="93" t="s">
        <v>1989</v>
      </c>
      <c r="K829" s="93" t="s">
        <v>1702</v>
      </c>
      <c r="L829" s="115">
        <v>45078</v>
      </c>
      <c r="M829" s="87" t="s">
        <v>96</v>
      </c>
      <c r="N829" s="87">
        <v>0</v>
      </c>
      <c r="O829" s="116">
        <v>14983</v>
      </c>
      <c r="P829" s="116">
        <v>0</v>
      </c>
      <c r="Q829" s="116">
        <v>0</v>
      </c>
      <c r="R829" s="116">
        <v>0</v>
      </c>
      <c r="S829" s="116">
        <v>14017</v>
      </c>
      <c r="T829" s="116">
        <f t="shared" si="53"/>
        <v>29000</v>
      </c>
      <c r="U829" s="87">
        <v>0</v>
      </c>
      <c r="V829" s="89">
        <f t="shared" si="55"/>
        <v>29000</v>
      </c>
      <c r="W829" s="87">
        <v>0</v>
      </c>
      <c r="X829" s="116">
        <v>0</v>
      </c>
      <c r="Y829" s="116">
        <v>0</v>
      </c>
      <c r="Z829" s="116">
        <v>0</v>
      </c>
      <c r="AA829" s="116">
        <v>0</v>
      </c>
      <c r="AB829" s="116">
        <v>200</v>
      </c>
      <c r="AC829" s="116">
        <v>0</v>
      </c>
      <c r="AD829" s="116">
        <v>0</v>
      </c>
      <c r="AE829" s="116">
        <f t="shared" si="54"/>
        <v>200</v>
      </c>
      <c r="AF829" s="89">
        <f t="shared" si="56"/>
        <v>28800</v>
      </c>
      <c r="AG829" s="87">
        <v>0</v>
      </c>
      <c r="AH829" s="117" t="s">
        <v>121</v>
      </c>
      <c r="AI829" s="118">
        <v>88610100031177</v>
      </c>
      <c r="AJ829" s="117">
        <v>0</v>
      </c>
    </row>
    <row r="830" spans="2:36" ht="16.5">
      <c r="B830" s="93" t="s">
        <v>1993</v>
      </c>
      <c r="C830" s="113">
        <v>265</v>
      </c>
      <c r="D830" s="93" t="s">
        <v>1994</v>
      </c>
      <c r="E830" s="93" t="s">
        <v>1995</v>
      </c>
      <c r="F830" s="114">
        <v>238470226947</v>
      </c>
      <c r="G830" s="115">
        <v>35210</v>
      </c>
      <c r="H830" s="112" t="s">
        <v>1676</v>
      </c>
      <c r="I830" s="87" t="s">
        <v>111</v>
      </c>
      <c r="J830" s="93" t="s">
        <v>1392</v>
      </c>
      <c r="K830" s="93" t="s">
        <v>1001</v>
      </c>
      <c r="L830" s="115">
        <v>45035</v>
      </c>
      <c r="M830" s="87" t="s">
        <v>96</v>
      </c>
      <c r="N830" s="87">
        <v>0</v>
      </c>
      <c r="O830" s="116">
        <v>52374</v>
      </c>
      <c r="P830" s="116">
        <v>0</v>
      </c>
      <c r="Q830" s="116">
        <v>0</v>
      </c>
      <c r="R830" s="116">
        <v>0</v>
      </c>
      <c r="S830" s="116">
        <v>78561</v>
      </c>
      <c r="T830" s="116">
        <f t="shared" si="53"/>
        <v>130935</v>
      </c>
      <c r="U830" s="87">
        <v>0</v>
      </c>
      <c r="V830" s="89">
        <f t="shared" si="55"/>
        <v>130935</v>
      </c>
      <c r="W830" s="87">
        <v>0</v>
      </c>
      <c r="X830" s="116">
        <v>12570</v>
      </c>
      <c r="Y830" s="116">
        <v>0</v>
      </c>
      <c r="Z830" s="116">
        <v>976</v>
      </c>
      <c r="AA830" s="116">
        <v>0</v>
      </c>
      <c r="AB830" s="116">
        <v>0</v>
      </c>
      <c r="AC830" s="116">
        <v>0</v>
      </c>
      <c r="AD830" s="116">
        <v>0</v>
      </c>
      <c r="AE830" s="116">
        <f t="shared" si="54"/>
        <v>13546</v>
      </c>
      <c r="AF830" s="89">
        <f t="shared" si="56"/>
        <v>117389</v>
      </c>
      <c r="AG830" s="87">
        <v>0</v>
      </c>
      <c r="AH830" s="117" t="s">
        <v>121</v>
      </c>
      <c r="AI830" s="118">
        <v>159110100031742</v>
      </c>
      <c r="AJ830" s="117">
        <v>0</v>
      </c>
    </row>
    <row r="831" spans="2:36" ht="16.5">
      <c r="B831" s="93" t="s">
        <v>1996</v>
      </c>
      <c r="C831" s="113">
        <v>266</v>
      </c>
      <c r="D831" s="93" t="s">
        <v>1997</v>
      </c>
      <c r="E831" s="93" t="s">
        <v>1998</v>
      </c>
      <c r="F831" s="114">
        <v>934871154324</v>
      </c>
      <c r="G831" s="115">
        <v>35290</v>
      </c>
      <c r="H831" s="112" t="s">
        <v>1676</v>
      </c>
      <c r="I831" s="87" t="s">
        <v>111</v>
      </c>
      <c r="J831" s="93" t="s">
        <v>1392</v>
      </c>
      <c r="K831" s="93" t="s">
        <v>1001</v>
      </c>
      <c r="L831" s="115">
        <v>45047</v>
      </c>
      <c r="M831" s="87" t="s">
        <v>96</v>
      </c>
      <c r="N831" s="87">
        <v>0</v>
      </c>
      <c r="O831" s="116">
        <v>62232</v>
      </c>
      <c r="P831" s="116">
        <v>0</v>
      </c>
      <c r="Q831" s="116">
        <v>0</v>
      </c>
      <c r="R831" s="116">
        <v>0</v>
      </c>
      <c r="S831" s="116">
        <v>93349</v>
      </c>
      <c r="T831" s="116">
        <f t="shared" si="53"/>
        <v>155581</v>
      </c>
      <c r="U831" s="87">
        <v>0</v>
      </c>
      <c r="V831" s="89">
        <f t="shared" si="55"/>
        <v>155581</v>
      </c>
      <c r="W831" s="87">
        <v>0</v>
      </c>
      <c r="X831" s="116">
        <v>14936</v>
      </c>
      <c r="Y831" s="116">
        <v>0</v>
      </c>
      <c r="Z831" s="116">
        <v>1173</v>
      </c>
      <c r="AA831" s="116">
        <v>0</v>
      </c>
      <c r="AB831" s="116">
        <v>0</v>
      </c>
      <c r="AC831" s="116">
        <v>0</v>
      </c>
      <c r="AD831" s="116">
        <v>0</v>
      </c>
      <c r="AE831" s="116">
        <f t="shared" si="54"/>
        <v>16109</v>
      </c>
      <c r="AF831" s="89">
        <f t="shared" si="56"/>
        <v>139472</v>
      </c>
      <c r="AG831" s="87">
        <v>0</v>
      </c>
      <c r="AH831" s="117" t="s">
        <v>121</v>
      </c>
      <c r="AI831" s="118">
        <v>214812010000162</v>
      </c>
      <c r="AJ831" s="117" t="s">
        <v>122</v>
      </c>
    </row>
    <row r="832" spans="2:36" ht="16.5">
      <c r="B832" s="93" t="s">
        <v>1999</v>
      </c>
      <c r="C832" s="113">
        <v>267</v>
      </c>
      <c r="D832" s="93" t="s">
        <v>2000</v>
      </c>
      <c r="E832" s="93"/>
      <c r="F832" s="114">
        <v>546062156447</v>
      </c>
      <c r="G832" s="115">
        <v>34211</v>
      </c>
      <c r="H832" s="112" t="s">
        <v>1266</v>
      </c>
      <c r="I832" s="87" t="s">
        <v>111</v>
      </c>
      <c r="J832" s="93" t="s">
        <v>748</v>
      </c>
      <c r="K832" s="93" t="s">
        <v>1108</v>
      </c>
      <c r="L832" s="115">
        <v>44991</v>
      </c>
      <c r="M832" s="87" t="s">
        <v>96</v>
      </c>
      <c r="N832" s="87">
        <v>0</v>
      </c>
      <c r="O832" s="116">
        <v>45477</v>
      </c>
      <c r="P832" s="116">
        <v>0</v>
      </c>
      <c r="Q832" s="116">
        <v>0</v>
      </c>
      <c r="R832" s="116">
        <v>0</v>
      </c>
      <c r="S832" s="116">
        <v>68217</v>
      </c>
      <c r="T832" s="116">
        <f t="shared" si="53"/>
        <v>113694</v>
      </c>
      <c r="U832" s="87">
        <v>0</v>
      </c>
      <c r="V832" s="89">
        <f t="shared" si="55"/>
        <v>113694</v>
      </c>
      <c r="W832" s="87">
        <v>0</v>
      </c>
      <c r="X832" s="116">
        <v>10914</v>
      </c>
      <c r="Y832" s="116">
        <v>0</v>
      </c>
      <c r="Z832" s="116">
        <v>850</v>
      </c>
      <c r="AA832" s="116">
        <v>0</v>
      </c>
      <c r="AB832" s="116">
        <v>0</v>
      </c>
      <c r="AC832" s="116">
        <v>0</v>
      </c>
      <c r="AD832" s="116">
        <v>0</v>
      </c>
      <c r="AE832" s="116">
        <f t="shared" si="54"/>
        <v>11764</v>
      </c>
      <c r="AF832" s="89">
        <f t="shared" si="56"/>
        <v>101930</v>
      </c>
      <c r="AG832" s="87">
        <v>0</v>
      </c>
      <c r="AH832" s="117" t="s">
        <v>121</v>
      </c>
      <c r="AI832" s="118">
        <v>214810100088971</v>
      </c>
      <c r="AJ832" s="117" t="s">
        <v>122</v>
      </c>
    </row>
    <row r="833" spans="2:36" ht="16.5">
      <c r="B833" s="93" t="s">
        <v>2001</v>
      </c>
      <c r="C833" s="113">
        <v>268</v>
      </c>
      <c r="D833" s="93" t="s">
        <v>2002</v>
      </c>
      <c r="E833" s="93"/>
      <c r="F833" s="114">
        <v>294061965956</v>
      </c>
      <c r="G833" s="115">
        <v>34410</v>
      </c>
      <c r="H833" s="112" t="s">
        <v>1836</v>
      </c>
      <c r="I833" s="87" t="s">
        <v>111</v>
      </c>
      <c r="J833" s="93" t="s">
        <v>1024</v>
      </c>
      <c r="K833" s="93" t="s">
        <v>1037</v>
      </c>
      <c r="L833" s="115">
        <v>45078</v>
      </c>
      <c r="M833" s="87" t="s">
        <v>96</v>
      </c>
      <c r="N833" s="87">
        <v>0</v>
      </c>
      <c r="O833" s="116">
        <v>57600</v>
      </c>
      <c r="P833" s="116">
        <v>0</v>
      </c>
      <c r="Q833" s="116">
        <v>0</v>
      </c>
      <c r="R833" s="116">
        <v>0</v>
      </c>
      <c r="S833" s="116">
        <v>86400</v>
      </c>
      <c r="T833" s="116">
        <f t="shared" si="53"/>
        <v>144000</v>
      </c>
      <c r="U833" s="87">
        <v>0</v>
      </c>
      <c r="V833" s="89">
        <f t="shared" si="55"/>
        <v>144000</v>
      </c>
      <c r="W833" s="87">
        <v>0</v>
      </c>
      <c r="X833" s="116">
        <v>13824</v>
      </c>
      <c r="Y833" s="116">
        <v>0</v>
      </c>
      <c r="Z833" s="116">
        <v>1080</v>
      </c>
      <c r="AA833" s="116">
        <v>0</v>
      </c>
      <c r="AB833" s="116">
        <v>0</v>
      </c>
      <c r="AC833" s="116">
        <v>0</v>
      </c>
      <c r="AD833" s="116">
        <v>0</v>
      </c>
      <c r="AE833" s="116">
        <f t="shared" si="54"/>
        <v>14904</v>
      </c>
      <c r="AF833" s="89">
        <f t="shared" si="56"/>
        <v>129096</v>
      </c>
      <c r="AG833" s="87">
        <v>0</v>
      </c>
      <c r="AH833" s="117" t="s">
        <v>121</v>
      </c>
      <c r="AI833" s="118">
        <v>610002010012455</v>
      </c>
      <c r="AJ833" s="117" t="s">
        <v>140</v>
      </c>
    </row>
    <row r="834" spans="2:36" ht="16.5">
      <c r="B834" s="93" t="s">
        <v>2007</v>
      </c>
      <c r="C834" s="113">
        <v>269</v>
      </c>
      <c r="D834" s="93" t="s">
        <v>2008</v>
      </c>
      <c r="E834" s="93" t="s">
        <v>2009</v>
      </c>
      <c r="F834" s="114">
        <v>602384708168</v>
      </c>
      <c r="G834" s="115">
        <v>31903</v>
      </c>
      <c r="H834" s="112" t="s">
        <v>1266</v>
      </c>
      <c r="I834" s="87" t="s">
        <v>111</v>
      </c>
      <c r="J834" s="93" t="s">
        <v>1255</v>
      </c>
      <c r="K834" s="93" t="s">
        <v>1001</v>
      </c>
      <c r="L834" s="115">
        <v>45078</v>
      </c>
      <c r="M834" s="87" t="s">
        <v>96</v>
      </c>
      <c r="N834" s="87">
        <v>0</v>
      </c>
      <c r="O834" s="116">
        <v>57600</v>
      </c>
      <c r="P834" s="116">
        <v>0</v>
      </c>
      <c r="Q834" s="116">
        <v>0</v>
      </c>
      <c r="R834" s="116">
        <v>0</v>
      </c>
      <c r="S834" s="116">
        <v>202900</v>
      </c>
      <c r="T834" s="116">
        <f t="shared" si="53"/>
        <v>260500</v>
      </c>
      <c r="U834" s="87">
        <v>0</v>
      </c>
      <c r="V834" s="89">
        <f t="shared" si="55"/>
        <v>260500</v>
      </c>
      <c r="W834" s="87">
        <v>0</v>
      </c>
      <c r="X834" s="116">
        <v>13824</v>
      </c>
      <c r="Y834" s="116">
        <v>0</v>
      </c>
      <c r="Z834" s="116">
        <v>1080</v>
      </c>
      <c r="AA834" s="116">
        <v>0</v>
      </c>
      <c r="AB834" s="116">
        <v>0</v>
      </c>
      <c r="AC834" s="116">
        <v>0</v>
      </c>
      <c r="AD834" s="116">
        <v>0</v>
      </c>
      <c r="AE834" s="116">
        <f t="shared" si="54"/>
        <v>14904</v>
      </c>
      <c r="AF834" s="89">
        <f t="shared" si="56"/>
        <v>245596</v>
      </c>
      <c r="AG834" s="87">
        <v>0</v>
      </c>
      <c r="AH834" s="117" t="s">
        <v>121</v>
      </c>
      <c r="AI834" s="118">
        <v>610102010006189</v>
      </c>
      <c r="AJ834" s="117" t="s">
        <v>252</v>
      </c>
    </row>
    <row r="835" spans="2:36" ht="16.5">
      <c r="B835" s="93" t="s">
        <v>2010</v>
      </c>
      <c r="C835" s="113">
        <v>270</v>
      </c>
      <c r="D835" s="93" t="s">
        <v>2011</v>
      </c>
      <c r="E835" s="93" t="s">
        <v>2012</v>
      </c>
      <c r="F835" s="114">
        <v>233530614951</v>
      </c>
      <c r="G835" s="115">
        <v>33118</v>
      </c>
      <c r="H835" s="112" t="s">
        <v>2013</v>
      </c>
      <c r="I835" s="87" t="s">
        <v>111</v>
      </c>
      <c r="J835" s="93" t="s">
        <v>786</v>
      </c>
      <c r="K835" s="93" t="s">
        <v>2014</v>
      </c>
      <c r="L835" s="115">
        <v>45078</v>
      </c>
      <c r="M835" s="87" t="s">
        <v>96</v>
      </c>
      <c r="N835" s="87">
        <v>0</v>
      </c>
      <c r="O835" s="116">
        <v>204000</v>
      </c>
      <c r="P835" s="116">
        <v>0</v>
      </c>
      <c r="Q835" s="116">
        <v>0</v>
      </c>
      <c r="R835" s="116">
        <v>0</v>
      </c>
      <c r="S835" s="116">
        <v>156000</v>
      </c>
      <c r="T835" s="116">
        <f t="shared" si="53"/>
        <v>360000</v>
      </c>
      <c r="U835" s="87">
        <v>0</v>
      </c>
      <c r="V835" s="89">
        <f t="shared" si="55"/>
        <v>360000</v>
      </c>
      <c r="W835" s="87">
        <v>0</v>
      </c>
      <c r="X835" s="116">
        <v>0</v>
      </c>
      <c r="Y835" s="116">
        <v>0</v>
      </c>
      <c r="Z835" s="116">
        <v>0</v>
      </c>
      <c r="AA835" s="116">
        <v>0</v>
      </c>
      <c r="AB835" s="116">
        <v>2400</v>
      </c>
      <c r="AC835" s="116">
        <v>0</v>
      </c>
      <c r="AD835" s="116">
        <v>0</v>
      </c>
      <c r="AE835" s="116">
        <f t="shared" si="54"/>
        <v>2400</v>
      </c>
      <c r="AF835" s="89">
        <f t="shared" si="56"/>
        <v>357600</v>
      </c>
      <c r="AG835" s="87">
        <v>0</v>
      </c>
      <c r="AH835" s="117" t="s">
        <v>121</v>
      </c>
      <c r="AI835" s="118">
        <v>63010100069532</v>
      </c>
      <c r="AJ835" s="117">
        <v>0</v>
      </c>
    </row>
    <row r="836" spans="2:36" ht="16.5">
      <c r="B836" s="93" t="s">
        <v>2015</v>
      </c>
      <c r="C836" s="113">
        <v>271</v>
      </c>
      <c r="D836" s="93" t="s">
        <v>2016</v>
      </c>
      <c r="E836" s="93"/>
      <c r="F836" s="114">
        <v>705703122467</v>
      </c>
      <c r="G836" s="115">
        <v>35860</v>
      </c>
      <c r="H836" s="112" t="s">
        <v>810</v>
      </c>
      <c r="I836" s="87" t="s">
        <v>111</v>
      </c>
      <c r="J836" s="93" t="s">
        <v>1115</v>
      </c>
      <c r="K836" s="93" t="s">
        <v>1029</v>
      </c>
      <c r="L836" s="115">
        <v>45078</v>
      </c>
      <c r="M836" s="87" t="s">
        <v>96</v>
      </c>
      <c r="N836" s="87">
        <v>0</v>
      </c>
      <c r="O836" s="116">
        <v>52658</v>
      </c>
      <c r="P836" s="116">
        <v>0</v>
      </c>
      <c r="Q836" s="116">
        <v>0</v>
      </c>
      <c r="R836" s="116">
        <v>0</v>
      </c>
      <c r="S836" s="116">
        <v>78987</v>
      </c>
      <c r="T836" s="116">
        <f t="shared" si="53"/>
        <v>131645</v>
      </c>
      <c r="U836" s="87">
        <v>0</v>
      </c>
      <c r="V836" s="89">
        <f t="shared" si="55"/>
        <v>131645</v>
      </c>
      <c r="W836" s="87">
        <v>0</v>
      </c>
      <c r="X836" s="116">
        <v>12638</v>
      </c>
      <c r="Y836" s="116">
        <v>0</v>
      </c>
      <c r="Z836" s="116">
        <v>981</v>
      </c>
      <c r="AA836" s="116">
        <v>0</v>
      </c>
      <c r="AB836" s="116">
        <v>0</v>
      </c>
      <c r="AC836" s="116">
        <v>0</v>
      </c>
      <c r="AD836" s="116">
        <v>0</v>
      </c>
      <c r="AE836" s="116">
        <f t="shared" si="54"/>
        <v>13619</v>
      </c>
      <c r="AF836" s="89">
        <f t="shared" si="56"/>
        <v>118026</v>
      </c>
      <c r="AG836" s="87">
        <v>0</v>
      </c>
      <c r="AH836" s="117" t="s">
        <v>121</v>
      </c>
      <c r="AI836" s="118">
        <v>73610100192344</v>
      </c>
      <c r="AJ836" s="117" t="s">
        <v>261</v>
      </c>
    </row>
    <row r="837" spans="2:36" ht="16.5">
      <c r="B837" s="93" t="s">
        <v>2017</v>
      </c>
      <c r="C837" s="113">
        <v>272</v>
      </c>
      <c r="D837" s="93" t="s">
        <v>2018</v>
      </c>
      <c r="E837" s="93"/>
      <c r="F837" s="114">
        <v>461717990340</v>
      </c>
      <c r="G837" s="115">
        <v>37425</v>
      </c>
      <c r="H837" s="112" t="s">
        <v>1645</v>
      </c>
      <c r="I837" s="87" t="s">
        <v>111</v>
      </c>
      <c r="J837" s="93" t="s">
        <v>1186</v>
      </c>
      <c r="K837" s="93" t="s">
        <v>1108</v>
      </c>
      <c r="L837" s="115">
        <v>45090</v>
      </c>
      <c r="M837" s="87" t="s">
        <v>96</v>
      </c>
      <c r="N837" s="87">
        <v>0</v>
      </c>
      <c r="O837" s="116">
        <v>8000</v>
      </c>
      <c r="P837" s="116">
        <v>0</v>
      </c>
      <c r="Q837" s="116">
        <v>0</v>
      </c>
      <c r="R837" s="116">
        <v>0</v>
      </c>
      <c r="S837" s="116">
        <v>12000</v>
      </c>
      <c r="T837" s="116">
        <f t="shared" si="53"/>
        <v>20000</v>
      </c>
      <c r="U837" s="87">
        <v>0</v>
      </c>
      <c r="V837" s="89">
        <f t="shared" si="55"/>
        <v>20000</v>
      </c>
      <c r="W837" s="87">
        <v>0</v>
      </c>
      <c r="X837" s="116">
        <v>1920</v>
      </c>
      <c r="Y837" s="116">
        <v>0</v>
      </c>
      <c r="Z837" s="116">
        <v>150</v>
      </c>
      <c r="AA837" s="116">
        <v>0</v>
      </c>
      <c r="AB837" s="116">
        <v>0</v>
      </c>
      <c r="AC837" s="116">
        <v>0</v>
      </c>
      <c r="AD837" s="116">
        <v>0</v>
      </c>
      <c r="AE837" s="116">
        <f t="shared" si="54"/>
        <v>2070</v>
      </c>
      <c r="AF837" s="89">
        <f t="shared" si="56"/>
        <v>17930</v>
      </c>
      <c r="AG837" s="87">
        <v>0</v>
      </c>
      <c r="AH837" s="117"/>
      <c r="AI837" s="118"/>
      <c r="AJ837" s="117"/>
    </row>
    <row r="838" spans="2:36" ht="16.5">
      <c r="B838" s="93" t="s">
        <v>2019</v>
      </c>
      <c r="C838" s="113">
        <v>273</v>
      </c>
      <c r="D838" s="93" t="s">
        <v>2020</v>
      </c>
      <c r="E838" s="93"/>
      <c r="F838" s="114">
        <v>678041346646</v>
      </c>
      <c r="G838" s="115">
        <v>35635</v>
      </c>
      <c r="H838" s="112" t="s">
        <v>1964</v>
      </c>
      <c r="I838" s="87" t="s">
        <v>111</v>
      </c>
      <c r="J838" s="93" t="s">
        <v>1186</v>
      </c>
      <c r="K838" s="93" t="s">
        <v>1108</v>
      </c>
      <c r="L838" s="115">
        <v>45084</v>
      </c>
      <c r="M838" s="87" t="s">
        <v>96</v>
      </c>
      <c r="N838" s="87">
        <v>0</v>
      </c>
      <c r="O838" s="116">
        <v>52800</v>
      </c>
      <c r="P838" s="116">
        <v>0</v>
      </c>
      <c r="Q838" s="116">
        <v>0</v>
      </c>
      <c r="R838" s="116">
        <v>0</v>
      </c>
      <c r="S838" s="116">
        <v>79200</v>
      </c>
      <c r="T838" s="116">
        <f t="shared" si="53"/>
        <v>132000</v>
      </c>
      <c r="U838" s="87">
        <v>0</v>
      </c>
      <c r="V838" s="89">
        <f t="shared" si="55"/>
        <v>132000</v>
      </c>
      <c r="W838" s="87">
        <v>0</v>
      </c>
      <c r="X838" s="116">
        <v>12672</v>
      </c>
      <c r="Y838" s="116">
        <v>0</v>
      </c>
      <c r="Z838" s="116">
        <v>990</v>
      </c>
      <c r="AA838" s="116">
        <v>0</v>
      </c>
      <c r="AB838" s="116">
        <v>0</v>
      </c>
      <c r="AC838" s="116">
        <v>0</v>
      </c>
      <c r="AD838" s="116">
        <v>0</v>
      </c>
      <c r="AE838" s="116">
        <f t="shared" si="54"/>
        <v>13662</v>
      </c>
      <c r="AF838" s="89">
        <f t="shared" si="56"/>
        <v>118338</v>
      </c>
      <c r="AG838" s="87">
        <v>0</v>
      </c>
      <c r="AH838" s="117" t="s">
        <v>121</v>
      </c>
      <c r="AI838" s="118">
        <v>122710100057139</v>
      </c>
      <c r="AJ838" s="117">
        <v>0</v>
      </c>
    </row>
    <row r="839" spans="2:36" ht="16.5">
      <c r="B839" s="93" t="s">
        <v>2021</v>
      </c>
      <c r="C839" s="113">
        <v>274</v>
      </c>
      <c r="D839" s="93" t="s">
        <v>2022</v>
      </c>
      <c r="E839" s="93" t="s">
        <v>2023</v>
      </c>
      <c r="F839" s="114">
        <v>865054630886</v>
      </c>
      <c r="G839" s="115">
        <v>33114</v>
      </c>
      <c r="H839" s="112"/>
      <c r="I839" s="87" t="s">
        <v>111</v>
      </c>
      <c r="J839" s="93" t="s">
        <v>2024</v>
      </c>
      <c r="K839" s="93" t="s">
        <v>113</v>
      </c>
      <c r="L839" s="115">
        <v>44896</v>
      </c>
      <c r="M839" s="87" t="s">
        <v>96</v>
      </c>
      <c r="N839" s="87">
        <v>0</v>
      </c>
      <c r="O839" s="116">
        <v>225000</v>
      </c>
      <c r="P839" s="116">
        <v>0</v>
      </c>
      <c r="Q839" s="116">
        <v>0</v>
      </c>
      <c r="R839" s="116">
        <v>0</v>
      </c>
      <c r="S839" s="116">
        <v>225000</v>
      </c>
      <c r="T839" s="116">
        <f t="shared" si="53"/>
        <v>450000</v>
      </c>
      <c r="U839" s="87">
        <v>0</v>
      </c>
      <c r="V839" s="89">
        <f t="shared" si="55"/>
        <v>450000</v>
      </c>
      <c r="W839" s="87">
        <v>0</v>
      </c>
      <c r="X839" s="116">
        <v>0</v>
      </c>
      <c r="Y839" s="116">
        <v>0</v>
      </c>
      <c r="Z839" s="116">
        <v>0</v>
      </c>
      <c r="AA839" s="116">
        <v>0</v>
      </c>
      <c r="AB839" s="116">
        <v>1800</v>
      </c>
      <c r="AC839" s="116">
        <v>0</v>
      </c>
      <c r="AD839" s="116">
        <v>0</v>
      </c>
      <c r="AE839" s="116">
        <f t="shared" si="54"/>
        <v>1800</v>
      </c>
      <c r="AF839" s="89">
        <f t="shared" si="56"/>
        <v>448200</v>
      </c>
      <c r="AG839" s="87">
        <v>0</v>
      </c>
      <c r="AH839" s="117" t="s">
        <v>121</v>
      </c>
      <c r="AI839" s="118">
        <v>128210100119989</v>
      </c>
      <c r="AJ839" s="117">
        <v>0</v>
      </c>
    </row>
    <row r="840" spans="2:36" ht="16.5">
      <c r="B840" s="93" t="s">
        <v>2029</v>
      </c>
      <c r="C840" s="113">
        <v>275</v>
      </c>
      <c r="D840" s="93" t="s">
        <v>2030</v>
      </c>
      <c r="E840" s="93" t="s">
        <v>2031</v>
      </c>
      <c r="F840" s="114">
        <v>923048709794</v>
      </c>
      <c r="G840" s="115">
        <v>30266</v>
      </c>
      <c r="H840" s="112" t="s">
        <v>1668</v>
      </c>
      <c r="I840" s="87" t="s">
        <v>111</v>
      </c>
      <c r="J840" s="93" t="s">
        <v>1005</v>
      </c>
      <c r="K840" s="93" t="s">
        <v>1702</v>
      </c>
      <c r="L840" s="115">
        <v>45119</v>
      </c>
      <c r="M840" s="87" t="s">
        <v>96</v>
      </c>
      <c r="N840" s="87">
        <v>0</v>
      </c>
      <c r="O840" s="116">
        <v>167760</v>
      </c>
      <c r="P840" s="116">
        <v>0</v>
      </c>
      <c r="Q840" s="116">
        <v>0</v>
      </c>
      <c r="R840" s="116">
        <v>0</v>
      </c>
      <c r="S840" s="116">
        <v>81172</v>
      </c>
      <c r="T840" s="116">
        <f t="shared" si="53"/>
        <v>248932</v>
      </c>
      <c r="U840" s="87">
        <v>0</v>
      </c>
      <c r="V840" s="89">
        <f t="shared" si="55"/>
        <v>248932</v>
      </c>
      <c r="W840" s="87">
        <v>0</v>
      </c>
      <c r="X840" s="116">
        <v>0</v>
      </c>
      <c r="Y840" s="116">
        <v>0</v>
      </c>
      <c r="Z840" s="116">
        <v>0</v>
      </c>
      <c r="AA840" s="116">
        <v>0</v>
      </c>
      <c r="AB840" s="116">
        <v>2200</v>
      </c>
      <c r="AC840" s="116">
        <v>0</v>
      </c>
      <c r="AD840" s="116">
        <v>0</v>
      </c>
      <c r="AE840" s="116">
        <f t="shared" si="54"/>
        <v>2200</v>
      </c>
      <c r="AF840" s="89">
        <f t="shared" si="56"/>
        <v>246732</v>
      </c>
      <c r="AG840" s="87">
        <v>0</v>
      </c>
      <c r="AH840" s="117" t="s">
        <v>121</v>
      </c>
      <c r="AI840" s="118">
        <v>141612010001310</v>
      </c>
      <c r="AJ840" s="117">
        <v>0</v>
      </c>
    </row>
    <row r="841" spans="2:36" ht="16.5">
      <c r="B841" s="93" t="s">
        <v>2035</v>
      </c>
      <c r="C841" s="113">
        <v>276</v>
      </c>
      <c r="D841" s="93" t="s">
        <v>2036</v>
      </c>
      <c r="E841" s="93"/>
      <c r="F841" s="114">
        <v>629896213865</v>
      </c>
      <c r="G841" s="115">
        <v>33783</v>
      </c>
      <c r="H841" s="112" t="s">
        <v>2037</v>
      </c>
      <c r="I841" s="87" t="s">
        <v>111</v>
      </c>
      <c r="J841" s="93" t="s">
        <v>1107</v>
      </c>
      <c r="K841" s="93" t="s">
        <v>1001</v>
      </c>
      <c r="L841" s="115">
        <v>45124</v>
      </c>
      <c r="M841" s="87" t="s">
        <v>96</v>
      </c>
      <c r="N841" s="87">
        <v>0</v>
      </c>
      <c r="O841" s="116">
        <v>46280</v>
      </c>
      <c r="P841" s="116">
        <v>0</v>
      </c>
      <c r="Q841" s="116">
        <v>0</v>
      </c>
      <c r="R841" s="116">
        <v>0</v>
      </c>
      <c r="S841" s="116">
        <v>69419</v>
      </c>
      <c r="T841" s="116">
        <f t="shared" si="53"/>
        <v>115699</v>
      </c>
      <c r="U841" s="87">
        <v>0</v>
      </c>
      <c r="V841" s="89">
        <f t="shared" si="55"/>
        <v>115699</v>
      </c>
      <c r="W841" s="87">
        <v>0</v>
      </c>
      <c r="X841" s="116">
        <v>11108</v>
      </c>
      <c r="Y841" s="116">
        <v>0</v>
      </c>
      <c r="Z841" s="116">
        <v>867</v>
      </c>
      <c r="AA841" s="116">
        <v>0</v>
      </c>
      <c r="AB841" s="116">
        <v>0</v>
      </c>
      <c r="AC841" s="116">
        <v>0</v>
      </c>
      <c r="AD841" s="116">
        <v>0</v>
      </c>
      <c r="AE841" s="116">
        <f t="shared" si="54"/>
        <v>11975</v>
      </c>
      <c r="AF841" s="89">
        <f t="shared" si="56"/>
        <v>103724</v>
      </c>
      <c r="AG841" s="87">
        <v>0</v>
      </c>
      <c r="AH841" s="117" t="s">
        <v>121</v>
      </c>
      <c r="AI841" s="118">
        <v>214812010001553</v>
      </c>
      <c r="AJ841" s="117" t="s">
        <v>122</v>
      </c>
    </row>
    <row r="842" spans="2:36" ht="16.5">
      <c r="B842" s="93" t="s">
        <v>2038</v>
      </c>
      <c r="C842" s="113">
        <v>277</v>
      </c>
      <c r="D842" s="93" t="s">
        <v>2039</v>
      </c>
      <c r="E842" s="93"/>
      <c r="F842" s="114">
        <v>346895975249</v>
      </c>
      <c r="G842" s="115">
        <v>34872</v>
      </c>
      <c r="H842" s="112" t="s">
        <v>1836</v>
      </c>
      <c r="I842" s="87" t="s">
        <v>111</v>
      </c>
      <c r="J842" s="93" t="s">
        <v>1024</v>
      </c>
      <c r="K842" s="93" t="s">
        <v>1108</v>
      </c>
      <c r="L842" s="115">
        <v>45108</v>
      </c>
      <c r="M842" s="87" t="s">
        <v>96</v>
      </c>
      <c r="N842" s="87">
        <v>0</v>
      </c>
      <c r="O842" s="116">
        <v>86400</v>
      </c>
      <c r="P842" s="116">
        <v>0</v>
      </c>
      <c r="Q842" s="116">
        <v>0</v>
      </c>
      <c r="R842" s="116">
        <v>0</v>
      </c>
      <c r="S842" s="116">
        <v>129600</v>
      </c>
      <c r="T842" s="116">
        <f t="shared" si="53"/>
        <v>216000</v>
      </c>
      <c r="U842" s="87">
        <v>0</v>
      </c>
      <c r="V842" s="89">
        <f t="shared" si="55"/>
        <v>216000</v>
      </c>
      <c r="W842" s="87">
        <v>0</v>
      </c>
      <c r="X842" s="116">
        <v>20736</v>
      </c>
      <c r="Y842" s="116">
        <v>0</v>
      </c>
      <c r="Z842" s="116">
        <v>1620</v>
      </c>
      <c r="AA842" s="116">
        <v>0</v>
      </c>
      <c r="AB842" s="116">
        <v>1800</v>
      </c>
      <c r="AC842" s="116">
        <v>0</v>
      </c>
      <c r="AD842" s="116">
        <v>0</v>
      </c>
      <c r="AE842" s="116">
        <f t="shared" si="54"/>
        <v>24156</v>
      </c>
      <c r="AF842" s="89">
        <f t="shared" si="56"/>
        <v>191844</v>
      </c>
      <c r="AG842" s="87">
        <v>0</v>
      </c>
      <c r="AH842" s="117" t="s">
        <v>121</v>
      </c>
      <c r="AI842" s="118">
        <v>122710100089323</v>
      </c>
      <c r="AJ842" s="117">
        <v>0</v>
      </c>
    </row>
    <row r="843" spans="2:36" ht="16.5">
      <c r="B843" s="93" t="s">
        <v>2040</v>
      </c>
      <c r="C843" s="113">
        <v>278</v>
      </c>
      <c r="D843" s="93" t="s">
        <v>2041</v>
      </c>
      <c r="E843" s="93" t="s">
        <v>2042</v>
      </c>
      <c r="F843" s="114">
        <v>380167390435</v>
      </c>
      <c r="G843" s="115">
        <v>32336</v>
      </c>
      <c r="H843" s="112" t="s">
        <v>1826</v>
      </c>
      <c r="I843" s="87" t="s">
        <v>111</v>
      </c>
      <c r="J843" s="93" t="s">
        <v>1255</v>
      </c>
      <c r="K843" s="93" t="s">
        <v>1001</v>
      </c>
      <c r="L843" s="115">
        <v>45108</v>
      </c>
      <c r="M843" s="87" t="s">
        <v>96</v>
      </c>
      <c r="N843" s="87">
        <v>0</v>
      </c>
      <c r="O843" s="116">
        <v>48000</v>
      </c>
      <c r="P843" s="116">
        <v>0</v>
      </c>
      <c r="Q843" s="116">
        <v>0</v>
      </c>
      <c r="R843" s="116">
        <v>0</v>
      </c>
      <c r="S843" s="116">
        <v>72000</v>
      </c>
      <c r="T843" s="116">
        <f t="shared" si="53"/>
        <v>120000</v>
      </c>
      <c r="U843" s="87">
        <v>0</v>
      </c>
      <c r="V843" s="89">
        <f t="shared" si="55"/>
        <v>120000</v>
      </c>
      <c r="W843" s="87">
        <v>0</v>
      </c>
      <c r="X843" s="116">
        <v>11520</v>
      </c>
      <c r="Y843" s="116">
        <v>0</v>
      </c>
      <c r="Z843" s="116">
        <v>900</v>
      </c>
      <c r="AA843" s="116">
        <v>0</v>
      </c>
      <c r="AB843" s="116">
        <v>0</v>
      </c>
      <c r="AC843" s="116">
        <v>0</v>
      </c>
      <c r="AD843" s="116">
        <v>0</v>
      </c>
      <c r="AE843" s="116">
        <f t="shared" si="54"/>
        <v>12420</v>
      </c>
      <c r="AF843" s="89">
        <f t="shared" si="56"/>
        <v>107580</v>
      </c>
      <c r="AG843" s="87">
        <v>0</v>
      </c>
      <c r="AH843" s="117" t="s">
        <v>121</v>
      </c>
      <c r="AI843" s="118">
        <v>62312010001827</v>
      </c>
      <c r="AJ843" s="117">
        <v>0</v>
      </c>
    </row>
    <row r="844" spans="2:36" ht="16.5">
      <c r="B844" s="93" t="s">
        <v>2047</v>
      </c>
      <c r="C844" s="113">
        <v>279</v>
      </c>
      <c r="D844" s="93" t="s">
        <v>2048</v>
      </c>
      <c r="E844" s="93" t="s">
        <v>2049</v>
      </c>
      <c r="F844" s="114">
        <v>669497329093</v>
      </c>
      <c r="G844" s="115">
        <v>31729</v>
      </c>
      <c r="H844" s="112" t="s">
        <v>2050</v>
      </c>
      <c r="I844" s="87" t="s">
        <v>111</v>
      </c>
      <c r="J844" s="93" t="s">
        <v>1255</v>
      </c>
      <c r="K844" s="93" t="s">
        <v>1001</v>
      </c>
      <c r="L844" s="115">
        <v>45108</v>
      </c>
      <c r="M844" s="87" t="s">
        <v>96</v>
      </c>
      <c r="N844" s="87">
        <v>0</v>
      </c>
      <c r="O844" s="116">
        <v>48000</v>
      </c>
      <c r="P844" s="116">
        <v>0</v>
      </c>
      <c r="Q844" s="116">
        <v>0</v>
      </c>
      <c r="R844" s="116">
        <v>0</v>
      </c>
      <c r="S844" s="116">
        <v>72000</v>
      </c>
      <c r="T844" s="116">
        <f t="shared" si="53"/>
        <v>120000</v>
      </c>
      <c r="U844" s="87">
        <v>0</v>
      </c>
      <c r="V844" s="89">
        <f t="shared" si="55"/>
        <v>120000</v>
      </c>
      <c r="W844" s="87">
        <v>0</v>
      </c>
      <c r="X844" s="116">
        <v>11520</v>
      </c>
      <c r="Y844" s="116">
        <v>0</v>
      </c>
      <c r="Z844" s="116">
        <v>900</v>
      </c>
      <c r="AA844" s="116">
        <v>0</v>
      </c>
      <c r="AB844" s="116">
        <v>0</v>
      </c>
      <c r="AC844" s="116">
        <v>0</v>
      </c>
      <c r="AD844" s="116">
        <v>0</v>
      </c>
      <c r="AE844" s="116">
        <f t="shared" si="54"/>
        <v>12420</v>
      </c>
      <c r="AF844" s="89">
        <f t="shared" si="56"/>
        <v>107580</v>
      </c>
      <c r="AG844" s="87">
        <v>0</v>
      </c>
      <c r="AH844" s="117" t="s">
        <v>121</v>
      </c>
      <c r="AI844" s="118">
        <v>64712010001230</v>
      </c>
      <c r="AJ844" s="117">
        <v>0</v>
      </c>
    </row>
    <row r="845" spans="2:36" ht="16.5">
      <c r="B845" s="93" t="s">
        <v>2051</v>
      </c>
      <c r="C845" s="113">
        <v>280</v>
      </c>
      <c r="D845" s="93" t="s">
        <v>2052</v>
      </c>
      <c r="E845" s="93" t="s">
        <v>2053</v>
      </c>
      <c r="F845" s="114">
        <v>593791110662</v>
      </c>
      <c r="G845" s="115">
        <v>29627</v>
      </c>
      <c r="H845" s="112" t="s">
        <v>2054</v>
      </c>
      <c r="I845" s="87" t="s">
        <v>111</v>
      </c>
      <c r="J845" s="93" t="s">
        <v>1255</v>
      </c>
      <c r="K845" s="93" t="s">
        <v>1001</v>
      </c>
      <c r="L845" s="115">
        <v>45108</v>
      </c>
      <c r="M845" s="87" t="s">
        <v>96</v>
      </c>
      <c r="N845" s="87">
        <v>0</v>
      </c>
      <c r="O845" s="116">
        <v>48000</v>
      </c>
      <c r="P845" s="116">
        <v>0</v>
      </c>
      <c r="Q845" s="116">
        <v>0</v>
      </c>
      <c r="R845" s="116">
        <v>0</v>
      </c>
      <c r="S845" s="116">
        <v>72000</v>
      </c>
      <c r="T845" s="116">
        <f t="shared" si="53"/>
        <v>120000</v>
      </c>
      <c r="U845" s="87">
        <v>0</v>
      </c>
      <c r="V845" s="89">
        <f t="shared" si="55"/>
        <v>120000</v>
      </c>
      <c r="W845" s="87">
        <v>0</v>
      </c>
      <c r="X845" s="116">
        <v>11520</v>
      </c>
      <c r="Y845" s="116">
        <v>0</v>
      </c>
      <c r="Z845" s="116">
        <v>900</v>
      </c>
      <c r="AA845" s="116">
        <v>0</v>
      </c>
      <c r="AB845" s="116">
        <v>0</v>
      </c>
      <c r="AC845" s="116">
        <v>0</v>
      </c>
      <c r="AD845" s="116">
        <v>0</v>
      </c>
      <c r="AE845" s="116">
        <f t="shared" si="54"/>
        <v>12420</v>
      </c>
      <c r="AF845" s="89">
        <f t="shared" si="56"/>
        <v>107580</v>
      </c>
      <c r="AG845" s="87">
        <v>0</v>
      </c>
      <c r="AH845" s="117" t="s">
        <v>121</v>
      </c>
      <c r="AI845" s="118">
        <v>62312010001856</v>
      </c>
      <c r="AJ845" s="117">
        <v>0</v>
      </c>
    </row>
    <row r="846" spans="2:36" ht="16.5">
      <c r="B846" s="93" t="s">
        <v>2055</v>
      </c>
      <c r="C846" s="113">
        <v>281</v>
      </c>
      <c r="D846" s="93" t="s">
        <v>2056</v>
      </c>
      <c r="E846" s="93" t="s">
        <v>2057</v>
      </c>
      <c r="F846" s="114">
        <v>485410379522</v>
      </c>
      <c r="G846" s="115">
        <v>35061</v>
      </c>
      <c r="H846" s="112" t="s">
        <v>1901</v>
      </c>
      <c r="I846" s="87" t="s">
        <v>111</v>
      </c>
      <c r="J846" s="93" t="s">
        <v>1255</v>
      </c>
      <c r="K846" s="93" t="s">
        <v>1001</v>
      </c>
      <c r="L846" s="115">
        <v>45108</v>
      </c>
      <c r="M846" s="87" t="s">
        <v>96</v>
      </c>
      <c r="N846" s="87">
        <v>0</v>
      </c>
      <c r="O846" s="116">
        <v>48000</v>
      </c>
      <c r="P846" s="116">
        <v>0</v>
      </c>
      <c r="Q846" s="116">
        <v>0</v>
      </c>
      <c r="R846" s="116">
        <v>0</v>
      </c>
      <c r="S846" s="116">
        <v>72000</v>
      </c>
      <c r="T846" s="116">
        <f t="shared" si="53"/>
        <v>120000</v>
      </c>
      <c r="U846" s="87">
        <v>0</v>
      </c>
      <c r="V846" s="89">
        <f t="shared" si="55"/>
        <v>120000</v>
      </c>
      <c r="W846" s="87">
        <v>0</v>
      </c>
      <c r="X846" s="116">
        <v>11520</v>
      </c>
      <c r="Y846" s="116">
        <v>0</v>
      </c>
      <c r="Z846" s="116">
        <v>900</v>
      </c>
      <c r="AA846" s="116">
        <v>0</v>
      </c>
      <c r="AB846" s="116">
        <v>0</v>
      </c>
      <c r="AC846" s="116">
        <v>0</v>
      </c>
      <c r="AD846" s="116">
        <v>0</v>
      </c>
      <c r="AE846" s="116">
        <f t="shared" si="54"/>
        <v>12420</v>
      </c>
      <c r="AF846" s="89">
        <f t="shared" si="56"/>
        <v>107580</v>
      </c>
      <c r="AG846" s="87">
        <v>0</v>
      </c>
      <c r="AH846" s="117" t="s">
        <v>121</v>
      </c>
      <c r="AI846" s="118">
        <v>233012010002842</v>
      </c>
      <c r="AJ846" s="117">
        <v>0</v>
      </c>
    </row>
    <row r="847" spans="2:36" ht="16.5">
      <c r="B847" s="93" t="s">
        <v>2058</v>
      </c>
      <c r="C847" s="113">
        <v>282</v>
      </c>
      <c r="D847" s="93" t="s">
        <v>2059</v>
      </c>
      <c r="E847" s="93" t="s">
        <v>2060</v>
      </c>
      <c r="F847" s="114">
        <v>820264194404</v>
      </c>
      <c r="G847" s="115">
        <v>26838</v>
      </c>
      <c r="H847" s="112"/>
      <c r="I847" s="87" t="s">
        <v>111</v>
      </c>
      <c r="J847" s="93" t="s">
        <v>1005</v>
      </c>
      <c r="K847" s="93" t="s">
        <v>2061</v>
      </c>
      <c r="L847" s="115">
        <v>45122</v>
      </c>
      <c r="M847" s="87" t="s">
        <v>96</v>
      </c>
      <c r="N847" s="87">
        <v>0</v>
      </c>
      <c r="O847" s="116">
        <v>359000</v>
      </c>
      <c r="P847" s="116">
        <v>0</v>
      </c>
      <c r="Q847" s="116">
        <v>0</v>
      </c>
      <c r="R847" s="116">
        <v>0</v>
      </c>
      <c r="S847" s="116">
        <v>359000</v>
      </c>
      <c r="T847" s="116">
        <f t="shared" si="53"/>
        <v>718000</v>
      </c>
      <c r="U847" s="87">
        <v>0</v>
      </c>
      <c r="V847" s="89">
        <f t="shared" si="55"/>
        <v>718000</v>
      </c>
      <c r="W847" s="87">
        <v>0</v>
      </c>
      <c r="X847" s="116">
        <v>0</v>
      </c>
      <c r="Y847" s="116">
        <v>0</v>
      </c>
      <c r="Z847" s="116">
        <v>0</v>
      </c>
      <c r="AA847" s="116">
        <v>0</v>
      </c>
      <c r="AB847" s="116">
        <v>2400</v>
      </c>
      <c r="AC847" s="116">
        <v>0</v>
      </c>
      <c r="AD847" s="116">
        <v>0</v>
      </c>
      <c r="AE847" s="116">
        <f t="shared" si="54"/>
        <v>2400</v>
      </c>
      <c r="AF847" s="89">
        <f t="shared" si="56"/>
        <v>715600</v>
      </c>
      <c r="AG847" s="87">
        <v>0</v>
      </c>
      <c r="AH847" s="117" t="s">
        <v>121</v>
      </c>
      <c r="AI847" s="118">
        <v>43810100099384</v>
      </c>
      <c r="AJ847" s="117">
        <v>0</v>
      </c>
    </row>
    <row r="848" spans="2:36" ht="16.5">
      <c r="B848" s="93" t="s">
        <v>2062</v>
      </c>
      <c r="C848" s="113">
        <v>283</v>
      </c>
      <c r="D848" s="93" t="s">
        <v>2063</v>
      </c>
      <c r="E848" s="93" t="s">
        <v>2064</v>
      </c>
      <c r="F848" s="114">
        <v>686922457318</v>
      </c>
      <c r="G848" s="115">
        <v>30873</v>
      </c>
      <c r="H848" s="112"/>
      <c r="I848" s="87" t="s">
        <v>111</v>
      </c>
      <c r="J848" s="93" t="s">
        <v>1005</v>
      </c>
      <c r="K848" s="93" t="s">
        <v>1842</v>
      </c>
      <c r="L848" s="115">
        <v>45152</v>
      </c>
      <c r="M848" s="87" t="s">
        <v>96</v>
      </c>
      <c r="N848" s="87">
        <v>0</v>
      </c>
      <c r="O848" s="116">
        <v>71500</v>
      </c>
      <c r="P848" s="116">
        <v>0</v>
      </c>
      <c r="Q848" s="116">
        <v>0</v>
      </c>
      <c r="R848" s="116">
        <v>0</v>
      </c>
      <c r="S848" s="116">
        <v>66887</v>
      </c>
      <c r="T848" s="116">
        <f t="shared" si="53"/>
        <v>138387</v>
      </c>
      <c r="U848" s="87">
        <v>0</v>
      </c>
      <c r="V848" s="89">
        <f t="shared" si="55"/>
        <v>138387</v>
      </c>
      <c r="W848" s="87">
        <v>0</v>
      </c>
      <c r="X848" s="116">
        <v>0</v>
      </c>
      <c r="Y848" s="116">
        <v>0</v>
      </c>
      <c r="Z848" s="116">
        <v>0</v>
      </c>
      <c r="AA848" s="116">
        <v>0</v>
      </c>
      <c r="AB848" s="116">
        <v>950</v>
      </c>
      <c r="AC848" s="116">
        <v>0</v>
      </c>
      <c r="AD848" s="116">
        <v>0</v>
      </c>
      <c r="AE848" s="116">
        <f t="shared" si="54"/>
        <v>950</v>
      </c>
      <c r="AF848" s="89">
        <f t="shared" si="56"/>
        <v>137437</v>
      </c>
      <c r="AG848" s="87">
        <v>0</v>
      </c>
      <c r="AH848" s="117" t="s">
        <v>121</v>
      </c>
      <c r="AI848" s="118">
        <v>508202010048948</v>
      </c>
      <c r="AJ848" s="117" t="s">
        <v>1007</v>
      </c>
    </row>
    <row r="849" spans="2:36" ht="16.5">
      <c r="B849" s="93" t="s">
        <v>2065</v>
      </c>
      <c r="C849" s="113">
        <v>284</v>
      </c>
      <c r="D849" s="93" t="s">
        <v>2066</v>
      </c>
      <c r="E849" s="93" t="s">
        <v>2067</v>
      </c>
      <c r="F849" s="114">
        <v>737847411232</v>
      </c>
      <c r="G849" s="115">
        <v>34863</v>
      </c>
      <c r="H849" s="112" t="s">
        <v>1266</v>
      </c>
      <c r="I849" s="87" t="s">
        <v>111</v>
      </c>
      <c r="J849" s="93" t="s">
        <v>1989</v>
      </c>
      <c r="K849" s="93" t="s">
        <v>1001</v>
      </c>
      <c r="L849" s="115">
        <v>45112</v>
      </c>
      <c r="M849" s="87" t="s">
        <v>96</v>
      </c>
      <c r="N849" s="87">
        <v>0</v>
      </c>
      <c r="O849" s="116">
        <v>59000</v>
      </c>
      <c r="P849" s="116">
        <v>0</v>
      </c>
      <c r="Q849" s="116">
        <v>0</v>
      </c>
      <c r="R849" s="116">
        <v>0</v>
      </c>
      <c r="S849" s="116">
        <v>39968</v>
      </c>
      <c r="T849" s="116">
        <f t="shared" si="53"/>
        <v>98968</v>
      </c>
      <c r="U849" s="87">
        <v>0</v>
      </c>
      <c r="V849" s="89">
        <f t="shared" si="55"/>
        <v>98968</v>
      </c>
      <c r="W849" s="87">
        <v>0</v>
      </c>
      <c r="X849" s="116">
        <v>0</v>
      </c>
      <c r="Y849" s="116">
        <v>0</v>
      </c>
      <c r="Z849" s="116">
        <v>0</v>
      </c>
      <c r="AA849" s="116">
        <v>0</v>
      </c>
      <c r="AB849" s="116">
        <v>800</v>
      </c>
      <c r="AC849" s="116">
        <v>0</v>
      </c>
      <c r="AD849" s="116">
        <v>0</v>
      </c>
      <c r="AE849" s="116">
        <f t="shared" si="54"/>
        <v>800</v>
      </c>
      <c r="AF849" s="89">
        <f t="shared" si="56"/>
        <v>98168</v>
      </c>
      <c r="AG849" s="87">
        <v>0</v>
      </c>
      <c r="AH849" s="117" t="s">
        <v>121</v>
      </c>
      <c r="AI849" s="118">
        <v>328302010597931</v>
      </c>
      <c r="AJ849" s="117" t="s">
        <v>174</v>
      </c>
    </row>
    <row r="850" spans="2:36" ht="16.5">
      <c r="B850" s="93" t="s">
        <v>2068</v>
      </c>
      <c r="C850" s="113">
        <v>285</v>
      </c>
      <c r="D850" s="93" t="s">
        <v>2069</v>
      </c>
      <c r="E850" s="93"/>
      <c r="F850" s="114">
        <v>258374623488</v>
      </c>
      <c r="G850" s="115">
        <v>26299</v>
      </c>
      <c r="H850" s="112" t="s">
        <v>2070</v>
      </c>
      <c r="I850" s="87" t="s">
        <v>111</v>
      </c>
      <c r="J850" s="93" t="s">
        <v>1033</v>
      </c>
      <c r="K850" s="93" t="s">
        <v>1517</v>
      </c>
      <c r="L850" s="115">
        <v>45155</v>
      </c>
      <c r="M850" s="87" t="s">
        <v>96</v>
      </c>
      <c r="N850" s="87">
        <v>0</v>
      </c>
      <c r="O850" s="116">
        <v>48711</v>
      </c>
      <c r="P850" s="116">
        <v>0</v>
      </c>
      <c r="Q850" s="116">
        <v>0</v>
      </c>
      <c r="R850" s="116">
        <v>0</v>
      </c>
      <c r="S850" s="116">
        <v>73066</v>
      </c>
      <c r="T850" s="116">
        <f t="shared" si="53"/>
        <v>121777</v>
      </c>
      <c r="U850" s="87">
        <v>0</v>
      </c>
      <c r="V850" s="89">
        <f t="shared" si="55"/>
        <v>121777</v>
      </c>
      <c r="W850" s="87">
        <v>0</v>
      </c>
      <c r="X850" s="116">
        <v>11692</v>
      </c>
      <c r="Y850" s="116">
        <v>0</v>
      </c>
      <c r="Z850" s="116">
        <v>908</v>
      </c>
      <c r="AA850" s="116">
        <v>0</v>
      </c>
      <c r="AB850" s="116">
        <v>0</v>
      </c>
      <c r="AC850" s="116">
        <v>0</v>
      </c>
      <c r="AD850" s="116">
        <v>0</v>
      </c>
      <c r="AE850" s="116">
        <f t="shared" si="54"/>
        <v>12600</v>
      </c>
      <c r="AF850" s="89">
        <f t="shared" si="56"/>
        <v>109177</v>
      </c>
      <c r="AG850" s="87">
        <v>0</v>
      </c>
      <c r="AH850" s="117" t="s">
        <v>121</v>
      </c>
      <c r="AI850" s="118">
        <v>328002011004050</v>
      </c>
      <c r="AJ850" s="117" t="s">
        <v>174</v>
      </c>
    </row>
    <row r="851" spans="2:36" ht="16.5">
      <c r="B851" s="93" t="s">
        <v>2073</v>
      </c>
      <c r="C851" s="113">
        <v>286</v>
      </c>
      <c r="D851" s="93" t="s">
        <v>2074</v>
      </c>
      <c r="E851" s="93"/>
      <c r="F851" s="114">
        <v>274450611984</v>
      </c>
      <c r="G851" s="115">
        <v>33849</v>
      </c>
      <c r="H851" s="112" t="s">
        <v>1951</v>
      </c>
      <c r="I851" s="87" t="s">
        <v>111</v>
      </c>
      <c r="J851" s="93" t="s">
        <v>1005</v>
      </c>
      <c r="K851" s="93" t="s">
        <v>1037</v>
      </c>
      <c r="L851" s="115">
        <v>45145</v>
      </c>
      <c r="M851" s="87" t="s">
        <v>96</v>
      </c>
      <c r="N851" s="87">
        <v>0</v>
      </c>
      <c r="O851" s="116">
        <v>8600</v>
      </c>
      <c r="P851" s="116">
        <v>0</v>
      </c>
      <c r="Q851" s="116">
        <v>0</v>
      </c>
      <c r="R851" s="116">
        <v>0</v>
      </c>
      <c r="S851" s="116">
        <v>12900</v>
      </c>
      <c r="T851" s="116">
        <f t="shared" si="53"/>
        <v>21500</v>
      </c>
      <c r="U851" s="87">
        <v>0</v>
      </c>
      <c r="V851" s="89">
        <f t="shared" si="55"/>
        <v>21500</v>
      </c>
      <c r="W851" s="87">
        <v>0</v>
      </c>
      <c r="X851" s="116">
        <v>0</v>
      </c>
      <c r="Y851" s="116">
        <v>0</v>
      </c>
      <c r="Z851" s="116">
        <v>0</v>
      </c>
      <c r="AA851" s="116">
        <v>0</v>
      </c>
      <c r="AB851" s="116">
        <v>0</v>
      </c>
      <c r="AC851" s="116">
        <v>0</v>
      </c>
      <c r="AD851" s="116">
        <v>0</v>
      </c>
      <c r="AE851" s="116">
        <f t="shared" si="54"/>
        <v>0</v>
      </c>
      <c r="AF851" s="89">
        <f t="shared" si="56"/>
        <v>21500</v>
      </c>
      <c r="AG851" s="87">
        <v>0</v>
      </c>
      <c r="AH851" s="117" t="s">
        <v>121</v>
      </c>
      <c r="AI851" s="118">
        <v>130810100087194</v>
      </c>
      <c r="AJ851" s="117">
        <v>0</v>
      </c>
    </row>
    <row r="852" spans="2:36" ht="16.5">
      <c r="B852" s="93" t="s">
        <v>2075</v>
      </c>
      <c r="C852" s="113">
        <v>287</v>
      </c>
      <c r="D852" s="93" t="s">
        <v>2076</v>
      </c>
      <c r="E852" s="93" t="s">
        <v>2077</v>
      </c>
      <c r="F852" s="114">
        <v>623031542885</v>
      </c>
      <c r="G852" s="115">
        <v>32947</v>
      </c>
      <c r="H852" s="112" t="s">
        <v>1266</v>
      </c>
      <c r="I852" s="87" t="s">
        <v>111</v>
      </c>
      <c r="J852" s="93" t="s">
        <v>1325</v>
      </c>
      <c r="K852" s="93" t="s">
        <v>1001</v>
      </c>
      <c r="L852" s="115">
        <v>45139</v>
      </c>
      <c r="M852" s="87" t="s">
        <v>96</v>
      </c>
      <c r="N852" s="87">
        <v>0</v>
      </c>
      <c r="O852" s="116">
        <v>186000</v>
      </c>
      <c r="P852" s="116">
        <v>0</v>
      </c>
      <c r="Q852" s="116">
        <v>0</v>
      </c>
      <c r="R852" s="116">
        <v>0</v>
      </c>
      <c r="S852" s="116">
        <v>114000</v>
      </c>
      <c r="T852" s="116">
        <f t="shared" si="53"/>
        <v>300000</v>
      </c>
      <c r="U852" s="87">
        <v>0</v>
      </c>
      <c r="V852" s="89">
        <f t="shared" si="55"/>
        <v>300000</v>
      </c>
      <c r="W852" s="87">
        <v>0</v>
      </c>
      <c r="X852" s="116">
        <v>0</v>
      </c>
      <c r="Y852" s="116">
        <v>0</v>
      </c>
      <c r="Z852" s="116">
        <v>0</v>
      </c>
      <c r="AA852" s="116">
        <v>0</v>
      </c>
      <c r="AB852" s="116">
        <v>2400</v>
      </c>
      <c r="AC852" s="116">
        <v>0</v>
      </c>
      <c r="AD852" s="116">
        <v>0</v>
      </c>
      <c r="AE852" s="116">
        <f t="shared" si="54"/>
        <v>2400</v>
      </c>
      <c r="AF852" s="89">
        <f t="shared" si="56"/>
        <v>297600</v>
      </c>
      <c r="AG852" s="87">
        <v>0</v>
      </c>
      <c r="AH852" s="117" t="s">
        <v>121</v>
      </c>
      <c r="AI852" s="118">
        <v>610002010008939</v>
      </c>
      <c r="AJ852" s="117" t="s">
        <v>140</v>
      </c>
    </row>
    <row r="853" spans="2:36" ht="16.5">
      <c r="B853" s="93" t="s">
        <v>2078</v>
      </c>
      <c r="C853" s="113">
        <v>288</v>
      </c>
      <c r="D853" s="93" t="s">
        <v>2079</v>
      </c>
      <c r="E853" s="93" t="s">
        <v>2080</v>
      </c>
      <c r="F853" s="114">
        <v>351802735416</v>
      </c>
      <c r="G853" s="115">
        <v>33640</v>
      </c>
      <c r="H853" s="112" t="s">
        <v>2037</v>
      </c>
      <c r="I853" s="87" t="s">
        <v>111</v>
      </c>
      <c r="J853" s="93" t="s">
        <v>1020</v>
      </c>
      <c r="K853" s="93" t="s">
        <v>1037</v>
      </c>
      <c r="L853" s="115">
        <v>45150</v>
      </c>
      <c r="M853" s="87" t="s">
        <v>96</v>
      </c>
      <c r="N853" s="87">
        <v>0</v>
      </c>
      <c r="O853" s="116">
        <v>72000</v>
      </c>
      <c r="P853" s="116">
        <v>0</v>
      </c>
      <c r="Q853" s="116">
        <v>0</v>
      </c>
      <c r="R853" s="116">
        <v>0</v>
      </c>
      <c r="S853" s="116">
        <v>108000</v>
      </c>
      <c r="T853" s="116">
        <f t="shared" si="53"/>
        <v>180000</v>
      </c>
      <c r="U853" s="87">
        <v>0</v>
      </c>
      <c r="V853" s="89">
        <f t="shared" si="55"/>
        <v>180000</v>
      </c>
      <c r="W853" s="87">
        <v>0</v>
      </c>
      <c r="X853" s="116">
        <v>17280</v>
      </c>
      <c r="Y853" s="116">
        <v>0</v>
      </c>
      <c r="Z853" s="116">
        <v>1344</v>
      </c>
      <c r="AA853" s="116">
        <v>0</v>
      </c>
      <c r="AB853" s="116">
        <v>0</v>
      </c>
      <c r="AC853" s="116">
        <v>0</v>
      </c>
      <c r="AD853" s="116">
        <v>0</v>
      </c>
      <c r="AE853" s="116">
        <f t="shared" si="54"/>
        <v>18624</v>
      </c>
      <c r="AF853" s="89">
        <f t="shared" si="56"/>
        <v>161376</v>
      </c>
      <c r="AG853" s="87">
        <v>0</v>
      </c>
      <c r="AH853" s="117" t="s">
        <v>121</v>
      </c>
      <c r="AI853" s="118">
        <v>214810100052000</v>
      </c>
      <c r="AJ853" s="117" t="s">
        <v>122</v>
      </c>
    </row>
    <row r="854" spans="2:36" ht="16.5">
      <c r="B854" s="93" t="s">
        <v>2081</v>
      </c>
      <c r="C854" s="113">
        <v>289</v>
      </c>
      <c r="D854" s="93" t="s">
        <v>2082</v>
      </c>
      <c r="E854" s="93" t="s">
        <v>2083</v>
      </c>
      <c r="F854" s="114">
        <v>594936927946</v>
      </c>
      <c r="G854" s="115">
        <v>22037</v>
      </c>
      <c r="H854" s="112" t="s">
        <v>2037</v>
      </c>
      <c r="I854" s="87" t="s">
        <v>111</v>
      </c>
      <c r="J854" s="93" t="s">
        <v>1486</v>
      </c>
      <c r="K854" s="93" t="s">
        <v>1211</v>
      </c>
      <c r="L854" s="115">
        <v>45152</v>
      </c>
      <c r="M854" s="87" t="s">
        <v>96</v>
      </c>
      <c r="N854" s="87">
        <v>0</v>
      </c>
      <c r="O854" s="116">
        <v>186000</v>
      </c>
      <c r="P854" s="116">
        <v>0</v>
      </c>
      <c r="Q854" s="116">
        <v>0</v>
      </c>
      <c r="R854" s="116">
        <v>0</v>
      </c>
      <c r="S854" s="116">
        <v>114000</v>
      </c>
      <c r="T854" s="116">
        <f t="shared" si="53"/>
        <v>300000</v>
      </c>
      <c r="U854" s="87">
        <v>0</v>
      </c>
      <c r="V854" s="89">
        <f t="shared" si="55"/>
        <v>300000</v>
      </c>
      <c r="W854" s="87">
        <v>0</v>
      </c>
      <c r="X854" s="116">
        <v>0</v>
      </c>
      <c r="Y854" s="116">
        <v>0</v>
      </c>
      <c r="Z854" s="116">
        <v>0</v>
      </c>
      <c r="AA854" s="116">
        <v>0</v>
      </c>
      <c r="AB854" s="116">
        <v>2400</v>
      </c>
      <c r="AC854" s="116">
        <v>0</v>
      </c>
      <c r="AD854" s="116">
        <v>0</v>
      </c>
      <c r="AE854" s="116">
        <f t="shared" si="54"/>
        <v>2400</v>
      </c>
      <c r="AF854" s="89">
        <f t="shared" si="56"/>
        <v>297600</v>
      </c>
      <c r="AG854" s="87">
        <v>0</v>
      </c>
      <c r="AH854" s="117" t="s">
        <v>121</v>
      </c>
      <c r="AI854" s="118">
        <v>112310011051919</v>
      </c>
      <c r="AJ854" s="117">
        <v>0</v>
      </c>
    </row>
    <row r="855" spans="2:36" ht="16.5">
      <c r="B855" s="93" t="s">
        <v>2084</v>
      </c>
      <c r="C855" s="113">
        <v>290</v>
      </c>
      <c r="D855" s="93" t="s">
        <v>2085</v>
      </c>
      <c r="E855" s="93"/>
      <c r="F855" s="114">
        <v>573088763455</v>
      </c>
      <c r="G855" s="115">
        <v>32509</v>
      </c>
      <c r="H855" s="112" t="s">
        <v>2086</v>
      </c>
      <c r="I855" s="87" t="s">
        <v>111</v>
      </c>
      <c r="J855" s="93" t="s">
        <v>1024</v>
      </c>
      <c r="K855" s="93" t="s">
        <v>1108</v>
      </c>
      <c r="L855" s="115">
        <v>45139</v>
      </c>
      <c r="M855" s="87" t="s">
        <v>96</v>
      </c>
      <c r="N855" s="87">
        <v>0</v>
      </c>
      <c r="O855" s="116">
        <v>57600</v>
      </c>
      <c r="P855" s="116">
        <v>0</v>
      </c>
      <c r="Q855" s="116">
        <v>0</v>
      </c>
      <c r="R855" s="116">
        <v>0</v>
      </c>
      <c r="S855" s="116">
        <v>86400</v>
      </c>
      <c r="T855" s="116">
        <f t="shared" si="53"/>
        <v>144000</v>
      </c>
      <c r="U855" s="87">
        <v>0</v>
      </c>
      <c r="V855" s="89">
        <f t="shared" si="55"/>
        <v>144000</v>
      </c>
      <c r="W855" s="87">
        <v>0</v>
      </c>
      <c r="X855" s="116">
        <v>13824</v>
      </c>
      <c r="Y855" s="116">
        <v>0</v>
      </c>
      <c r="Z855" s="116">
        <v>1080</v>
      </c>
      <c r="AA855" s="116">
        <v>0</v>
      </c>
      <c r="AB855" s="116">
        <v>0</v>
      </c>
      <c r="AC855" s="116">
        <v>0</v>
      </c>
      <c r="AD855" s="116">
        <v>0</v>
      </c>
      <c r="AE855" s="116">
        <f t="shared" si="54"/>
        <v>14904</v>
      </c>
      <c r="AF855" s="89">
        <f t="shared" si="56"/>
        <v>129096</v>
      </c>
      <c r="AG855" s="87">
        <v>0</v>
      </c>
      <c r="AH855" s="117" t="s">
        <v>121</v>
      </c>
      <c r="AI855" s="118">
        <v>610002010011103</v>
      </c>
      <c r="AJ855" s="117" t="s">
        <v>140</v>
      </c>
    </row>
    <row r="856" spans="2:36" ht="16.5">
      <c r="B856" s="93" t="s">
        <v>2093</v>
      </c>
      <c r="C856" s="113">
        <v>291</v>
      </c>
      <c r="D856" s="93" t="s">
        <v>2094</v>
      </c>
      <c r="E856" s="93" t="s">
        <v>2095</v>
      </c>
      <c r="F856" s="114">
        <v>551831355201</v>
      </c>
      <c r="G856" s="115">
        <v>35665</v>
      </c>
      <c r="H856" s="112"/>
      <c r="I856" s="87" t="s">
        <v>111</v>
      </c>
      <c r="J856" s="93" t="s">
        <v>1005</v>
      </c>
      <c r="K856" s="93" t="s">
        <v>1129</v>
      </c>
      <c r="L856" s="115">
        <v>45200</v>
      </c>
      <c r="M856" s="87" t="s">
        <v>96</v>
      </c>
      <c r="N856" s="87">
        <v>0</v>
      </c>
      <c r="O856" s="116">
        <v>60000</v>
      </c>
      <c r="P856" s="116">
        <v>0</v>
      </c>
      <c r="Q856" s="116">
        <v>0</v>
      </c>
      <c r="R856" s="116">
        <v>0</v>
      </c>
      <c r="S856" s="116">
        <v>52000</v>
      </c>
      <c r="T856" s="116">
        <f t="shared" si="53"/>
        <v>112000</v>
      </c>
      <c r="U856" s="87">
        <v>0</v>
      </c>
      <c r="V856" s="89">
        <f t="shared" si="55"/>
        <v>112000</v>
      </c>
      <c r="W856" s="87">
        <v>0</v>
      </c>
      <c r="X856" s="116">
        <v>0</v>
      </c>
      <c r="Y856" s="116">
        <v>0</v>
      </c>
      <c r="Z856" s="116">
        <v>0</v>
      </c>
      <c r="AA856" s="116">
        <v>0</v>
      </c>
      <c r="AB856" s="116">
        <v>800</v>
      </c>
      <c r="AC856" s="116">
        <v>0</v>
      </c>
      <c r="AD856" s="116">
        <v>0</v>
      </c>
      <c r="AE856" s="116">
        <f t="shared" si="54"/>
        <v>800</v>
      </c>
      <c r="AF856" s="89">
        <f t="shared" si="56"/>
        <v>111200</v>
      </c>
      <c r="AG856" s="87">
        <v>0</v>
      </c>
      <c r="AH856" s="117" t="s">
        <v>121</v>
      </c>
      <c r="AI856" s="118">
        <v>508202010048992</v>
      </c>
      <c r="AJ856" s="117" t="s">
        <v>1007</v>
      </c>
    </row>
    <row r="857" spans="2:36" ht="16.5">
      <c r="B857" s="93" t="s">
        <v>2101</v>
      </c>
      <c r="C857" s="113">
        <v>292</v>
      </c>
      <c r="D857" s="93" t="s">
        <v>2102</v>
      </c>
      <c r="E857" s="93"/>
      <c r="F857" s="114">
        <v>515475922487</v>
      </c>
      <c r="G857" s="115">
        <v>35115</v>
      </c>
      <c r="H857" s="112" t="s">
        <v>1258</v>
      </c>
      <c r="I857" s="87" t="s">
        <v>111</v>
      </c>
      <c r="J857" s="93" t="s">
        <v>1186</v>
      </c>
      <c r="K857" s="93" t="s">
        <v>1108</v>
      </c>
      <c r="L857" s="115">
        <v>45215</v>
      </c>
      <c r="M857" s="87" t="s">
        <v>96</v>
      </c>
      <c r="N857" s="87">
        <v>0</v>
      </c>
      <c r="O857" s="116">
        <v>47867</v>
      </c>
      <c r="P857" s="116">
        <v>0</v>
      </c>
      <c r="Q857" s="116">
        <v>0</v>
      </c>
      <c r="R857" s="116">
        <v>0</v>
      </c>
      <c r="S857" s="116">
        <v>71800</v>
      </c>
      <c r="T857" s="116">
        <f t="shared" si="53"/>
        <v>119667</v>
      </c>
      <c r="U857" s="87">
        <v>0</v>
      </c>
      <c r="V857" s="89">
        <f t="shared" si="55"/>
        <v>119667</v>
      </c>
      <c r="W857" s="87">
        <v>0</v>
      </c>
      <c r="X857" s="116">
        <v>11488</v>
      </c>
      <c r="Y857" s="116">
        <v>0</v>
      </c>
      <c r="Z857" s="116">
        <v>897</v>
      </c>
      <c r="AA857" s="116">
        <v>0</v>
      </c>
      <c r="AB857" s="116">
        <v>0</v>
      </c>
      <c r="AC857" s="116">
        <v>0</v>
      </c>
      <c r="AD857" s="116">
        <v>0</v>
      </c>
      <c r="AE857" s="116">
        <f t="shared" si="54"/>
        <v>12385</v>
      </c>
      <c r="AF857" s="89">
        <f t="shared" si="56"/>
        <v>107282</v>
      </c>
      <c r="AG857" s="87">
        <v>0</v>
      </c>
      <c r="AH857" s="117" t="s">
        <v>121</v>
      </c>
      <c r="AI857" s="118">
        <v>328202120001121</v>
      </c>
      <c r="AJ857" s="117" t="s">
        <v>1318</v>
      </c>
    </row>
    <row r="858" spans="2:36" ht="16.5">
      <c r="B858" s="93" t="s">
        <v>2105</v>
      </c>
      <c r="C858" s="113">
        <v>293</v>
      </c>
      <c r="D858" s="93" t="s">
        <v>2106</v>
      </c>
      <c r="E858" s="93"/>
      <c r="F858" s="114">
        <v>780953720365</v>
      </c>
      <c r="G858" s="115">
        <v>34682</v>
      </c>
      <c r="H858" s="112" t="s">
        <v>1676</v>
      </c>
      <c r="I858" s="87" t="s">
        <v>111</v>
      </c>
      <c r="J858" s="93" t="s">
        <v>1392</v>
      </c>
      <c r="K858" s="93" t="s">
        <v>1393</v>
      </c>
      <c r="L858" s="115">
        <v>45231</v>
      </c>
      <c r="M858" s="87" t="s">
        <v>96</v>
      </c>
      <c r="N858" s="87">
        <v>0</v>
      </c>
      <c r="O858" s="116">
        <v>43665</v>
      </c>
      <c r="P858" s="116">
        <v>0</v>
      </c>
      <c r="Q858" s="116">
        <v>0</v>
      </c>
      <c r="R858" s="116">
        <v>0</v>
      </c>
      <c r="S858" s="116">
        <v>65496</v>
      </c>
      <c r="T858" s="116">
        <f t="shared" si="53"/>
        <v>109161</v>
      </c>
      <c r="U858" s="87">
        <v>0</v>
      </c>
      <c r="V858" s="89">
        <f t="shared" si="55"/>
        <v>109161</v>
      </c>
      <c r="W858" s="87">
        <v>0</v>
      </c>
      <c r="X858" s="116">
        <v>10480</v>
      </c>
      <c r="Y858" s="116">
        <v>0</v>
      </c>
      <c r="Z858" s="116">
        <v>819</v>
      </c>
      <c r="AA858" s="116">
        <v>0</v>
      </c>
      <c r="AB858" s="116">
        <v>0</v>
      </c>
      <c r="AC858" s="116">
        <v>0</v>
      </c>
      <c r="AD858" s="116">
        <v>0</v>
      </c>
      <c r="AE858" s="116">
        <f t="shared" si="54"/>
        <v>11299</v>
      </c>
      <c r="AF858" s="89">
        <f t="shared" si="56"/>
        <v>97862</v>
      </c>
      <c r="AG858" s="87">
        <v>0</v>
      </c>
      <c r="AH858" s="117" t="s">
        <v>121</v>
      </c>
      <c r="AI858" s="118">
        <v>30610100198074</v>
      </c>
      <c r="AJ858" s="117" t="s">
        <v>734</v>
      </c>
    </row>
    <row r="859" spans="2:36" ht="16.5">
      <c r="B859" s="93" t="s">
        <v>2112</v>
      </c>
      <c r="C859" s="113">
        <v>294</v>
      </c>
      <c r="D859" s="93" t="s">
        <v>2113</v>
      </c>
      <c r="E859" s="93"/>
      <c r="F859" s="114">
        <v>349074879528</v>
      </c>
      <c r="G859" s="115">
        <v>21551</v>
      </c>
      <c r="H859" s="112"/>
      <c r="I859" s="87" t="s">
        <v>111</v>
      </c>
      <c r="J859" s="93" t="s">
        <v>1024</v>
      </c>
      <c r="K859" s="93" t="s">
        <v>1001</v>
      </c>
      <c r="L859" s="115">
        <v>45231</v>
      </c>
      <c r="M859" s="87" t="s">
        <v>96</v>
      </c>
      <c r="N859" s="87">
        <v>0</v>
      </c>
      <c r="O859" s="116">
        <v>156903</v>
      </c>
      <c r="P859" s="116">
        <v>0</v>
      </c>
      <c r="Q859" s="116">
        <v>0</v>
      </c>
      <c r="R859" s="116">
        <v>0</v>
      </c>
      <c r="S859" s="116">
        <v>123958</v>
      </c>
      <c r="T859" s="116">
        <f t="shared" si="53"/>
        <v>280861</v>
      </c>
      <c r="U859" s="87">
        <v>0</v>
      </c>
      <c r="V859" s="89">
        <f t="shared" si="55"/>
        <v>280861</v>
      </c>
      <c r="W859" s="87">
        <v>0</v>
      </c>
      <c r="X859" s="116">
        <v>0</v>
      </c>
      <c r="Y859" s="116">
        <v>0</v>
      </c>
      <c r="Z859" s="116">
        <v>0</v>
      </c>
      <c r="AA859" s="116">
        <v>0</v>
      </c>
      <c r="AB859" s="116">
        <v>2200</v>
      </c>
      <c r="AC859" s="116">
        <v>0</v>
      </c>
      <c r="AD859" s="116">
        <v>0</v>
      </c>
      <c r="AE859" s="116">
        <f t="shared" si="54"/>
        <v>2200</v>
      </c>
      <c r="AF859" s="89">
        <f t="shared" si="56"/>
        <v>278661</v>
      </c>
      <c r="AG859" s="87">
        <v>0</v>
      </c>
      <c r="AH859" s="117" t="s">
        <v>121</v>
      </c>
      <c r="AI859" s="118">
        <v>610002010008452</v>
      </c>
      <c r="AJ859" s="117" t="s">
        <v>140</v>
      </c>
    </row>
    <row r="860" spans="2:36" ht="16.5">
      <c r="B860" s="93" t="s">
        <v>2114</v>
      </c>
      <c r="C860" s="113">
        <v>295</v>
      </c>
      <c r="D860" s="93" t="s">
        <v>2115</v>
      </c>
      <c r="E860" s="93"/>
      <c r="F860" s="114">
        <v>971345399234</v>
      </c>
      <c r="G860" s="115">
        <v>33676</v>
      </c>
      <c r="H860" s="112" t="s">
        <v>1258</v>
      </c>
      <c r="I860" s="87" t="s">
        <v>111</v>
      </c>
      <c r="J860" s="93" t="s">
        <v>1186</v>
      </c>
      <c r="K860" s="93" t="s">
        <v>1108</v>
      </c>
      <c r="L860" s="115">
        <v>45231</v>
      </c>
      <c r="M860" s="87" t="s">
        <v>96</v>
      </c>
      <c r="N860" s="87">
        <v>0</v>
      </c>
      <c r="O860" s="116">
        <v>24774</v>
      </c>
      <c r="P860" s="116">
        <v>0</v>
      </c>
      <c r="Q860" s="116">
        <v>0</v>
      </c>
      <c r="R860" s="116">
        <v>0</v>
      </c>
      <c r="S860" s="116">
        <v>37161</v>
      </c>
      <c r="T860" s="116">
        <f t="shared" si="53"/>
        <v>61935</v>
      </c>
      <c r="U860" s="87">
        <v>0</v>
      </c>
      <c r="V860" s="89">
        <f t="shared" si="55"/>
        <v>61935</v>
      </c>
      <c r="W860" s="87">
        <v>0</v>
      </c>
      <c r="X860" s="116">
        <v>5946</v>
      </c>
      <c r="Y860" s="116">
        <v>0</v>
      </c>
      <c r="Z860" s="116">
        <v>465</v>
      </c>
      <c r="AA860" s="116">
        <v>0</v>
      </c>
      <c r="AB860" s="116">
        <v>0</v>
      </c>
      <c r="AC860" s="116">
        <v>0</v>
      </c>
      <c r="AD860" s="116">
        <v>0</v>
      </c>
      <c r="AE860" s="116">
        <f t="shared" si="54"/>
        <v>6411</v>
      </c>
      <c r="AF860" s="89">
        <f t="shared" si="56"/>
        <v>55524</v>
      </c>
      <c r="AG860" s="87">
        <v>0</v>
      </c>
      <c r="AH860" s="117" t="s">
        <v>121</v>
      </c>
      <c r="AI860" s="118">
        <v>214812010001360</v>
      </c>
      <c r="AJ860" s="117" t="s">
        <v>122</v>
      </c>
    </row>
    <row r="861" spans="2:36" ht="16.5">
      <c r="B861" s="93" t="s">
        <v>2116</v>
      </c>
      <c r="C861" s="113">
        <v>296</v>
      </c>
      <c r="D861" s="93" t="s">
        <v>2117</v>
      </c>
      <c r="E861" s="93" t="s">
        <v>2118</v>
      </c>
      <c r="F861" s="114">
        <v>713585590026</v>
      </c>
      <c r="G861" s="115">
        <v>21412</v>
      </c>
      <c r="H861" s="112" t="s">
        <v>2119</v>
      </c>
      <c r="I861" s="87" t="s">
        <v>111</v>
      </c>
      <c r="J861" s="93" t="s">
        <v>1024</v>
      </c>
      <c r="K861" s="93" t="s">
        <v>2120</v>
      </c>
      <c r="L861" s="115">
        <v>45262</v>
      </c>
      <c r="M861" s="87" t="s">
        <v>96</v>
      </c>
      <c r="N861" s="87">
        <v>0</v>
      </c>
      <c r="O861" s="116">
        <v>240000</v>
      </c>
      <c r="P861" s="116">
        <v>0</v>
      </c>
      <c r="Q861" s="116">
        <v>0</v>
      </c>
      <c r="R861" s="116">
        <v>0</v>
      </c>
      <c r="S861" s="116">
        <v>180000</v>
      </c>
      <c r="T861" s="116">
        <f t="shared" si="53"/>
        <v>420000</v>
      </c>
      <c r="U861" s="87">
        <v>0</v>
      </c>
      <c r="V861" s="89">
        <f t="shared" si="55"/>
        <v>420000</v>
      </c>
      <c r="W861" s="87">
        <v>0</v>
      </c>
      <c r="X861" s="116">
        <v>0</v>
      </c>
      <c r="Y861" s="116">
        <v>0</v>
      </c>
      <c r="Z861" s="116">
        <v>0</v>
      </c>
      <c r="AA861" s="116">
        <v>0</v>
      </c>
      <c r="AB861" s="116">
        <v>2400</v>
      </c>
      <c r="AC861" s="116">
        <v>0</v>
      </c>
      <c r="AD861" s="116">
        <v>0</v>
      </c>
      <c r="AE861" s="116">
        <f t="shared" si="54"/>
        <v>2400</v>
      </c>
      <c r="AF861" s="89">
        <f t="shared" si="56"/>
        <v>417600</v>
      </c>
      <c r="AG861" s="87">
        <v>0</v>
      </c>
      <c r="AH861" s="117" t="s">
        <v>121</v>
      </c>
      <c r="AI861" s="118">
        <v>104810100144471</v>
      </c>
      <c r="AJ861" s="117" t="s">
        <v>193</v>
      </c>
    </row>
    <row r="862" spans="2:36" ht="16.5">
      <c r="B862" s="93" t="s">
        <v>2121</v>
      </c>
      <c r="C862" s="113">
        <v>297</v>
      </c>
      <c r="D862" s="93" t="s">
        <v>2122</v>
      </c>
      <c r="E862" s="93"/>
      <c r="F862" s="114"/>
      <c r="G862" s="115">
        <v>36993</v>
      </c>
      <c r="H862" s="112" t="s">
        <v>1266</v>
      </c>
      <c r="I862" s="87" t="s">
        <v>111</v>
      </c>
      <c r="J862" s="93" t="s">
        <v>1005</v>
      </c>
      <c r="K862" s="93" t="s">
        <v>1928</v>
      </c>
      <c r="L862" s="115">
        <v>45308</v>
      </c>
      <c r="M862" s="87" t="s">
        <v>96</v>
      </c>
      <c r="N862" s="87">
        <v>0</v>
      </c>
      <c r="O862" s="116">
        <v>22613</v>
      </c>
      <c r="P862" s="116">
        <v>0</v>
      </c>
      <c r="Q862" s="116">
        <v>0</v>
      </c>
      <c r="R862" s="116">
        <v>0</v>
      </c>
      <c r="S862" s="116">
        <v>22613</v>
      </c>
      <c r="T862" s="116">
        <f t="shared" si="53"/>
        <v>45226</v>
      </c>
      <c r="U862" s="87">
        <v>0</v>
      </c>
      <c r="V862" s="89">
        <f t="shared" si="55"/>
        <v>45226</v>
      </c>
      <c r="W862" s="87">
        <v>0</v>
      </c>
      <c r="X862" s="116">
        <v>0</v>
      </c>
      <c r="Y862" s="116">
        <v>0</v>
      </c>
      <c r="Z862" s="116">
        <v>0</v>
      </c>
      <c r="AA862" s="116">
        <v>0</v>
      </c>
      <c r="AB862" s="116">
        <v>0</v>
      </c>
      <c r="AC862" s="116">
        <v>0</v>
      </c>
      <c r="AD862" s="116">
        <v>0</v>
      </c>
      <c r="AE862" s="116">
        <f t="shared" si="54"/>
        <v>0</v>
      </c>
      <c r="AF862" s="89">
        <f t="shared" si="56"/>
        <v>45226</v>
      </c>
      <c r="AG862" s="87">
        <v>0</v>
      </c>
      <c r="AH862" s="117" t="s">
        <v>121</v>
      </c>
      <c r="AI862" s="118">
        <v>508202010049036</v>
      </c>
      <c r="AJ862" s="117" t="s">
        <v>1007</v>
      </c>
    </row>
    <row r="863" spans="2:36" ht="16.5">
      <c r="B863" s="93" t="s">
        <v>2123</v>
      </c>
      <c r="C863" s="113">
        <v>298</v>
      </c>
      <c r="D863" s="93" t="s">
        <v>2124</v>
      </c>
      <c r="E863" s="93"/>
      <c r="F863" s="114">
        <v>905532868867</v>
      </c>
      <c r="G863" s="115">
        <v>36566</v>
      </c>
      <c r="H863" s="112" t="s">
        <v>1893</v>
      </c>
      <c r="I863" s="87" t="s">
        <v>111</v>
      </c>
      <c r="J863" s="93" t="s">
        <v>1079</v>
      </c>
      <c r="K863" s="93" t="s">
        <v>1108</v>
      </c>
      <c r="L863" s="115">
        <v>45235</v>
      </c>
      <c r="M863" s="87" t="s">
        <v>96</v>
      </c>
      <c r="N863" s="87">
        <v>0</v>
      </c>
      <c r="O863" s="116">
        <v>47585</v>
      </c>
      <c r="P863" s="116">
        <v>0</v>
      </c>
      <c r="Q863" s="116">
        <v>0</v>
      </c>
      <c r="R863" s="116">
        <v>0</v>
      </c>
      <c r="S863" s="116">
        <v>71378</v>
      </c>
      <c r="T863" s="116">
        <f t="shared" si="53"/>
        <v>118963</v>
      </c>
      <c r="U863" s="87">
        <v>0</v>
      </c>
      <c r="V863" s="89">
        <f t="shared" si="55"/>
        <v>118963</v>
      </c>
      <c r="W863" s="87">
        <v>0</v>
      </c>
      <c r="X863" s="116">
        <v>11422</v>
      </c>
      <c r="Y863" s="116">
        <v>0</v>
      </c>
      <c r="Z863" s="116">
        <v>893</v>
      </c>
      <c r="AA863" s="116">
        <v>0</v>
      </c>
      <c r="AB863" s="116">
        <v>0</v>
      </c>
      <c r="AC863" s="116">
        <v>0</v>
      </c>
      <c r="AD863" s="116">
        <v>0</v>
      </c>
      <c r="AE863" s="116">
        <f t="shared" si="54"/>
        <v>12315</v>
      </c>
      <c r="AF863" s="89">
        <f t="shared" si="56"/>
        <v>106648</v>
      </c>
      <c r="AG863" s="87">
        <v>0</v>
      </c>
      <c r="AH863" s="117"/>
      <c r="AI863" s="118"/>
      <c r="AJ863" s="117"/>
    </row>
    <row r="864" spans="2:36" ht="16.5">
      <c r="B864" s="93" t="s">
        <v>2125</v>
      </c>
      <c r="C864" s="113">
        <v>299</v>
      </c>
      <c r="D864" s="93" t="s">
        <v>2126</v>
      </c>
      <c r="E864" s="93"/>
      <c r="F864" s="114">
        <v>377286340248</v>
      </c>
      <c r="G864" s="115">
        <v>27395</v>
      </c>
      <c r="H864" s="112"/>
      <c r="I864" s="87" t="s">
        <v>111</v>
      </c>
      <c r="J864" s="93" t="s">
        <v>1005</v>
      </c>
      <c r="K864" s="93" t="s">
        <v>1112</v>
      </c>
      <c r="L864" s="115">
        <v>45323</v>
      </c>
      <c r="M864" s="87" t="s">
        <v>96</v>
      </c>
      <c r="N864" s="87">
        <v>0</v>
      </c>
      <c r="O864" s="116">
        <v>108000</v>
      </c>
      <c r="P864" s="116">
        <v>0</v>
      </c>
      <c r="Q864" s="116">
        <v>0</v>
      </c>
      <c r="R864" s="116">
        <v>0</v>
      </c>
      <c r="S864" s="116">
        <v>123000</v>
      </c>
      <c r="T864" s="116">
        <f t="shared" si="53"/>
        <v>231000</v>
      </c>
      <c r="U864" s="87">
        <v>0</v>
      </c>
      <c r="V864" s="89">
        <f t="shared" si="55"/>
        <v>231000</v>
      </c>
      <c r="W864" s="87">
        <v>0</v>
      </c>
      <c r="X864" s="116">
        <v>0</v>
      </c>
      <c r="Y864" s="116">
        <v>0</v>
      </c>
      <c r="Z864" s="116">
        <v>0</v>
      </c>
      <c r="AA864" s="116">
        <v>0</v>
      </c>
      <c r="AB864" s="116">
        <v>1800</v>
      </c>
      <c r="AC864" s="116">
        <v>0</v>
      </c>
      <c r="AD864" s="116">
        <v>0</v>
      </c>
      <c r="AE864" s="116">
        <f t="shared" si="54"/>
        <v>1800</v>
      </c>
      <c r="AF864" s="89">
        <f t="shared" si="56"/>
        <v>229200</v>
      </c>
      <c r="AG864" s="87">
        <v>0</v>
      </c>
      <c r="AH864" s="117" t="s">
        <v>121</v>
      </c>
      <c r="AI864" s="118">
        <v>508202010043883</v>
      </c>
      <c r="AJ864" s="117" t="s">
        <v>1007</v>
      </c>
    </row>
    <row r="865" spans="2:36" ht="16.5">
      <c r="B865" s="93" t="s">
        <v>2127</v>
      </c>
      <c r="C865" s="113">
        <v>300</v>
      </c>
      <c r="D865" s="93" t="s">
        <v>2128</v>
      </c>
      <c r="E865" s="93" t="s">
        <v>2129</v>
      </c>
      <c r="F865" s="114">
        <v>734524177213</v>
      </c>
      <c r="G865" s="115">
        <v>34588</v>
      </c>
      <c r="H865" s="112" t="s">
        <v>1893</v>
      </c>
      <c r="I865" s="87" t="s">
        <v>111</v>
      </c>
      <c r="J865" s="93" t="s">
        <v>1005</v>
      </c>
      <c r="K865" s="93" t="s">
        <v>1454</v>
      </c>
      <c r="L865" s="115">
        <v>45311</v>
      </c>
      <c r="M865" s="87" t="s">
        <v>96</v>
      </c>
      <c r="N865" s="87">
        <v>0</v>
      </c>
      <c r="O865" s="116">
        <v>127500</v>
      </c>
      <c r="P865" s="116">
        <v>0</v>
      </c>
      <c r="Q865" s="116">
        <v>0</v>
      </c>
      <c r="R865" s="116">
        <v>0</v>
      </c>
      <c r="S865" s="116">
        <v>127500</v>
      </c>
      <c r="T865" s="116">
        <f t="shared" si="53"/>
        <v>255000</v>
      </c>
      <c r="U865" s="87">
        <v>0</v>
      </c>
      <c r="V865" s="89">
        <f t="shared" si="55"/>
        <v>255000</v>
      </c>
      <c r="W865" s="87">
        <v>0</v>
      </c>
      <c r="X865" s="116">
        <v>0</v>
      </c>
      <c r="Y865" s="116">
        <v>0</v>
      </c>
      <c r="Z865" s="116">
        <v>0</v>
      </c>
      <c r="AA865" s="116">
        <v>0</v>
      </c>
      <c r="AB865" s="116">
        <v>1600</v>
      </c>
      <c r="AC865" s="116">
        <v>0</v>
      </c>
      <c r="AD865" s="116">
        <v>0</v>
      </c>
      <c r="AE865" s="116">
        <f t="shared" si="54"/>
        <v>1600</v>
      </c>
      <c r="AF865" s="89">
        <f t="shared" si="56"/>
        <v>253400</v>
      </c>
      <c r="AG865" s="87">
        <v>0</v>
      </c>
      <c r="AH865" s="117" t="s">
        <v>121</v>
      </c>
      <c r="AI865" s="118">
        <v>508202010049023</v>
      </c>
      <c r="AJ865" s="117" t="s">
        <v>1007</v>
      </c>
    </row>
    <row r="866" spans="2:36" ht="16.5">
      <c r="B866" s="93" t="s">
        <v>2130</v>
      </c>
      <c r="C866" s="113">
        <v>301</v>
      </c>
      <c r="D866" s="93" t="s">
        <v>2131</v>
      </c>
      <c r="E866" s="93" t="s">
        <v>2132</v>
      </c>
      <c r="F866" s="114">
        <v>617584400689</v>
      </c>
      <c r="G866" s="115">
        <v>32136</v>
      </c>
      <c r="H866" s="112" t="s">
        <v>2133</v>
      </c>
      <c r="I866" s="87" t="s">
        <v>111</v>
      </c>
      <c r="J866" s="93" t="s">
        <v>1005</v>
      </c>
      <c r="K866" s="93" t="s">
        <v>1907</v>
      </c>
      <c r="L866" s="115">
        <v>44228</v>
      </c>
      <c r="M866" s="87" t="s">
        <v>96</v>
      </c>
      <c r="N866" s="87">
        <v>0</v>
      </c>
      <c r="O866" s="116">
        <v>180000</v>
      </c>
      <c r="P866" s="116">
        <v>0</v>
      </c>
      <c r="Q866" s="116">
        <v>0</v>
      </c>
      <c r="R866" s="116">
        <v>0</v>
      </c>
      <c r="S866" s="116">
        <v>180000</v>
      </c>
      <c r="T866" s="116">
        <f t="shared" si="53"/>
        <v>360000</v>
      </c>
      <c r="U866" s="87">
        <v>0</v>
      </c>
      <c r="V866" s="89">
        <f t="shared" si="55"/>
        <v>360000</v>
      </c>
      <c r="W866" s="87">
        <v>0</v>
      </c>
      <c r="X866" s="116">
        <v>0</v>
      </c>
      <c r="Y866" s="116">
        <v>0</v>
      </c>
      <c r="Z866" s="116">
        <v>0</v>
      </c>
      <c r="AA866" s="116">
        <v>0</v>
      </c>
      <c r="AB866" s="116">
        <v>2400</v>
      </c>
      <c r="AC866" s="116">
        <v>0</v>
      </c>
      <c r="AD866" s="116">
        <v>0</v>
      </c>
      <c r="AE866" s="116">
        <f t="shared" si="54"/>
        <v>2400</v>
      </c>
      <c r="AF866" s="89">
        <f t="shared" si="56"/>
        <v>357600</v>
      </c>
      <c r="AG866" s="87">
        <v>0</v>
      </c>
      <c r="AH866" s="117" t="s">
        <v>121</v>
      </c>
      <c r="AI866" s="118">
        <v>348702010089573</v>
      </c>
      <c r="AJ866" s="117">
        <v>0</v>
      </c>
    </row>
    <row r="867" spans="2:36" ht="16.5">
      <c r="B867" s="93" t="s">
        <v>2134</v>
      </c>
      <c r="C867" s="113">
        <v>302</v>
      </c>
      <c r="D867" s="93" t="s">
        <v>2135</v>
      </c>
      <c r="E867" s="93"/>
      <c r="F867" s="114">
        <v>353364835385</v>
      </c>
      <c r="G867" s="115">
        <v>33604</v>
      </c>
      <c r="H867" s="112" t="s">
        <v>1150</v>
      </c>
      <c r="I867" s="87" t="s">
        <v>111</v>
      </c>
      <c r="J867" s="93" t="s">
        <v>2136</v>
      </c>
      <c r="K867" s="93" t="s">
        <v>1044</v>
      </c>
      <c r="L867" s="115">
        <v>45312</v>
      </c>
      <c r="M867" s="87" t="s">
        <v>96</v>
      </c>
      <c r="N867" s="87">
        <v>0</v>
      </c>
      <c r="O867" s="116">
        <v>82598</v>
      </c>
      <c r="P867" s="116">
        <v>0</v>
      </c>
      <c r="Q867" s="116">
        <v>0</v>
      </c>
      <c r="R867" s="116">
        <v>0</v>
      </c>
      <c r="S867" s="116">
        <v>117998</v>
      </c>
      <c r="T867" s="116">
        <f t="shared" si="53"/>
        <v>200596</v>
      </c>
      <c r="U867" s="87">
        <v>0</v>
      </c>
      <c r="V867" s="89">
        <f t="shared" si="55"/>
        <v>200596</v>
      </c>
      <c r="W867" s="87">
        <v>0</v>
      </c>
      <c r="X867" s="116">
        <v>0</v>
      </c>
      <c r="Y867" s="116">
        <v>0</v>
      </c>
      <c r="Z867" s="116">
        <v>1510</v>
      </c>
      <c r="AA867" s="116">
        <v>0</v>
      </c>
      <c r="AB867" s="116">
        <v>1800</v>
      </c>
      <c r="AC867" s="116">
        <v>0</v>
      </c>
      <c r="AD867" s="116">
        <v>0</v>
      </c>
      <c r="AE867" s="116">
        <f t="shared" si="54"/>
        <v>3310</v>
      </c>
      <c r="AF867" s="89">
        <f t="shared" si="56"/>
        <v>197286</v>
      </c>
      <c r="AG867" s="87">
        <v>0</v>
      </c>
      <c r="AH867" s="117" t="s">
        <v>121</v>
      </c>
      <c r="AI867" s="118">
        <v>610002010012910</v>
      </c>
      <c r="AJ867" s="117" t="s">
        <v>140</v>
      </c>
    </row>
    <row r="868" spans="2:36" ht="16.5">
      <c r="B868" s="93" t="s">
        <v>2137</v>
      </c>
      <c r="C868" s="113">
        <v>303</v>
      </c>
      <c r="D868" s="93" t="s">
        <v>2138</v>
      </c>
      <c r="E868" s="93"/>
      <c r="F868" s="114">
        <v>554998347516</v>
      </c>
      <c r="G868" s="115">
        <v>33083</v>
      </c>
      <c r="H868" s="112" t="s">
        <v>2139</v>
      </c>
      <c r="I868" s="87" t="s">
        <v>111</v>
      </c>
      <c r="J868" s="93" t="s">
        <v>327</v>
      </c>
      <c r="K868" s="93" t="s">
        <v>1037</v>
      </c>
      <c r="L868" s="115">
        <v>45352</v>
      </c>
      <c r="M868" s="87" t="s">
        <v>96</v>
      </c>
      <c r="N868" s="87">
        <v>0</v>
      </c>
      <c r="O868" s="116">
        <v>46800</v>
      </c>
      <c r="P868" s="116">
        <v>0</v>
      </c>
      <c r="Q868" s="116">
        <v>0</v>
      </c>
      <c r="R868" s="116">
        <v>0</v>
      </c>
      <c r="S868" s="116">
        <v>70200</v>
      </c>
      <c r="T868" s="116">
        <f t="shared" si="53"/>
        <v>117000</v>
      </c>
      <c r="U868" s="87">
        <v>0</v>
      </c>
      <c r="V868" s="89">
        <f t="shared" si="55"/>
        <v>117000</v>
      </c>
      <c r="W868" s="87">
        <v>0</v>
      </c>
      <c r="X868" s="116">
        <v>11232</v>
      </c>
      <c r="Y868" s="116">
        <v>0</v>
      </c>
      <c r="Z868" s="116">
        <v>882</v>
      </c>
      <c r="AA868" s="116">
        <v>0</v>
      </c>
      <c r="AB868" s="116">
        <v>0</v>
      </c>
      <c r="AC868" s="116">
        <v>0</v>
      </c>
      <c r="AD868" s="116">
        <v>0</v>
      </c>
      <c r="AE868" s="116">
        <f t="shared" si="54"/>
        <v>12114</v>
      </c>
      <c r="AF868" s="89">
        <f t="shared" si="56"/>
        <v>104886</v>
      </c>
      <c r="AG868" s="87">
        <v>0</v>
      </c>
      <c r="AH868" s="117" t="s">
        <v>121</v>
      </c>
      <c r="AI868" s="118">
        <v>214812010001832</v>
      </c>
      <c r="AJ868" s="117" t="s">
        <v>122</v>
      </c>
    </row>
    <row r="869" spans="2:36" ht="16.5">
      <c r="B869" s="93" t="s">
        <v>2140</v>
      </c>
      <c r="C869" s="113">
        <v>304</v>
      </c>
      <c r="D869" s="93" t="s">
        <v>2141</v>
      </c>
      <c r="E869" s="93"/>
      <c r="F869" s="114">
        <v>532895772748</v>
      </c>
      <c r="G869" s="115">
        <v>38611</v>
      </c>
      <c r="H869" s="112" t="s">
        <v>1078</v>
      </c>
      <c r="I869" s="87" t="s">
        <v>111</v>
      </c>
      <c r="J869" s="93" t="s">
        <v>1378</v>
      </c>
      <c r="K869" s="93" t="s">
        <v>1044</v>
      </c>
      <c r="L869" s="115">
        <v>45292</v>
      </c>
      <c r="M869" s="87" t="s">
        <v>96</v>
      </c>
      <c r="N869" s="87">
        <v>0</v>
      </c>
      <c r="O869" s="116">
        <v>33419</v>
      </c>
      <c r="P869" s="116">
        <v>0</v>
      </c>
      <c r="Q869" s="116">
        <v>0</v>
      </c>
      <c r="R869" s="116">
        <v>0</v>
      </c>
      <c r="S869" s="116">
        <v>50129</v>
      </c>
      <c r="T869" s="116">
        <f t="shared" si="53"/>
        <v>83548</v>
      </c>
      <c r="U869" s="87">
        <v>0</v>
      </c>
      <c r="V869" s="89">
        <f t="shared" si="55"/>
        <v>83548</v>
      </c>
      <c r="W869" s="87">
        <v>0</v>
      </c>
      <c r="X869" s="116">
        <v>8020</v>
      </c>
      <c r="Y869" s="116">
        <v>0</v>
      </c>
      <c r="Z869" s="116">
        <v>621</v>
      </c>
      <c r="AA869" s="116">
        <v>0</v>
      </c>
      <c r="AB869" s="116">
        <v>0</v>
      </c>
      <c r="AC869" s="116">
        <v>0</v>
      </c>
      <c r="AD869" s="116">
        <v>0</v>
      </c>
      <c r="AE869" s="116">
        <f t="shared" si="54"/>
        <v>8641</v>
      </c>
      <c r="AF869" s="89">
        <f t="shared" si="56"/>
        <v>74907</v>
      </c>
      <c r="AG869" s="87">
        <v>0</v>
      </c>
      <c r="AH869" s="117" t="s">
        <v>121</v>
      </c>
      <c r="AI869" s="118">
        <v>214810100049404</v>
      </c>
      <c r="AJ869" s="117" t="s">
        <v>122</v>
      </c>
    </row>
    <row r="870" spans="2:36" ht="16.5">
      <c r="B870" s="93" t="s">
        <v>2473</v>
      </c>
      <c r="C870" s="113">
        <v>305</v>
      </c>
      <c r="D870" s="93" t="s">
        <v>2474</v>
      </c>
      <c r="E870" s="93"/>
      <c r="F870" s="114">
        <v>847511825343</v>
      </c>
      <c r="G870" s="115">
        <v>34497</v>
      </c>
      <c r="H870" s="112" t="s">
        <v>1645</v>
      </c>
      <c r="I870" s="87" t="s">
        <v>111</v>
      </c>
      <c r="J870" s="93" t="s">
        <v>1005</v>
      </c>
      <c r="K870" s="93" t="s">
        <v>1001</v>
      </c>
      <c r="L870" s="115">
        <v>45373</v>
      </c>
      <c r="M870" s="87" t="s">
        <v>96</v>
      </c>
      <c r="N870" s="87">
        <v>0</v>
      </c>
      <c r="O870" s="116">
        <v>90220</v>
      </c>
      <c r="P870" s="116">
        <v>0</v>
      </c>
      <c r="Q870" s="116">
        <v>0</v>
      </c>
      <c r="R870" s="116">
        <v>0</v>
      </c>
      <c r="S870" s="116">
        <v>48709</v>
      </c>
      <c r="T870" s="116">
        <f t="shared" si="53"/>
        <v>138929</v>
      </c>
      <c r="U870" s="87">
        <v>0</v>
      </c>
      <c r="V870" s="89">
        <f t="shared" si="55"/>
        <v>138929</v>
      </c>
      <c r="W870" s="87">
        <v>0</v>
      </c>
      <c r="X870" s="116">
        <v>0</v>
      </c>
      <c r="Y870" s="116">
        <v>0</v>
      </c>
      <c r="Z870" s="116">
        <v>0</v>
      </c>
      <c r="AA870" s="116">
        <v>0</v>
      </c>
      <c r="AB870" s="116">
        <v>1200</v>
      </c>
      <c r="AC870" s="116">
        <v>0</v>
      </c>
      <c r="AD870" s="116">
        <v>0</v>
      </c>
      <c r="AE870" s="116">
        <f t="shared" si="54"/>
        <v>1200</v>
      </c>
      <c r="AF870" s="89">
        <f t="shared" si="56"/>
        <v>137729</v>
      </c>
      <c r="AG870" s="87">
        <v>0</v>
      </c>
      <c r="AH870" s="117" t="s">
        <v>121</v>
      </c>
      <c r="AI870" s="118">
        <v>508202010049055</v>
      </c>
      <c r="AJ870" s="117" t="s">
        <v>1007</v>
      </c>
    </row>
    <row r="871" spans="2:36" ht="16.5">
      <c r="B871" s="93" t="s">
        <v>2475</v>
      </c>
      <c r="C871" s="113">
        <v>306</v>
      </c>
      <c r="D871" s="93" t="s">
        <v>2476</v>
      </c>
      <c r="E871" s="93"/>
      <c r="F871" s="114">
        <v>356513666612</v>
      </c>
      <c r="G871" s="115">
        <v>32793</v>
      </c>
      <c r="H871" s="112" t="s">
        <v>2028</v>
      </c>
      <c r="I871" s="87" t="s">
        <v>111</v>
      </c>
      <c r="J871" s="93" t="s">
        <v>2477</v>
      </c>
      <c r="K871" s="93" t="s">
        <v>216</v>
      </c>
      <c r="L871" s="115">
        <v>45323</v>
      </c>
      <c r="M871" s="87" t="s">
        <v>96</v>
      </c>
      <c r="N871" s="87">
        <v>0</v>
      </c>
      <c r="O871" s="116">
        <v>103742</v>
      </c>
      <c r="P871" s="116">
        <v>0</v>
      </c>
      <c r="Q871" s="116">
        <v>0</v>
      </c>
      <c r="R871" s="116">
        <v>0</v>
      </c>
      <c r="S871" s="116">
        <v>150774</v>
      </c>
      <c r="T871" s="116">
        <f t="shared" si="53"/>
        <v>254516</v>
      </c>
      <c r="U871" s="87">
        <v>0</v>
      </c>
      <c r="V871" s="89">
        <f t="shared" si="55"/>
        <v>254516</v>
      </c>
      <c r="W871" s="87">
        <v>0</v>
      </c>
      <c r="X871" s="116">
        <v>0</v>
      </c>
      <c r="Y871" s="116">
        <v>0</v>
      </c>
      <c r="Z871" s="116">
        <v>0</v>
      </c>
      <c r="AA871" s="116">
        <v>0</v>
      </c>
      <c r="AB871" s="116">
        <v>1200</v>
      </c>
      <c r="AC871" s="116">
        <v>0</v>
      </c>
      <c r="AD871" s="116">
        <v>0</v>
      </c>
      <c r="AE871" s="116">
        <f t="shared" si="54"/>
        <v>1200</v>
      </c>
      <c r="AF871" s="89">
        <f t="shared" si="56"/>
        <v>253316</v>
      </c>
      <c r="AG871" s="87">
        <v>0</v>
      </c>
      <c r="AH871" s="117" t="s">
        <v>121</v>
      </c>
      <c r="AI871" s="118">
        <v>328002011004182</v>
      </c>
      <c r="AJ871" s="117" t="s">
        <v>174</v>
      </c>
    </row>
    <row r="872" spans="2:36" ht="16.5">
      <c r="B872" s="93" t="s">
        <v>2478</v>
      </c>
      <c r="C872" s="113">
        <v>307</v>
      </c>
      <c r="D872" s="93" t="s">
        <v>2479</v>
      </c>
      <c r="E872" s="93"/>
      <c r="F872" s="114">
        <v>335633362697</v>
      </c>
      <c r="G872" s="115">
        <v>36507</v>
      </c>
      <c r="H872" s="112" t="s">
        <v>1258</v>
      </c>
      <c r="I872" s="87" t="s">
        <v>111</v>
      </c>
      <c r="J872" s="93" t="s">
        <v>2477</v>
      </c>
      <c r="K872" s="93" t="s">
        <v>1810</v>
      </c>
      <c r="L872" s="115">
        <v>45323</v>
      </c>
      <c r="M872" s="87" t="s">
        <v>96</v>
      </c>
      <c r="N872" s="87">
        <v>0</v>
      </c>
      <c r="O872" s="116">
        <v>96000</v>
      </c>
      <c r="P872" s="116">
        <v>0</v>
      </c>
      <c r="Q872" s="116">
        <v>0</v>
      </c>
      <c r="R872" s="116">
        <v>0</v>
      </c>
      <c r="S872" s="116">
        <v>128000</v>
      </c>
      <c r="T872" s="116">
        <f t="shared" si="53"/>
        <v>224000</v>
      </c>
      <c r="U872" s="87">
        <v>0</v>
      </c>
      <c r="V872" s="89">
        <f t="shared" si="55"/>
        <v>224000</v>
      </c>
      <c r="W872" s="87">
        <v>0</v>
      </c>
      <c r="X872" s="116">
        <v>0</v>
      </c>
      <c r="Y872" s="116">
        <v>0</v>
      </c>
      <c r="Z872" s="116">
        <v>0</v>
      </c>
      <c r="AA872" s="116">
        <v>0</v>
      </c>
      <c r="AB872" s="116">
        <v>1850</v>
      </c>
      <c r="AC872" s="116">
        <v>0</v>
      </c>
      <c r="AD872" s="116">
        <v>0</v>
      </c>
      <c r="AE872" s="116">
        <f t="shared" si="54"/>
        <v>1850</v>
      </c>
      <c r="AF872" s="89">
        <f t="shared" si="56"/>
        <v>222150</v>
      </c>
      <c r="AG872" s="87">
        <v>0</v>
      </c>
      <c r="AH872" s="117" t="s">
        <v>121</v>
      </c>
      <c r="AI872" s="118">
        <v>214812010001718</v>
      </c>
      <c r="AJ872" s="117" t="s">
        <v>122</v>
      </c>
    </row>
    <row r="873" spans="2:36" ht="16.5">
      <c r="B873" s="93" t="s">
        <v>2480</v>
      </c>
      <c r="C873" s="113">
        <v>308</v>
      </c>
      <c r="D873" s="93" t="s">
        <v>2481</v>
      </c>
      <c r="E873" s="93"/>
      <c r="F873" s="114">
        <v>699435628112</v>
      </c>
      <c r="G873" s="115">
        <v>32357</v>
      </c>
      <c r="H873" s="112" t="s">
        <v>1951</v>
      </c>
      <c r="I873" s="87" t="s">
        <v>111</v>
      </c>
      <c r="J873" s="93" t="s">
        <v>2477</v>
      </c>
      <c r="K873" s="93" t="s">
        <v>1040</v>
      </c>
      <c r="L873" s="115">
        <v>45329</v>
      </c>
      <c r="M873" s="87" t="s">
        <v>96</v>
      </c>
      <c r="N873" s="87">
        <v>0</v>
      </c>
      <c r="O873" s="116">
        <v>33600</v>
      </c>
      <c r="P873" s="116">
        <v>0</v>
      </c>
      <c r="Q873" s="116">
        <v>0</v>
      </c>
      <c r="R873" s="116">
        <v>0</v>
      </c>
      <c r="S873" s="116">
        <v>61748</v>
      </c>
      <c r="T873" s="116">
        <f t="shared" si="53"/>
        <v>95348</v>
      </c>
      <c r="U873" s="87">
        <v>0</v>
      </c>
      <c r="V873" s="89">
        <f t="shared" si="55"/>
        <v>95348</v>
      </c>
      <c r="W873" s="87">
        <v>0</v>
      </c>
      <c r="X873" s="116">
        <v>8064</v>
      </c>
      <c r="Y873" s="116">
        <v>0</v>
      </c>
      <c r="Z873" s="116">
        <v>624</v>
      </c>
      <c r="AA873" s="116">
        <v>0</v>
      </c>
      <c r="AB873" s="116">
        <v>150</v>
      </c>
      <c r="AC873" s="116">
        <v>0</v>
      </c>
      <c r="AD873" s="116">
        <v>0</v>
      </c>
      <c r="AE873" s="116">
        <f t="shared" si="54"/>
        <v>8838</v>
      </c>
      <c r="AF873" s="89">
        <f t="shared" si="56"/>
        <v>86510</v>
      </c>
      <c r="AG873" s="87">
        <v>0</v>
      </c>
      <c r="AH873" s="117" t="s">
        <v>121</v>
      </c>
      <c r="AI873" s="118">
        <v>214810100006117</v>
      </c>
      <c r="AJ873" s="117" t="s">
        <v>122</v>
      </c>
    </row>
    <row r="874" spans="2:36" ht="16.5">
      <c r="B874" s="93" t="s">
        <v>2482</v>
      </c>
      <c r="C874" s="113">
        <v>309</v>
      </c>
      <c r="D874" s="93" t="s">
        <v>2483</v>
      </c>
      <c r="E874" s="93"/>
      <c r="F874" s="114">
        <v>363366475964</v>
      </c>
      <c r="G874" s="115">
        <v>32891</v>
      </c>
      <c r="H874" s="112" t="s">
        <v>1266</v>
      </c>
      <c r="I874" s="87" t="s">
        <v>111</v>
      </c>
      <c r="J874" s="93" t="s">
        <v>1255</v>
      </c>
      <c r="K874" s="93" t="s">
        <v>1001</v>
      </c>
      <c r="L874" s="115">
        <v>45383</v>
      </c>
      <c r="M874" s="87" t="s">
        <v>96</v>
      </c>
      <c r="N874" s="87">
        <v>0</v>
      </c>
      <c r="O874" s="116">
        <v>57600</v>
      </c>
      <c r="P874" s="116">
        <v>0</v>
      </c>
      <c r="Q874" s="116">
        <v>0</v>
      </c>
      <c r="R874" s="116">
        <v>0</v>
      </c>
      <c r="S874" s="116">
        <v>210100</v>
      </c>
      <c r="T874" s="116">
        <f t="shared" si="53"/>
        <v>267700</v>
      </c>
      <c r="U874" s="87">
        <v>0</v>
      </c>
      <c r="V874" s="89">
        <f t="shared" si="55"/>
        <v>267700</v>
      </c>
      <c r="W874" s="87">
        <v>0</v>
      </c>
      <c r="X874" s="116">
        <v>13824</v>
      </c>
      <c r="Y874" s="116">
        <v>0</v>
      </c>
      <c r="Z874" s="116">
        <v>1080</v>
      </c>
      <c r="AA874" s="116">
        <v>0</v>
      </c>
      <c r="AB874" s="116">
        <v>0</v>
      </c>
      <c r="AC874" s="116">
        <v>0</v>
      </c>
      <c r="AD874" s="116">
        <v>0</v>
      </c>
      <c r="AE874" s="116">
        <f t="shared" si="54"/>
        <v>14904</v>
      </c>
      <c r="AF874" s="89">
        <f t="shared" si="56"/>
        <v>252796</v>
      </c>
      <c r="AG874" s="87">
        <v>0</v>
      </c>
      <c r="AH874" s="117" t="s">
        <v>121</v>
      </c>
      <c r="AI874" s="118">
        <v>158312010001458</v>
      </c>
      <c r="AJ874" s="117" t="s">
        <v>329</v>
      </c>
    </row>
    <row r="875" spans="2:36" ht="16.5">
      <c r="B875" s="93" t="s">
        <v>2484</v>
      </c>
      <c r="C875" s="113">
        <v>310</v>
      </c>
      <c r="D875" s="93" t="s">
        <v>2485</v>
      </c>
      <c r="E875" s="93"/>
      <c r="F875" s="114">
        <v>400643701842</v>
      </c>
      <c r="G875" s="115">
        <v>34446</v>
      </c>
      <c r="H875" s="112" t="s">
        <v>1052</v>
      </c>
      <c r="I875" s="87" t="s">
        <v>111</v>
      </c>
      <c r="J875" s="93" t="s">
        <v>1111</v>
      </c>
      <c r="K875" s="93" t="s">
        <v>1112</v>
      </c>
      <c r="L875" s="115">
        <v>45383</v>
      </c>
      <c r="M875" s="87" t="s">
        <v>96</v>
      </c>
      <c r="N875" s="87">
        <v>0</v>
      </c>
      <c r="O875" s="116">
        <v>31200</v>
      </c>
      <c r="P875" s="116">
        <v>0</v>
      </c>
      <c r="Q875" s="116">
        <v>0</v>
      </c>
      <c r="R875" s="116">
        <v>0</v>
      </c>
      <c r="S875" s="116">
        <v>50300</v>
      </c>
      <c r="T875" s="116">
        <f t="shared" si="53"/>
        <v>81500</v>
      </c>
      <c r="U875" s="87">
        <v>0</v>
      </c>
      <c r="V875" s="89">
        <f t="shared" si="55"/>
        <v>81500</v>
      </c>
      <c r="W875" s="87">
        <v>0</v>
      </c>
      <c r="X875" s="116">
        <v>7488</v>
      </c>
      <c r="Y875" s="116">
        <v>0</v>
      </c>
      <c r="Z875" s="116">
        <v>588</v>
      </c>
      <c r="AA875" s="116">
        <v>0</v>
      </c>
      <c r="AB875" s="116">
        <v>0</v>
      </c>
      <c r="AC875" s="116">
        <v>0</v>
      </c>
      <c r="AD875" s="116">
        <v>0</v>
      </c>
      <c r="AE875" s="116">
        <f t="shared" si="54"/>
        <v>8076</v>
      </c>
      <c r="AF875" s="89">
        <f t="shared" si="56"/>
        <v>73424</v>
      </c>
      <c r="AG875" s="87">
        <v>0</v>
      </c>
      <c r="AH875" s="117" t="s">
        <v>121</v>
      </c>
      <c r="AI875" s="118">
        <v>610002010015167</v>
      </c>
      <c r="AJ875" s="117" t="s">
        <v>140</v>
      </c>
    </row>
    <row r="876" spans="2:36" ht="16.5">
      <c r="B876" s="93" t="s">
        <v>2486</v>
      </c>
      <c r="C876" s="113">
        <v>311</v>
      </c>
      <c r="D876" s="93" t="s">
        <v>2487</v>
      </c>
      <c r="E876" s="93"/>
      <c r="F876" s="114">
        <v>523783400495</v>
      </c>
      <c r="G876" s="115">
        <v>37148</v>
      </c>
      <c r="H876" s="112" t="s">
        <v>1052</v>
      </c>
      <c r="I876" s="87" t="s">
        <v>111</v>
      </c>
      <c r="J876" s="93" t="s">
        <v>1033</v>
      </c>
      <c r="K876" s="93" t="s">
        <v>1532</v>
      </c>
      <c r="L876" s="115">
        <v>45383</v>
      </c>
      <c r="M876" s="87" t="s">
        <v>96</v>
      </c>
      <c r="N876" s="87">
        <v>0</v>
      </c>
      <c r="O876" s="116">
        <v>48812</v>
      </c>
      <c r="P876" s="116">
        <v>0</v>
      </c>
      <c r="Q876" s="116">
        <v>0</v>
      </c>
      <c r="R876" s="116">
        <v>0</v>
      </c>
      <c r="S876" s="116">
        <v>73217</v>
      </c>
      <c r="T876" s="116">
        <f t="shared" si="53"/>
        <v>122029</v>
      </c>
      <c r="U876" s="87">
        <v>0</v>
      </c>
      <c r="V876" s="89">
        <f t="shared" si="55"/>
        <v>122029</v>
      </c>
      <c r="W876" s="87">
        <v>0</v>
      </c>
      <c r="X876" s="116">
        <v>11714</v>
      </c>
      <c r="Y876" s="116">
        <v>0</v>
      </c>
      <c r="Z876" s="116">
        <v>910</v>
      </c>
      <c r="AA876" s="116">
        <v>0</v>
      </c>
      <c r="AB876" s="116">
        <v>0</v>
      </c>
      <c r="AC876" s="116">
        <v>0</v>
      </c>
      <c r="AD876" s="116">
        <v>0</v>
      </c>
      <c r="AE876" s="116">
        <f t="shared" si="54"/>
        <v>12624</v>
      </c>
      <c r="AF876" s="89">
        <f t="shared" si="56"/>
        <v>109405</v>
      </c>
      <c r="AG876" s="87">
        <v>0</v>
      </c>
      <c r="AH876" s="117" t="s">
        <v>121</v>
      </c>
      <c r="AI876" s="118">
        <v>214810100073429</v>
      </c>
      <c r="AJ876" s="117" t="s">
        <v>122</v>
      </c>
    </row>
    <row r="877" spans="2:36" ht="16.5">
      <c r="B877" s="93" t="s">
        <v>2488</v>
      </c>
      <c r="C877" s="113">
        <v>312</v>
      </c>
      <c r="D877" s="93" t="s">
        <v>2489</v>
      </c>
      <c r="E877" s="93"/>
      <c r="F877" s="114">
        <v>711520627963</v>
      </c>
      <c r="G877" s="115">
        <v>34945</v>
      </c>
      <c r="H877" s="112" t="s">
        <v>1052</v>
      </c>
      <c r="I877" s="87" t="s">
        <v>111</v>
      </c>
      <c r="J877" s="93" t="s">
        <v>1033</v>
      </c>
      <c r="K877" s="93" t="s">
        <v>1532</v>
      </c>
      <c r="L877" s="115">
        <v>45383</v>
      </c>
      <c r="M877" s="87" t="s">
        <v>96</v>
      </c>
      <c r="N877" s="87">
        <v>0</v>
      </c>
      <c r="O877" s="116">
        <v>52658</v>
      </c>
      <c r="P877" s="116">
        <v>0</v>
      </c>
      <c r="Q877" s="116">
        <v>0</v>
      </c>
      <c r="R877" s="116">
        <v>0</v>
      </c>
      <c r="S877" s="116">
        <v>78987</v>
      </c>
      <c r="T877" s="116">
        <f t="shared" si="53"/>
        <v>131645</v>
      </c>
      <c r="U877" s="87">
        <v>0</v>
      </c>
      <c r="V877" s="89">
        <f t="shared" si="55"/>
        <v>131645</v>
      </c>
      <c r="W877" s="87">
        <v>0</v>
      </c>
      <c r="X877" s="116">
        <v>12638</v>
      </c>
      <c r="Y877" s="116">
        <v>0</v>
      </c>
      <c r="Z877" s="116">
        <v>981</v>
      </c>
      <c r="AA877" s="116">
        <v>0</v>
      </c>
      <c r="AB877" s="116">
        <v>0</v>
      </c>
      <c r="AC877" s="116">
        <v>0</v>
      </c>
      <c r="AD877" s="116">
        <v>0</v>
      </c>
      <c r="AE877" s="116">
        <f t="shared" si="54"/>
        <v>13619</v>
      </c>
      <c r="AF877" s="89">
        <f t="shared" si="56"/>
        <v>118026</v>
      </c>
      <c r="AG877" s="87">
        <v>0</v>
      </c>
      <c r="AH877" s="117" t="s">
        <v>121</v>
      </c>
      <c r="AI877" s="118">
        <v>30610100136199</v>
      </c>
      <c r="AJ877" s="117" t="s">
        <v>734</v>
      </c>
    </row>
    <row r="878" spans="2:36" ht="16.5">
      <c r="B878" s="93" t="s">
        <v>2490</v>
      </c>
      <c r="C878" s="113">
        <v>313</v>
      </c>
      <c r="D878" s="93" t="s">
        <v>2491</v>
      </c>
      <c r="E878" s="93"/>
      <c r="F878" s="114">
        <v>968158538484</v>
      </c>
      <c r="G878" s="115">
        <v>37312</v>
      </c>
      <c r="H878" s="112" t="s">
        <v>1836</v>
      </c>
      <c r="I878" s="87" t="s">
        <v>111</v>
      </c>
      <c r="J878" s="93" t="s">
        <v>1186</v>
      </c>
      <c r="K878" s="93" t="s">
        <v>1108</v>
      </c>
      <c r="L878" s="115">
        <v>45323</v>
      </c>
      <c r="M878" s="87" t="s">
        <v>96</v>
      </c>
      <c r="N878" s="87">
        <v>0</v>
      </c>
      <c r="O878" s="116">
        <v>48000</v>
      </c>
      <c r="P878" s="116">
        <v>0</v>
      </c>
      <c r="Q878" s="116">
        <v>0</v>
      </c>
      <c r="R878" s="116">
        <v>0</v>
      </c>
      <c r="S878" s="116">
        <v>72000</v>
      </c>
      <c r="T878" s="116">
        <f t="shared" si="53"/>
        <v>120000</v>
      </c>
      <c r="U878" s="87">
        <v>0</v>
      </c>
      <c r="V878" s="89">
        <f t="shared" si="55"/>
        <v>120000</v>
      </c>
      <c r="W878" s="87">
        <v>0</v>
      </c>
      <c r="X878" s="116">
        <v>11520</v>
      </c>
      <c r="Y878" s="116">
        <v>0</v>
      </c>
      <c r="Z878" s="116">
        <v>900</v>
      </c>
      <c r="AA878" s="116">
        <v>0</v>
      </c>
      <c r="AB878" s="116">
        <v>0</v>
      </c>
      <c r="AC878" s="116">
        <v>0</v>
      </c>
      <c r="AD878" s="116">
        <v>0</v>
      </c>
      <c r="AE878" s="116">
        <f t="shared" si="54"/>
        <v>12420</v>
      </c>
      <c r="AF878" s="89">
        <f t="shared" si="56"/>
        <v>107580</v>
      </c>
      <c r="AG878" s="87">
        <v>0</v>
      </c>
      <c r="AH878" s="117" t="s">
        <v>121</v>
      </c>
      <c r="AI878" s="118">
        <v>214812010001897</v>
      </c>
      <c r="AJ878" s="117" t="s">
        <v>122</v>
      </c>
    </row>
    <row r="879" spans="2:36" ht="16.5">
      <c r="B879" s="93" t="s">
        <v>2492</v>
      </c>
      <c r="C879" s="113">
        <v>314</v>
      </c>
      <c r="D879" s="93" t="s">
        <v>2493</v>
      </c>
      <c r="E879" s="93"/>
      <c r="F879" s="114">
        <v>522000859349</v>
      </c>
      <c r="G879" s="115">
        <v>33795</v>
      </c>
      <c r="H879" s="112" t="s">
        <v>2139</v>
      </c>
      <c r="I879" s="87" t="s">
        <v>111</v>
      </c>
      <c r="J879" s="93" t="s">
        <v>1186</v>
      </c>
      <c r="K879" s="93" t="s">
        <v>1108</v>
      </c>
      <c r="L879" s="115">
        <v>45334</v>
      </c>
      <c r="M879" s="87" t="s">
        <v>96</v>
      </c>
      <c r="N879" s="87">
        <v>0</v>
      </c>
      <c r="O879" s="116">
        <v>48000</v>
      </c>
      <c r="P879" s="116">
        <v>0</v>
      </c>
      <c r="Q879" s="116">
        <v>0</v>
      </c>
      <c r="R879" s="116">
        <v>0</v>
      </c>
      <c r="S879" s="116">
        <v>72000</v>
      </c>
      <c r="T879" s="116">
        <f t="shared" si="53"/>
        <v>120000</v>
      </c>
      <c r="U879" s="87">
        <v>0</v>
      </c>
      <c r="V879" s="89">
        <f t="shared" si="55"/>
        <v>120000</v>
      </c>
      <c r="W879" s="87">
        <v>0</v>
      </c>
      <c r="X879" s="116">
        <v>11520</v>
      </c>
      <c r="Y879" s="116">
        <v>0</v>
      </c>
      <c r="Z879" s="116">
        <v>900</v>
      </c>
      <c r="AA879" s="116">
        <v>0</v>
      </c>
      <c r="AB879" s="116">
        <v>0</v>
      </c>
      <c r="AC879" s="116">
        <v>0</v>
      </c>
      <c r="AD879" s="116">
        <v>0</v>
      </c>
      <c r="AE879" s="116">
        <f t="shared" si="54"/>
        <v>12420</v>
      </c>
      <c r="AF879" s="89">
        <f t="shared" si="56"/>
        <v>107580</v>
      </c>
      <c r="AG879" s="87">
        <v>0</v>
      </c>
      <c r="AH879" s="117" t="s">
        <v>121</v>
      </c>
      <c r="AI879" s="118">
        <v>159112120000046</v>
      </c>
      <c r="AJ879" s="117">
        <v>0</v>
      </c>
    </row>
    <row r="880" spans="2:36" ht="16.5">
      <c r="B880" s="93" t="s">
        <v>2494</v>
      </c>
      <c r="C880" s="113">
        <v>315</v>
      </c>
      <c r="D880" s="93" t="s">
        <v>1984</v>
      </c>
      <c r="E880" s="93"/>
      <c r="F880" s="114">
        <v>886277622044</v>
      </c>
      <c r="G880" s="115">
        <v>35130</v>
      </c>
      <c r="H880" s="112" t="s">
        <v>1676</v>
      </c>
      <c r="I880" s="87" t="s">
        <v>111</v>
      </c>
      <c r="J880" s="93" t="s">
        <v>1392</v>
      </c>
      <c r="K880" s="93" t="s">
        <v>1393</v>
      </c>
      <c r="L880" s="115">
        <v>45362</v>
      </c>
      <c r="M880" s="87" t="s">
        <v>96</v>
      </c>
      <c r="N880" s="87">
        <v>0</v>
      </c>
      <c r="O880" s="116">
        <v>57440</v>
      </c>
      <c r="P880" s="116">
        <v>0</v>
      </c>
      <c r="Q880" s="116">
        <v>0</v>
      </c>
      <c r="R880" s="116">
        <v>0</v>
      </c>
      <c r="S880" s="116">
        <v>94289</v>
      </c>
      <c r="T880" s="116">
        <f t="shared" si="53"/>
        <v>151729</v>
      </c>
      <c r="U880" s="87">
        <v>0</v>
      </c>
      <c r="V880" s="89">
        <f t="shared" si="55"/>
        <v>151729</v>
      </c>
      <c r="W880" s="87">
        <v>0</v>
      </c>
      <c r="X880" s="116">
        <v>13786</v>
      </c>
      <c r="Y880" s="116">
        <v>0</v>
      </c>
      <c r="Z880" s="116">
        <v>1077</v>
      </c>
      <c r="AA880" s="116">
        <v>0</v>
      </c>
      <c r="AB880" s="116">
        <v>200</v>
      </c>
      <c r="AC880" s="116">
        <v>0</v>
      </c>
      <c r="AD880" s="116">
        <v>0</v>
      </c>
      <c r="AE880" s="116">
        <f t="shared" si="54"/>
        <v>15063</v>
      </c>
      <c r="AF880" s="89">
        <f t="shared" si="56"/>
        <v>136666</v>
      </c>
      <c r="AG880" s="87">
        <v>0</v>
      </c>
      <c r="AH880" s="117" t="s">
        <v>121</v>
      </c>
      <c r="AI880" s="118">
        <v>214812010001442</v>
      </c>
      <c r="AJ880" s="117" t="s">
        <v>122</v>
      </c>
    </row>
    <row r="881" spans="2:36" ht="16.5">
      <c r="B881" s="93" t="s">
        <v>2495</v>
      </c>
      <c r="C881" s="113">
        <v>316</v>
      </c>
      <c r="D881" s="93" t="s">
        <v>2496</v>
      </c>
      <c r="E881" s="93"/>
      <c r="F881" s="114">
        <v>530207735514</v>
      </c>
      <c r="G881" s="115">
        <v>33121</v>
      </c>
      <c r="H881" s="112" t="s">
        <v>1073</v>
      </c>
      <c r="I881" s="87" t="s">
        <v>111</v>
      </c>
      <c r="J881" s="93" t="s">
        <v>1111</v>
      </c>
      <c r="K881" s="93" t="s">
        <v>1112</v>
      </c>
      <c r="L881" s="115">
        <v>45397</v>
      </c>
      <c r="M881" s="87" t="s">
        <v>96</v>
      </c>
      <c r="N881" s="87">
        <v>0</v>
      </c>
      <c r="O881" s="116">
        <v>59291</v>
      </c>
      <c r="P881" s="116">
        <v>0</v>
      </c>
      <c r="Q881" s="116">
        <v>0</v>
      </c>
      <c r="R881" s="116">
        <v>0</v>
      </c>
      <c r="S881" s="116">
        <v>104719</v>
      </c>
      <c r="T881" s="116">
        <f t="shared" si="53"/>
        <v>164010</v>
      </c>
      <c r="U881" s="87">
        <v>0</v>
      </c>
      <c r="V881" s="89">
        <f t="shared" si="55"/>
        <v>164010</v>
      </c>
      <c r="W881" s="87">
        <v>0</v>
      </c>
      <c r="X881" s="116">
        <v>14230</v>
      </c>
      <c r="Y881" s="116">
        <v>0</v>
      </c>
      <c r="Z881" s="116">
        <v>1118</v>
      </c>
      <c r="AA881" s="116">
        <v>0</v>
      </c>
      <c r="AB881" s="116">
        <v>450</v>
      </c>
      <c r="AC881" s="116">
        <v>0</v>
      </c>
      <c r="AD881" s="116">
        <v>0</v>
      </c>
      <c r="AE881" s="116">
        <f t="shared" si="54"/>
        <v>15798</v>
      </c>
      <c r="AF881" s="89">
        <f t="shared" si="56"/>
        <v>148212</v>
      </c>
      <c r="AG881" s="87">
        <v>0</v>
      </c>
      <c r="AH881" s="117" t="s">
        <v>121</v>
      </c>
      <c r="AI881" s="118">
        <v>214812010001886</v>
      </c>
      <c r="AJ881" s="117" t="s">
        <v>122</v>
      </c>
    </row>
    <row r="882" spans="2:36" ht="16.5">
      <c r="B882" s="93" t="s">
        <v>2497</v>
      </c>
      <c r="C882" s="113">
        <v>317</v>
      </c>
      <c r="D882" s="93" t="s">
        <v>2498</v>
      </c>
      <c r="E882" s="93"/>
      <c r="F882" s="114">
        <v>704293839013</v>
      </c>
      <c r="G882" s="115">
        <v>35103</v>
      </c>
      <c r="H882" s="112" t="s">
        <v>1258</v>
      </c>
      <c r="I882" s="87" t="s">
        <v>111</v>
      </c>
      <c r="J882" s="93" t="s">
        <v>1134</v>
      </c>
      <c r="K882" s="93" t="s">
        <v>1029</v>
      </c>
      <c r="L882" s="115">
        <v>45271</v>
      </c>
      <c r="M882" s="87" t="s">
        <v>96</v>
      </c>
      <c r="N882" s="87">
        <v>0</v>
      </c>
      <c r="O882" s="116">
        <v>5563</v>
      </c>
      <c r="P882" s="116">
        <v>0</v>
      </c>
      <c r="Q882" s="116">
        <v>0</v>
      </c>
      <c r="R882" s="116">
        <v>0</v>
      </c>
      <c r="S882" s="116">
        <v>37701</v>
      </c>
      <c r="T882" s="116">
        <f t="shared" si="53"/>
        <v>43264</v>
      </c>
      <c r="U882" s="87">
        <v>0</v>
      </c>
      <c r="V882" s="89">
        <f t="shared" si="55"/>
        <v>43264</v>
      </c>
      <c r="W882" s="87">
        <v>0</v>
      </c>
      <c r="X882" s="116">
        <v>1336</v>
      </c>
      <c r="Y882" s="116">
        <v>0</v>
      </c>
      <c r="Z882" s="116">
        <v>105</v>
      </c>
      <c r="AA882" s="116">
        <v>0</v>
      </c>
      <c r="AB882" s="116">
        <v>200</v>
      </c>
      <c r="AC882" s="116">
        <v>0</v>
      </c>
      <c r="AD882" s="116">
        <v>0</v>
      </c>
      <c r="AE882" s="116">
        <f t="shared" si="54"/>
        <v>1641</v>
      </c>
      <c r="AF882" s="89">
        <f t="shared" si="56"/>
        <v>41623</v>
      </c>
      <c r="AG882" s="87">
        <v>0</v>
      </c>
      <c r="AH882" s="117" t="s">
        <v>121</v>
      </c>
      <c r="AI882" s="118">
        <v>89012010002851</v>
      </c>
      <c r="AJ882" s="117">
        <v>0</v>
      </c>
    </row>
    <row r="883" spans="2:36" ht="16.5">
      <c r="B883" s="93" t="s">
        <v>2499</v>
      </c>
      <c r="C883" s="113">
        <v>318</v>
      </c>
      <c r="D883" s="93" t="s">
        <v>2500</v>
      </c>
      <c r="E883" s="93" t="s">
        <v>2501</v>
      </c>
      <c r="F883" s="114">
        <v>280944303183</v>
      </c>
      <c r="G883" s="115">
        <v>34495</v>
      </c>
      <c r="H883" s="112" t="s">
        <v>2502</v>
      </c>
      <c r="I883" s="87" t="s">
        <v>111</v>
      </c>
      <c r="J883" s="93" t="s">
        <v>1005</v>
      </c>
      <c r="K883" s="93" t="s">
        <v>1702</v>
      </c>
      <c r="L883" s="115">
        <v>45413</v>
      </c>
      <c r="M883" s="87" t="s">
        <v>96</v>
      </c>
      <c r="N883" s="87">
        <v>0</v>
      </c>
      <c r="O883" s="116">
        <v>121738</v>
      </c>
      <c r="P883" s="116">
        <v>0</v>
      </c>
      <c r="Q883" s="116">
        <v>0</v>
      </c>
      <c r="R883" s="116">
        <v>0</v>
      </c>
      <c r="S883" s="116">
        <v>138476</v>
      </c>
      <c r="T883" s="116">
        <f t="shared" si="53"/>
        <v>260214</v>
      </c>
      <c r="U883" s="87">
        <v>0</v>
      </c>
      <c r="V883" s="89">
        <f t="shared" si="55"/>
        <v>260214</v>
      </c>
      <c r="W883" s="87">
        <v>0</v>
      </c>
      <c r="X883" s="116">
        <v>0</v>
      </c>
      <c r="Y883" s="116">
        <v>0</v>
      </c>
      <c r="Z883" s="116">
        <v>0</v>
      </c>
      <c r="AA883" s="116">
        <v>0</v>
      </c>
      <c r="AB883" s="116">
        <v>1750</v>
      </c>
      <c r="AC883" s="116">
        <v>0</v>
      </c>
      <c r="AD883" s="116">
        <v>0</v>
      </c>
      <c r="AE883" s="116">
        <f t="shared" si="54"/>
        <v>1750</v>
      </c>
      <c r="AF883" s="89">
        <f t="shared" si="56"/>
        <v>258464</v>
      </c>
      <c r="AG883" s="87">
        <v>0</v>
      </c>
      <c r="AH883" s="117" t="s">
        <v>121</v>
      </c>
      <c r="AI883" s="118">
        <v>508202010049065</v>
      </c>
      <c r="AJ883" s="117" t="s">
        <v>1007</v>
      </c>
    </row>
    <row r="884" spans="2:36" ht="16.5">
      <c r="B884" s="93" t="s">
        <v>2503</v>
      </c>
      <c r="C884" s="113">
        <v>319</v>
      </c>
      <c r="D884" s="93" t="s">
        <v>2504</v>
      </c>
      <c r="E884" s="93" t="s">
        <v>2505</v>
      </c>
      <c r="F884" s="114">
        <v>795783572893</v>
      </c>
      <c r="G884" s="115">
        <v>31245</v>
      </c>
      <c r="H884" s="112" t="s">
        <v>2506</v>
      </c>
      <c r="I884" s="87" t="s">
        <v>111</v>
      </c>
      <c r="J884" s="93" t="s">
        <v>1005</v>
      </c>
      <c r="K884" s="93" t="s">
        <v>1056</v>
      </c>
      <c r="L884" s="115">
        <v>45434</v>
      </c>
      <c r="M884" s="87" t="s">
        <v>96</v>
      </c>
      <c r="N884" s="87">
        <v>0</v>
      </c>
      <c r="O884" s="116">
        <v>202474</v>
      </c>
      <c r="P884" s="116">
        <v>0</v>
      </c>
      <c r="Q884" s="116">
        <v>0</v>
      </c>
      <c r="R884" s="116">
        <v>0</v>
      </c>
      <c r="S884" s="116">
        <v>151854</v>
      </c>
      <c r="T884" s="116">
        <f t="shared" si="53"/>
        <v>354328</v>
      </c>
      <c r="U884" s="87">
        <v>0</v>
      </c>
      <c r="V884" s="89">
        <f t="shared" si="55"/>
        <v>354328</v>
      </c>
      <c r="W884" s="87">
        <v>0</v>
      </c>
      <c r="X884" s="116">
        <v>0</v>
      </c>
      <c r="Y884" s="116">
        <v>0</v>
      </c>
      <c r="Z884" s="116">
        <v>0</v>
      </c>
      <c r="AA884" s="116">
        <v>0</v>
      </c>
      <c r="AB884" s="116">
        <v>2000</v>
      </c>
      <c r="AC884" s="116">
        <v>0</v>
      </c>
      <c r="AD884" s="116">
        <v>0</v>
      </c>
      <c r="AE884" s="116">
        <f t="shared" si="54"/>
        <v>2000</v>
      </c>
      <c r="AF884" s="89">
        <f t="shared" si="56"/>
        <v>352328</v>
      </c>
      <c r="AG884" s="87">
        <v>0</v>
      </c>
      <c r="AH884" s="117" t="s">
        <v>121</v>
      </c>
      <c r="AI884" s="118">
        <v>590402010006838</v>
      </c>
      <c r="AJ884" s="117">
        <v>0</v>
      </c>
    </row>
    <row r="885" spans="2:36" ht="16.5">
      <c r="B885" s="93" t="s">
        <v>2507</v>
      </c>
      <c r="C885" s="113">
        <v>320</v>
      </c>
      <c r="D885" s="93" t="s">
        <v>2508</v>
      </c>
      <c r="E885" s="93" t="s">
        <v>2509</v>
      </c>
      <c r="F885" s="114">
        <v>488258096604</v>
      </c>
      <c r="G885" s="115">
        <v>36247</v>
      </c>
      <c r="H885" s="112" t="s">
        <v>2510</v>
      </c>
      <c r="I885" s="87" t="s">
        <v>111</v>
      </c>
      <c r="J885" s="93" t="s">
        <v>342</v>
      </c>
      <c r="K885" s="93" t="s">
        <v>343</v>
      </c>
      <c r="L885" s="115">
        <v>45432</v>
      </c>
      <c r="M885" s="87" t="s">
        <v>96</v>
      </c>
      <c r="N885" s="87">
        <v>0</v>
      </c>
      <c r="O885" s="116">
        <v>61929</v>
      </c>
      <c r="P885" s="116">
        <v>0</v>
      </c>
      <c r="Q885" s="116">
        <v>0</v>
      </c>
      <c r="R885" s="116">
        <v>0</v>
      </c>
      <c r="S885" s="116">
        <v>92893</v>
      </c>
      <c r="T885" s="116">
        <f t="shared" si="53"/>
        <v>154822</v>
      </c>
      <c r="U885" s="87">
        <v>0</v>
      </c>
      <c r="V885" s="89">
        <f t="shared" si="55"/>
        <v>154822</v>
      </c>
      <c r="W885" s="87">
        <v>0</v>
      </c>
      <c r="X885" s="116">
        <v>14864</v>
      </c>
      <c r="Y885" s="116">
        <v>0</v>
      </c>
      <c r="Z885" s="116">
        <v>1155</v>
      </c>
      <c r="AA885" s="116">
        <v>0</v>
      </c>
      <c r="AB885" s="116">
        <v>0</v>
      </c>
      <c r="AC885" s="116">
        <v>0</v>
      </c>
      <c r="AD885" s="116">
        <v>0</v>
      </c>
      <c r="AE885" s="116">
        <f t="shared" si="54"/>
        <v>16019</v>
      </c>
      <c r="AF885" s="89">
        <f t="shared" si="56"/>
        <v>138803</v>
      </c>
      <c r="AG885" s="87">
        <v>0</v>
      </c>
      <c r="AH885" s="117" t="s">
        <v>121</v>
      </c>
      <c r="AI885" s="118">
        <v>214812010001894</v>
      </c>
      <c r="AJ885" s="117" t="s">
        <v>122</v>
      </c>
    </row>
    <row r="886" spans="2:36" ht="16.5">
      <c r="B886" s="93" t="s">
        <v>2511</v>
      </c>
      <c r="C886" s="113">
        <v>321</v>
      </c>
      <c r="D886" s="93" t="s">
        <v>2512</v>
      </c>
      <c r="E886" s="93" t="s">
        <v>2513</v>
      </c>
      <c r="F886" s="114">
        <v>439507024779</v>
      </c>
      <c r="G886" s="115">
        <v>30424</v>
      </c>
      <c r="H886" s="112" t="s">
        <v>1645</v>
      </c>
      <c r="I886" s="87" t="s">
        <v>111</v>
      </c>
      <c r="J886" s="93" t="s">
        <v>1024</v>
      </c>
      <c r="K886" s="93" t="s">
        <v>1025</v>
      </c>
      <c r="L886" s="115">
        <v>45413</v>
      </c>
      <c r="M886" s="87" t="s">
        <v>96</v>
      </c>
      <c r="N886" s="87">
        <v>0</v>
      </c>
      <c r="O886" s="116">
        <v>325161</v>
      </c>
      <c r="P886" s="116">
        <v>0</v>
      </c>
      <c r="Q886" s="116">
        <v>0</v>
      </c>
      <c r="R886" s="116">
        <v>0</v>
      </c>
      <c r="S886" s="116">
        <v>109678</v>
      </c>
      <c r="T886" s="116">
        <f t="shared" ref="T886:T949" si="57">SUM(O886:S886)</f>
        <v>434839</v>
      </c>
      <c r="U886" s="87">
        <v>0</v>
      </c>
      <c r="V886" s="89">
        <f t="shared" si="55"/>
        <v>434839</v>
      </c>
      <c r="W886" s="87">
        <v>0</v>
      </c>
      <c r="X886" s="116">
        <v>0</v>
      </c>
      <c r="Y886" s="116">
        <v>0</v>
      </c>
      <c r="Z886" s="116">
        <v>0</v>
      </c>
      <c r="AA886" s="116">
        <v>0</v>
      </c>
      <c r="AB886" s="116">
        <v>2200</v>
      </c>
      <c r="AC886" s="116">
        <v>0</v>
      </c>
      <c r="AD886" s="116">
        <v>0</v>
      </c>
      <c r="AE886" s="116">
        <f t="shared" ref="AE886:AE949" si="58">SUM(X886:AD886)</f>
        <v>2200</v>
      </c>
      <c r="AF886" s="89">
        <f t="shared" si="56"/>
        <v>432639</v>
      </c>
      <c r="AG886" s="87">
        <v>0</v>
      </c>
      <c r="AH886" s="117" t="s">
        <v>121</v>
      </c>
      <c r="AI886" s="118">
        <v>214812010001906</v>
      </c>
      <c r="AJ886" s="117" t="s">
        <v>122</v>
      </c>
    </row>
    <row r="887" spans="2:36" ht="16.5">
      <c r="B887" s="93" t="s">
        <v>2514</v>
      </c>
      <c r="C887" s="113">
        <v>322</v>
      </c>
      <c r="D887" s="93" t="s">
        <v>2515</v>
      </c>
      <c r="E887" s="93"/>
      <c r="F887" s="114">
        <v>697478966691</v>
      </c>
      <c r="G887" s="115">
        <v>31646</v>
      </c>
      <c r="H887" s="112" t="s">
        <v>1266</v>
      </c>
      <c r="I887" s="87" t="s">
        <v>111</v>
      </c>
      <c r="J887" s="93" t="s">
        <v>1255</v>
      </c>
      <c r="K887" s="93" t="s">
        <v>1001</v>
      </c>
      <c r="L887" s="115">
        <v>45413</v>
      </c>
      <c r="M887" s="87" t="s">
        <v>96</v>
      </c>
      <c r="N887" s="87">
        <v>0</v>
      </c>
      <c r="O887" s="116">
        <v>52800</v>
      </c>
      <c r="P887" s="116">
        <v>0</v>
      </c>
      <c r="Q887" s="116">
        <v>0</v>
      </c>
      <c r="R887" s="116">
        <v>0</v>
      </c>
      <c r="S887" s="116">
        <v>188200</v>
      </c>
      <c r="T887" s="116">
        <f t="shared" si="57"/>
        <v>241000</v>
      </c>
      <c r="U887" s="87">
        <v>0</v>
      </c>
      <c r="V887" s="89">
        <f t="shared" ref="V887:V950" si="59">T887+U887</f>
        <v>241000</v>
      </c>
      <c r="W887" s="87">
        <v>0</v>
      </c>
      <c r="X887" s="116">
        <v>12672</v>
      </c>
      <c r="Y887" s="116">
        <v>0</v>
      </c>
      <c r="Z887" s="116">
        <v>990</v>
      </c>
      <c r="AA887" s="116">
        <v>0</v>
      </c>
      <c r="AB887" s="116">
        <v>0</v>
      </c>
      <c r="AC887" s="116">
        <v>0</v>
      </c>
      <c r="AD887" s="116">
        <v>0</v>
      </c>
      <c r="AE887" s="116">
        <f t="shared" si="58"/>
        <v>13662</v>
      </c>
      <c r="AF887" s="89">
        <f t="shared" ref="AF887:AF950" si="60">V887-AE887</f>
        <v>227338</v>
      </c>
      <c r="AG887" s="87">
        <v>0</v>
      </c>
      <c r="AH887" s="117" t="s">
        <v>121</v>
      </c>
      <c r="AI887" s="118">
        <v>84312010002159</v>
      </c>
      <c r="AJ887" s="117">
        <v>0</v>
      </c>
    </row>
    <row r="888" spans="2:36" ht="16.5">
      <c r="B888" s="93" t="s">
        <v>2516</v>
      </c>
      <c r="C888" s="113">
        <v>323</v>
      </c>
      <c r="D888" s="93" t="s">
        <v>2517</v>
      </c>
      <c r="E888" s="93"/>
      <c r="F888" s="114">
        <v>983885477814</v>
      </c>
      <c r="G888" s="115">
        <v>29018</v>
      </c>
      <c r="H888" s="112" t="s">
        <v>1836</v>
      </c>
      <c r="I888" s="87" t="s">
        <v>111</v>
      </c>
      <c r="J888" s="93" t="s">
        <v>112</v>
      </c>
      <c r="K888" s="93" t="s">
        <v>1108</v>
      </c>
      <c r="L888" s="115">
        <v>45398</v>
      </c>
      <c r="M888" s="87" t="s">
        <v>96</v>
      </c>
      <c r="N888" s="87">
        <v>0</v>
      </c>
      <c r="O888" s="116">
        <v>70187</v>
      </c>
      <c r="P888" s="116">
        <v>0</v>
      </c>
      <c r="Q888" s="116">
        <v>0</v>
      </c>
      <c r="R888" s="116">
        <v>0</v>
      </c>
      <c r="S888" s="116">
        <v>113022</v>
      </c>
      <c r="T888" s="116">
        <f t="shared" si="57"/>
        <v>183209</v>
      </c>
      <c r="U888" s="87">
        <v>0</v>
      </c>
      <c r="V888" s="89">
        <f t="shared" si="59"/>
        <v>183209</v>
      </c>
      <c r="W888" s="87">
        <v>0</v>
      </c>
      <c r="X888" s="116">
        <v>0</v>
      </c>
      <c r="Y888" s="116">
        <v>0</v>
      </c>
      <c r="Z888" s="116">
        <v>1316</v>
      </c>
      <c r="AA888" s="116">
        <v>0</v>
      </c>
      <c r="AB888" s="116">
        <v>1700</v>
      </c>
      <c r="AC888" s="116">
        <v>0</v>
      </c>
      <c r="AD888" s="116">
        <v>0</v>
      </c>
      <c r="AE888" s="116">
        <f t="shared" si="58"/>
        <v>3016</v>
      </c>
      <c r="AF888" s="89">
        <f t="shared" si="60"/>
        <v>180193</v>
      </c>
      <c r="AG888" s="87">
        <v>0</v>
      </c>
      <c r="AH888" s="117" t="s">
        <v>121</v>
      </c>
      <c r="AI888" s="118">
        <v>328002011014049</v>
      </c>
      <c r="AJ888" s="117" t="s">
        <v>174</v>
      </c>
    </row>
    <row r="889" spans="2:36" ht="16.5">
      <c r="B889" s="93" t="s">
        <v>2518</v>
      </c>
      <c r="C889" s="113">
        <v>324</v>
      </c>
      <c r="D889" s="93" t="s">
        <v>2519</v>
      </c>
      <c r="E889" s="93" t="s">
        <v>2520</v>
      </c>
      <c r="F889" s="114">
        <v>282761687313</v>
      </c>
      <c r="G889" s="115">
        <v>30229</v>
      </c>
      <c r="H889" s="112" t="s">
        <v>1964</v>
      </c>
      <c r="I889" s="87" t="s">
        <v>111</v>
      </c>
      <c r="J889" s="93" t="s">
        <v>1540</v>
      </c>
      <c r="K889" s="93" t="s">
        <v>729</v>
      </c>
      <c r="L889" s="115">
        <v>45432</v>
      </c>
      <c r="M889" s="87" t="s">
        <v>96</v>
      </c>
      <c r="N889" s="87">
        <v>0</v>
      </c>
      <c r="O889" s="116">
        <v>61140</v>
      </c>
      <c r="P889" s="116">
        <v>0</v>
      </c>
      <c r="Q889" s="116">
        <v>0</v>
      </c>
      <c r="R889" s="116">
        <v>0</v>
      </c>
      <c r="S889" s="116">
        <v>94777</v>
      </c>
      <c r="T889" s="116">
        <f t="shared" si="57"/>
        <v>155917</v>
      </c>
      <c r="U889" s="87">
        <v>0</v>
      </c>
      <c r="V889" s="89">
        <f t="shared" si="59"/>
        <v>155917</v>
      </c>
      <c r="W889" s="87">
        <v>0</v>
      </c>
      <c r="X889" s="116">
        <v>0</v>
      </c>
      <c r="Y889" s="116">
        <v>0</v>
      </c>
      <c r="Z889" s="116">
        <v>0</v>
      </c>
      <c r="AA889" s="116">
        <v>0</v>
      </c>
      <c r="AB889" s="116">
        <v>1150</v>
      </c>
      <c r="AC889" s="116">
        <v>0</v>
      </c>
      <c r="AD889" s="116">
        <v>0</v>
      </c>
      <c r="AE889" s="116">
        <f t="shared" si="58"/>
        <v>1150</v>
      </c>
      <c r="AF889" s="89">
        <f t="shared" si="60"/>
        <v>154767</v>
      </c>
      <c r="AG889" s="87">
        <v>0</v>
      </c>
      <c r="AH889" s="117" t="s">
        <v>121</v>
      </c>
      <c r="AI889" s="118">
        <v>214812010001916</v>
      </c>
      <c r="AJ889" s="117" t="s">
        <v>122</v>
      </c>
    </row>
    <row r="890" spans="2:36" ht="16.5">
      <c r="B890" s="93" t="s">
        <v>2521</v>
      </c>
      <c r="C890" s="113">
        <v>325</v>
      </c>
      <c r="D890" s="93" t="s">
        <v>2522</v>
      </c>
      <c r="E890" s="93" t="s">
        <v>2523</v>
      </c>
      <c r="F890" s="114">
        <v>714897741595</v>
      </c>
      <c r="G890" s="115">
        <v>36845</v>
      </c>
      <c r="H890" s="112" t="s">
        <v>1836</v>
      </c>
      <c r="I890" s="87" t="s">
        <v>111</v>
      </c>
      <c r="J890" s="93" t="s">
        <v>1392</v>
      </c>
      <c r="K890" s="93" t="s">
        <v>1006</v>
      </c>
      <c r="L890" s="115">
        <v>45408</v>
      </c>
      <c r="M890" s="87" t="s">
        <v>96</v>
      </c>
      <c r="N890" s="87">
        <v>0</v>
      </c>
      <c r="O890" s="116">
        <v>170500</v>
      </c>
      <c r="P890" s="116">
        <v>0</v>
      </c>
      <c r="Q890" s="116">
        <v>0</v>
      </c>
      <c r="R890" s="116">
        <v>0</v>
      </c>
      <c r="S890" s="116">
        <v>86333</v>
      </c>
      <c r="T890" s="116">
        <f t="shared" si="57"/>
        <v>256833</v>
      </c>
      <c r="U890" s="87">
        <v>0</v>
      </c>
      <c r="V890" s="89">
        <f t="shared" si="59"/>
        <v>256833</v>
      </c>
      <c r="W890" s="87">
        <v>0</v>
      </c>
      <c r="X890" s="116">
        <v>0</v>
      </c>
      <c r="Y890" s="116">
        <v>0</v>
      </c>
      <c r="Z890" s="116">
        <v>0</v>
      </c>
      <c r="AA890" s="116">
        <v>0</v>
      </c>
      <c r="AB890" s="116">
        <v>2200</v>
      </c>
      <c r="AC890" s="116">
        <v>0</v>
      </c>
      <c r="AD890" s="116">
        <v>0</v>
      </c>
      <c r="AE890" s="116">
        <f t="shared" si="58"/>
        <v>2200</v>
      </c>
      <c r="AF890" s="89">
        <f t="shared" si="60"/>
        <v>254633</v>
      </c>
      <c r="AG890" s="87">
        <v>0</v>
      </c>
      <c r="AH890" s="117" t="s">
        <v>121</v>
      </c>
      <c r="AI890" s="118">
        <v>251110100013579</v>
      </c>
      <c r="AJ890" s="117" t="s">
        <v>2524</v>
      </c>
    </row>
    <row r="891" spans="2:36" ht="16.5">
      <c r="B891" s="93" t="s">
        <v>2525</v>
      </c>
      <c r="C891" s="113">
        <v>326</v>
      </c>
      <c r="D891" s="93" t="s">
        <v>2526</v>
      </c>
      <c r="E891" s="93"/>
      <c r="F891" s="114">
        <v>328641271927</v>
      </c>
      <c r="G891" s="115">
        <v>35641</v>
      </c>
      <c r="H891" s="112" t="s">
        <v>1645</v>
      </c>
      <c r="I891" s="87" t="s">
        <v>111</v>
      </c>
      <c r="J891" s="93" t="s">
        <v>1134</v>
      </c>
      <c r="K891" s="93" t="s">
        <v>1029</v>
      </c>
      <c r="L891" s="115">
        <v>45447</v>
      </c>
      <c r="M891" s="87" t="s">
        <v>96</v>
      </c>
      <c r="N891" s="87">
        <v>0</v>
      </c>
      <c r="O891" s="116">
        <v>17760</v>
      </c>
      <c r="P891" s="116">
        <v>0</v>
      </c>
      <c r="Q891" s="116">
        <v>0</v>
      </c>
      <c r="R891" s="116">
        <v>0</v>
      </c>
      <c r="S891" s="116">
        <v>26640</v>
      </c>
      <c r="T891" s="116">
        <f t="shared" si="57"/>
        <v>44400</v>
      </c>
      <c r="U891" s="87">
        <v>0</v>
      </c>
      <c r="V891" s="89">
        <f t="shared" si="59"/>
        <v>44400</v>
      </c>
      <c r="W891" s="87">
        <v>0</v>
      </c>
      <c r="X891" s="116">
        <v>4262</v>
      </c>
      <c r="Y891" s="116">
        <v>0</v>
      </c>
      <c r="Z891" s="116">
        <v>335</v>
      </c>
      <c r="AA891" s="116">
        <v>0</v>
      </c>
      <c r="AB891" s="116">
        <v>0</v>
      </c>
      <c r="AC891" s="116">
        <v>0</v>
      </c>
      <c r="AD891" s="116">
        <v>0</v>
      </c>
      <c r="AE891" s="116">
        <f t="shared" si="58"/>
        <v>4597</v>
      </c>
      <c r="AF891" s="89">
        <f t="shared" si="60"/>
        <v>39803</v>
      </c>
      <c r="AG891" s="87">
        <v>0</v>
      </c>
      <c r="AH891" s="117" t="s">
        <v>121</v>
      </c>
      <c r="AI891" s="118">
        <v>73610100110650</v>
      </c>
      <c r="AJ891" s="117" t="s">
        <v>261</v>
      </c>
    </row>
    <row r="892" spans="2:36" ht="16.5">
      <c r="B892" s="93" t="s">
        <v>2527</v>
      </c>
      <c r="C892" s="113">
        <v>327</v>
      </c>
      <c r="D892" s="93" t="s">
        <v>2528</v>
      </c>
      <c r="E892" s="93"/>
      <c r="F892" s="114">
        <v>638967955925</v>
      </c>
      <c r="G892" s="115">
        <v>36717</v>
      </c>
      <c r="H892" s="112" t="s">
        <v>1836</v>
      </c>
      <c r="I892" s="87" t="s">
        <v>111</v>
      </c>
      <c r="J892" s="93" t="s">
        <v>1315</v>
      </c>
      <c r="K892" s="93" t="s">
        <v>1001</v>
      </c>
      <c r="L892" s="115">
        <v>45448</v>
      </c>
      <c r="M892" s="87" t="s">
        <v>96</v>
      </c>
      <c r="N892" s="87">
        <v>0</v>
      </c>
      <c r="O892" s="116">
        <v>47200</v>
      </c>
      <c r="P892" s="116">
        <v>0</v>
      </c>
      <c r="Q892" s="116">
        <v>0</v>
      </c>
      <c r="R892" s="116">
        <v>0</v>
      </c>
      <c r="S892" s="116">
        <v>70800</v>
      </c>
      <c r="T892" s="116">
        <f t="shared" si="57"/>
        <v>118000</v>
      </c>
      <c r="U892" s="87">
        <v>0</v>
      </c>
      <c r="V892" s="89">
        <f t="shared" si="59"/>
        <v>118000</v>
      </c>
      <c r="W892" s="87">
        <v>0</v>
      </c>
      <c r="X892" s="116">
        <v>11328</v>
      </c>
      <c r="Y892" s="116">
        <v>0</v>
      </c>
      <c r="Z892" s="116">
        <v>885</v>
      </c>
      <c r="AA892" s="116">
        <v>0</v>
      </c>
      <c r="AB892" s="116">
        <v>0</v>
      </c>
      <c r="AC892" s="116">
        <v>0</v>
      </c>
      <c r="AD892" s="116">
        <v>0</v>
      </c>
      <c r="AE892" s="116">
        <f t="shared" si="58"/>
        <v>12213</v>
      </c>
      <c r="AF892" s="89">
        <f t="shared" si="60"/>
        <v>105787</v>
      </c>
      <c r="AG892" s="87">
        <v>0</v>
      </c>
      <c r="AH892" s="117" t="s">
        <v>121</v>
      </c>
      <c r="AI892" s="118">
        <v>328202010084641</v>
      </c>
      <c r="AJ892" s="117" t="s">
        <v>1318</v>
      </c>
    </row>
    <row r="893" spans="2:36" ht="16.5">
      <c r="B893" s="93" t="s">
        <v>2529</v>
      </c>
      <c r="C893" s="113">
        <v>328</v>
      </c>
      <c r="D893" s="93" t="s">
        <v>2530</v>
      </c>
      <c r="E893" s="93"/>
      <c r="F893" s="114">
        <v>962918449335</v>
      </c>
      <c r="G893" s="115">
        <v>37145</v>
      </c>
      <c r="H893" s="112" t="s">
        <v>1258</v>
      </c>
      <c r="I893" s="87" t="s">
        <v>111</v>
      </c>
      <c r="J893" s="93" t="s">
        <v>1186</v>
      </c>
      <c r="K893" s="93" t="s">
        <v>1454</v>
      </c>
      <c r="L893" s="115">
        <v>45444</v>
      </c>
      <c r="M893" s="87" t="s">
        <v>96</v>
      </c>
      <c r="N893" s="87">
        <v>0</v>
      </c>
      <c r="O893" s="116">
        <v>38555</v>
      </c>
      <c r="P893" s="116">
        <v>0</v>
      </c>
      <c r="Q893" s="116">
        <v>0</v>
      </c>
      <c r="R893" s="116">
        <v>0</v>
      </c>
      <c r="S893" s="116">
        <v>57832</v>
      </c>
      <c r="T893" s="116">
        <f t="shared" si="57"/>
        <v>96387</v>
      </c>
      <c r="U893" s="87">
        <v>0</v>
      </c>
      <c r="V893" s="89">
        <f t="shared" si="59"/>
        <v>96387</v>
      </c>
      <c r="W893" s="87">
        <v>0</v>
      </c>
      <c r="X893" s="116">
        <v>9254</v>
      </c>
      <c r="Y893" s="116">
        <v>0</v>
      </c>
      <c r="Z893" s="116">
        <v>723</v>
      </c>
      <c r="AA893" s="116">
        <v>0</v>
      </c>
      <c r="AB893" s="116">
        <v>0</v>
      </c>
      <c r="AC893" s="116">
        <v>0</v>
      </c>
      <c r="AD893" s="116">
        <v>0</v>
      </c>
      <c r="AE893" s="116">
        <f t="shared" si="58"/>
        <v>9977</v>
      </c>
      <c r="AF893" s="89">
        <f t="shared" si="60"/>
        <v>86410</v>
      </c>
      <c r="AG893" s="87">
        <v>0</v>
      </c>
      <c r="AH893" s="117" t="s">
        <v>121</v>
      </c>
      <c r="AI893" s="118">
        <v>106910100152373</v>
      </c>
      <c r="AJ893" s="117">
        <v>0</v>
      </c>
    </row>
    <row r="894" spans="2:36" ht="16.5">
      <c r="B894" s="93" t="s">
        <v>2531</v>
      </c>
      <c r="C894" s="113">
        <v>329</v>
      </c>
      <c r="D894" s="93" t="s">
        <v>2532</v>
      </c>
      <c r="E894" s="93" t="s">
        <v>2533</v>
      </c>
      <c r="F894" s="114">
        <v>242623353378</v>
      </c>
      <c r="G894" s="115">
        <v>32788</v>
      </c>
      <c r="H894" s="112" t="s">
        <v>1836</v>
      </c>
      <c r="I894" s="87" t="s">
        <v>111</v>
      </c>
      <c r="J894" s="93" t="s">
        <v>1005</v>
      </c>
      <c r="K894" s="93" t="s">
        <v>1129</v>
      </c>
      <c r="L894" s="115">
        <v>45481</v>
      </c>
      <c r="M894" s="87" t="s">
        <v>96</v>
      </c>
      <c r="N894" s="87">
        <v>0</v>
      </c>
      <c r="O894" s="116">
        <v>262258</v>
      </c>
      <c r="P894" s="116">
        <v>0</v>
      </c>
      <c r="Q894" s="116">
        <v>0</v>
      </c>
      <c r="R894" s="116">
        <v>0</v>
      </c>
      <c r="S894" s="116">
        <v>305968</v>
      </c>
      <c r="T894" s="116">
        <f t="shared" si="57"/>
        <v>568226</v>
      </c>
      <c r="U894" s="87">
        <v>0</v>
      </c>
      <c r="V894" s="89">
        <f t="shared" si="59"/>
        <v>568226</v>
      </c>
      <c r="W894" s="87">
        <v>0</v>
      </c>
      <c r="X894" s="116">
        <v>0</v>
      </c>
      <c r="Y894" s="116">
        <v>0</v>
      </c>
      <c r="Z894" s="116">
        <v>0</v>
      </c>
      <c r="AA894" s="116">
        <v>0</v>
      </c>
      <c r="AB894" s="116">
        <v>1800</v>
      </c>
      <c r="AC894" s="116">
        <v>0</v>
      </c>
      <c r="AD894" s="116">
        <v>0</v>
      </c>
      <c r="AE894" s="116">
        <f t="shared" si="58"/>
        <v>1800</v>
      </c>
      <c r="AF894" s="89">
        <f t="shared" si="60"/>
        <v>566426</v>
      </c>
      <c r="AG894" s="87">
        <v>0</v>
      </c>
      <c r="AH894" s="117" t="s">
        <v>121</v>
      </c>
      <c r="AI894" s="118">
        <v>142412010000754</v>
      </c>
      <c r="AJ894" s="117">
        <v>0</v>
      </c>
    </row>
    <row r="895" spans="2:36" ht="16.5">
      <c r="B895" s="93" t="s">
        <v>2534</v>
      </c>
      <c r="C895" s="113">
        <v>330</v>
      </c>
      <c r="D895" s="93" t="s">
        <v>2535</v>
      </c>
      <c r="E895" s="93"/>
      <c r="F895" s="114">
        <v>416742443014</v>
      </c>
      <c r="G895" s="115">
        <v>30239</v>
      </c>
      <c r="H895" s="112" t="s">
        <v>1645</v>
      </c>
      <c r="I895" s="87" t="s">
        <v>111</v>
      </c>
      <c r="J895" s="93" t="s">
        <v>1024</v>
      </c>
      <c r="K895" s="93" t="s">
        <v>1037</v>
      </c>
      <c r="L895" s="115">
        <v>45474</v>
      </c>
      <c r="M895" s="87" t="s">
        <v>96</v>
      </c>
      <c r="N895" s="87">
        <v>0</v>
      </c>
      <c r="O895" s="116">
        <v>64568</v>
      </c>
      <c r="P895" s="116">
        <v>0</v>
      </c>
      <c r="Q895" s="116">
        <v>0</v>
      </c>
      <c r="R895" s="116">
        <v>0</v>
      </c>
      <c r="S895" s="116">
        <v>96851</v>
      </c>
      <c r="T895" s="116">
        <f t="shared" si="57"/>
        <v>161419</v>
      </c>
      <c r="U895" s="87">
        <v>0</v>
      </c>
      <c r="V895" s="89">
        <f t="shared" si="59"/>
        <v>161419</v>
      </c>
      <c r="W895" s="87">
        <v>0</v>
      </c>
      <c r="X895" s="116">
        <v>0</v>
      </c>
      <c r="Y895" s="116">
        <v>0</v>
      </c>
      <c r="Z895" s="116">
        <v>1211</v>
      </c>
      <c r="AA895" s="116">
        <v>0</v>
      </c>
      <c r="AB895" s="116">
        <v>1350</v>
      </c>
      <c r="AC895" s="116">
        <v>0</v>
      </c>
      <c r="AD895" s="116">
        <v>0</v>
      </c>
      <c r="AE895" s="116">
        <f t="shared" si="58"/>
        <v>2561</v>
      </c>
      <c r="AF895" s="89">
        <f t="shared" si="60"/>
        <v>158858</v>
      </c>
      <c r="AG895" s="87">
        <v>0</v>
      </c>
      <c r="AH895" s="117" t="s">
        <v>121</v>
      </c>
      <c r="AI895" s="118">
        <v>26310100231412</v>
      </c>
      <c r="AJ895" s="117" t="s">
        <v>2536</v>
      </c>
    </row>
    <row r="896" spans="2:36" ht="16.5">
      <c r="B896" s="93" t="s">
        <v>2537</v>
      </c>
      <c r="C896" s="113">
        <v>331</v>
      </c>
      <c r="D896" s="93" t="s">
        <v>2538</v>
      </c>
      <c r="E896" s="93" t="s">
        <v>2539</v>
      </c>
      <c r="F896" s="114">
        <v>996525800183</v>
      </c>
      <c r="G896" s="115">
        <v>33279</v>
      </c>
      <c r="H896" s="112" t="s">
        <v>1266</v>
      </c>
      <c r="I896" s="87" t="s">
        <v>111</v>
      </c>
      <c r="J896" s="93" t="s">
        <v>1989</v>
      </c>
      <c r="K896" s="93" t="s">
        <v>2540</v>
      </c>
      <c r="L896" s="115">
        <v>45482</v>
      </c>
      <c r="M896" s="87" t="s">
        <v>96</v>
      </c>
      <c r="N896" s="87">
        <v>0</v>
      </c>
      <c r="O896" s="116">
        <v>104903</v>
      </c>
      <c r="P896" s="116">
        <v>0</v>
      </c>
      <c r="Q896" s="116">
        <v>0</v>
      </c>
      <c r="R896" s="116">
        <v>0</v>
      </c>
      <c r="S896" s="116">
        <v>157355</v>
      </c>
      <c r="T896" s="116">
        <f t="shared" si="57"/>
        <v>262258</v>
      </c>
      <c r="U896" s="87">
        <v>0</v>
      </c>
      <c r="V896" s="89">
        <f t="shared" si="59"/>
        <v>262258</v>
      </c>
      <c r="W896" s="87">
        <v>0</v>
      </c>
      <c r="X896" s="116">
        <v>0</v>
      </c>
      <c r="Y896" s="116">
        <v>0</v>
      </c>
      <c r="Z896" s="116">
        <v>0</v>
      </c>
      <c r="AA896" s="116">
        <v>0</v>
      </c>
      <c r="AB896" s="116">
        <v>1800</v>
      </c>
      <c r="AC896" s="116">
        <v>0</v>
      </c>
      <c r="AD896" s="116">
        <v>0</v>
      </c>
      <c r="AE896" s="116">
        <f t="shared" si="58"/>
        <v>1800</v>
      </c>
      <c r="AF896" s="89">
        <f t="shared" si="60"/>
        <v>260458</v>
      </c>
      <c r="AG896" s="87">
        <v>0</v>
      </c>
      <c r="AH896" s="117" t="s">
        <v>121</v>
      </c>
      <c r="AI896" s="118">
        <v>214812010001950</v>
      </c>
      <c r="AJ896" s="117" t="s">
        <v>122</v>
      </c>
    </row>
    <row r="897" spans="2:36" ht="16.5">
      <c r="B897" s="93" t="s">
        <v>2541</v>
      </c>
      <c r="C897" s="113">
        <v>332</v>
      </c>
      <c r="D897" s="93" t="s">
        <v>2542</v>
      </c>
      <c r="E897" s="93" t="s">
        <v>2543</v>
      </c>
      <c r="F897" s="114">
        <v>320713879577</v>
      </c>
      <c r="G897" s="115">
        <v>32667</v>
      </c>
      <c r="H897" s="112" t="s">
        <v>1940</v>
      </c>
      <c r="I897" s="87" t="s">
        <v>111</v>
      </c>
      <c r="J897" s="93" t="s">
        <v>1989</v>
      </c>
      <c r="K897" s="93" t="s">
        <v>2540</v>
      </c>
      <c r="L897" s="115">
        <v>45499</v>
      </c>
      <c r="M897" s="87" t="s">
        <v>96</v>
      </c>
      <c r="N897" s="87">
        <v>0</v>
      </c>
      <c r="O897" s="116">
        <v>85213</v>
      </c>
      <c r="P897" s="116">
        <v>0</v>
      </c>
      <c r="Q897" s="116">
        <v>0</v>
      </c>
      <c r="R897" s="116">
        <v>0</v>
      </c>
      <c r="S897" s="116">
        <v>127819</v>
      </c>
      <c r="T897" s="116">
        <f t="shared" si="57"/>
        <v>213032</v>
      </c>
      <c r="U897" s="87">
        <v>0</v>
      </c>
      <c r="V897" s="89">
        <f t="shared" si="59"/>
        <v>213032</v>
      </c>
      <c r="W897" s="87">
        <v>0</v>
      </c>
      <c r="X897" s="116">
        <v>0</v>
      </c>
      <c r="Y897" s="116">
        <v>0</v>
      </c>
      <c r="Z897" s="116">
        <v>0</v>
      </c>
      <c r="AA897" s="116">
        <v>0</v>
      </c>
      <c r="AB897" s="116">
        <v>1600</v>
      </c>
      <c r="AC897" s="116">
        <v>0</v>
      </c>
      <c r="AD897" s="116">
        <v>0</v>
      </c>
      <c r="AE897" s="116">
        <f t="shared" si="58"/>
        <v>1600</v>
      </c>
      <c r="AF897" s="89">
        <f t="shared" si="60"/>
        <v>211432</v>
      </c>
      <c r="AG897" s="87">
        <v>0</v>
      </c>
      <c r="AH897" s="117" t="s">
        <v>121</v>
      </c>
      <c r="AI897" s="118">
        <v>214812010001965</v>
      </c>
      <c r="AJ897" s="117" t="s">
        <v>122</v>
      </c>
    </row>
    <row r="898" spans="2:36" ht="16.5">
      <c r="B898" s="93" t="s">
        <v>2544</v>
      </c>
      <c r="C898" s="113">
        <v>333</v>
      </c>
      <c r="D898" s="93" t="s">
        <v>1600</v>
      </c>
      <c r="E898" s="93"/>
      <c r="F898" s="114">
        <v>755215875300</v>
      </c>
      <c r="G898" s="115">
        <v>34133</v>
      </c>
      <c r="H898" s="112" t="s">
        <v>1052</v>
      </c>
      <c r="I898" s="87" t="s">
        <v>111</v>
      </c>
      <c r="J898" s="93" t="s">
        <v>1033</v>
      </c>
      <c r="K898" s="93" t="s">
        <v>1532</v>
      </c>
      <c r="L898" s="115">
        <v>45492</v>
      </c>
      <c r="M898" s="87" t="s">
        <v>96</v>
      </c>
      <c r="N898" s="87">
        <v>0</v>
      </c>
      <c r="O898" s="116">
        <v>35632</v>
      </c>
      <c r="P898" s="116">
        <v>0</v>
      </c>
      <c r="Q898" s="116">
        <v>0</v>
      </c>
      <c r="R898" s="116">
        <v>0</v>
      </c>
      <c r="S898" s="116">
        <v>53449</v>
      </c>
      <c r="T898" s="116">
        <f t="shared" si="57"/>
        <v>89081</v>
      </c>
      <c r="U898" s="87">
        <v>0</v>
      </c>
      <c r="V898" s="89">
        <f t="shared" si="59"/>
        <v>89081</v>
      </c>
      <c r="W898" s="87">
        <v>0</v>
      </c>
      <c r="X898" s="116">
        <v>0</v>
      </c>
      <c r="Y898" s="116">
        <v>0</v>
      </c>
      <c r="Z898" s="116">
        <v>0</v>
      </c>
      <c r="AA898" s="116">
        <v>0</v>
      </c>
      <c r="AB898" s="116">
        <v>0</v>
      </c>
      <c r="AC898" s="116">
        <v>0</v>
      </c>
      <c r="AD898" s="116">
        <v>0</v>
      </c>
      <c r="AE898" s="116">
        <f t="shared" si="58"/>
        <v>0</v>
      </c>
      <c r="AF898" s="89">
        <f t="shared" si="60"/>
        <v>89081</v>
      </c>
      <c r="AG898" s="87">
        <v>0</v>
      </c>
      <c r="AH898" s="117" t="s">
        <v>121</v>
      </c>
      <c r="AI898" s="118">
        <v>214812010000064</v>
      </c>
      <c r="AJ898" s="117" t="s">
        <v>122</v>
      </c>
    </row>
    <row r="899" spans="2:36" ht="16.5">
      <c r="B899" s="93" t="s">
        <v>2545</v>
      </c>
      <c r="C899" s="113">
        <v>334</v>
      </c>
      <c r="D899" s="93" t="s">
        <v>2546</v>
      </c>
      <c r="E899" s="93"/>
      <c r="F899" s="114">
        <v>234979882733</v>
      </c>
      <c r="G899" s="115">
        <v>29587</v>
      </c>
      <c r="H899" s="112" t="s">
        <v>2547</v>
      </c>
      <c r="I899" s="87" t="s">
        <v>111</v>
      </c>
      <c r="J899" s="93" t="s">
        <v>1033</v>
      </c>
      <c r="K899" s="93" t="s">
        <v>1517</v>
      </c>
      <c r="L899" s="115">
        <v>45492</v>
      </c>
      <c r="M899" s="87" t="s">
        <v>96</v>
      </c>
      <c r="N899" s="87">
        <v>0</v>
      </c>
      <c r="O899" s="116">
        <v>34133</v>
      </c>
      <c r="P899" s="116">
        <v>0</v>
      </c>
      <c r="Q899" s="116">
        <v>0</v>
      </c>
      <c r="R899" s="116">
        <v>0</v>
      </c>
      <c r="S899" s="116">
        <v>51200</v>
      </c>
      <c r="T899" s="116">
        <f t="shared" si="57"/>
        <v>85333</v>
      </c>
      <c r="U899" s="87">
        <v>0</v>
      </c>
      <c r="V899" s="89">
        <f t="shared" si="59"/>
        <v>85333</v>
      </c>
      <c r="W899" s="87">
        <v>0</v>
      </c>
      <c r="X899" s="116">
        <v>0</v>
      </c>
      <c r="Y899" s="116">
        <v>0</v>
      </c>
      <c r="Z899" s="116">
        <v>0</v>
      </c>
      <c r="AA899" s="116">
        <v>0</v>
      </c>
      <c r="AB899" s="116">
        <v>0</v>
      </c>
      <c r="AC899" s="116">
        <v>0</v>
      </c>
      <c r="AD899" s="116">
        <v>0</v>
      </c>
      <c r="AE899" s="116">
        <f t="shared" si="58"/>
        <v>0</v>
      </c>
      <c r="AF899" s="89">
        <f t="shared" si="60"/>
        <v>85333</v>
      </c>
      <c r="AG899" s="87">
        <v>0</v>
      </c>
      <c r="AH899" s="117" t="s">
        <v>121</v>
      </c>
      <c r="AI899" s="118">
        <v>610002010013610</v>
      </c>
      <c r="AJ899" s="117" t="s">
        <v>140</v>
      </c>
    </row>
    <row r="900" spans="2:36" ht="16.5">
      <c r="B900" s="93" t="s">
        <v>2548</v>
      </c>
      <c r="C900" s="113">
        <v>335</v>
      </c>
      <c r="D900" s="93" t="s">
        <v>2549</v>
      </c>
      <c r="E900" s="93"/>
      <c r="F900" s="114">
        <v>646179843795</v>
      </c>
      <c r="G900" s="115">
        <v>33331</v>
      </c>
      <c r="H900" s="112" t="s">
        <v>1668</v>
      </c>
      <c r="I900" s="87" t="s">
        <v>111</v>
      </c>
      <c r="J900" s="93" t="s">
        <v>361</v>
      </c>
      <c r="K900" s="93" t="s">
        <v>1044</v>
      </c>
      <c r="L900" s="115">
        <v>45483</v>
      </c>
      <c r="M900" s="87" t="s">
        <v>96</v>
      </c>
      <c r="N900" s="87">
        <v>0</v>
      </c>
      <c r="O900" s="116">
        <v>51477</v>
      </c>
      <c r="P900" s="116">
        <v>0</v>
      </c>
      <c r="Q900" s="116">
        <v>0</v>
      </c>
      <c r="R900" s="116">
        <v>0</v>
      </c>
      <c r="S900" s="116">
        <v>77216</v>
      </c>
      <c r="T900" s="116">
        <f t="shared" si="57"/>
        <v>128693</v>
      </c>
      <c r="U900" s="87">
        <v>0</v>
      </c>
      <c r="V900" s="89">
        <f t="shared" si="59"/>
        <v>128693</v>
      </c>
      <c r="W900" s="87">
        <v>0</v>
      </c>
      <c r="X900" s="116">
        <v>12356</v>
      </c>
      <c r="Y900" s="116">
        <v>0</v>
      </c>
      <c r="Z900" s="116">
        <v>960</v>
      </c>
      <c r="AA900" s="116">
        <v>0</v>
      </c>
      <c r="AB900" s="116">
        <v>0</v>
      </c>
      <c r="AC900" s="116">
        <v>0</v>
      </c>
      <c r="AD900" s="116">
        <v>0</v>
      </c>
      <c r="AE900" s="116">
        <f t="shared" si="58"/>
        <v>13316</v>
      </c>
      <c r="AF900" s="89">
        <f t="shared" si="60"/>
        <v>115377</v>
      </c>
      <c r="AG900" s="87">
        <v>0</v>
      </c>
      <c r="AH900" s="117" t="s">
        <v>121</v>
      </c>
      <c r="AI900" s="118">
        <v>214812010002009</v>
      </c>
      <c r="AJ900" s="117" t="s">
        <v>122</v>
      </c>
    </row>
    <row r="901" spans="2:36" ht="16.5">
      <c r="B901" s="93" t="s">
        <v>2550</v>
      </c>
      <c r="C901" s="113">
        <v>336</v>
      </c>
      <c r="D901" s="93" t="s">
        <v>2551</v>
      </c>
      <c r="E901" s="93"/>
      <c r="F901" s="114">
        <v>657049580964</v>
      </c>
      <c r="G901" s="115">
        <v>33784</v>
      </c>
      <c r="H901" s="112" t="s">
        <v>1836</v>
      </c>
      <c r="I901" s="87" t="s">
        <v>111</v>
      </c>
      <c r="J901" s="93" t="s">
        <v>222</v>
      </c>
      <c r="K901" s="93" t="s">
        <v>1108</v>
      </c>
      <c r="L901" s="115">
        <v>45518</v>
      </c>
      <c r="M901" s="87" t="s">
        <v>96</v>
      </c>
      <c r="N901" s="87">
        <v>0</v>
      </c>
      <c r="O901" s="116">
        <v>33071</v>
      </c>
      <c r="P901" s="116">
        <v>0</v>
      </c>
      <c r="Q901" s="116">
        <v>0</v>
      </c>
      <c r="R901" s="116">
        <v>0</v>
      </c>
      <c r="S901" s="116">
        <v>57123</v>
      </c>
      <c r="T901" s="116">
        <f t="shared" si="57"/>
        <v>90194</v>
      </c>
      <c r="U901" s="87">
        <v>0</v>
      </c>
      <c r="V901" s="89">
        <f t="shared" si="59"/>
        <v>90194</v>
      </c>
      <c r="W901" s="87">
        <v>0</v>
      </c>
      <c r="X901" s="116">
        <v>7938</v>
      </c>
      <c r="Y901" s="116">
        <v>0</v>
      </c>
      <c r="Z901" s="116">
        <v>676</v>
      </c>
      <c r="AA901" s="116">
        <v>0</v>
      </c>
      <c r="AB901" s="116">
        <v>0</v>
      </c>
      <c r="AC901" s="116">
        <v>0</v>
      </c>
      <c r="AD901" s="116">
        <v>0</v>
      </c>
      <c r="AE901" s="116">
        <f t="shared" si="58"/>
        <v>8614</v>
      </c>
      <c r="AF901" s="89">
        <f t="shared" si="60"/>
        <v>81580</v>
      </c>
      <c r="AG901" s="87">
        <v>0</v>
      </c>
      <c r="AH901" s="117" t="s">
        <v>121</v>
      </c>
      <c r="AI901" s="118">
        <v>214812010001991</v>
      </c>
      <c r="AJ901" s="117" t="s">
        <v>122</v>
      </c>
    </row>
    <row r="902" spans="2:36" ht="16.5">
      <c r="B902" s="93" t="s">
        <v>2552</v>
      </c>
      <c r="C902" s="113">
        <v>337</v>
      </c>
      <c r="D902" s="93" t="s">
        <v>2553</v>
      </c>
      <c r="E902" s="93"/>
      <c r="F902" s="114">
        <v>626151953743</v>
      </c>
      <c r="G902" s="115">
        <v>25569</v>
      </c>
      <c r="H902" s="112" t="s">
        <v>1836</v>
      </c>
      <c r="I902" s="87" t="s">
        <v>111</v>
      </c>
      <c r="J902" s="93" t="s">
        <v>1005</v>
      </c>
      <c r="K902" s="93" t="s">
        <v>1025</v>
      </c>
      <c r="L902" s="115">
        <v>45505</v>
      </c>
      <c r="M902" s="87" t="s">
        <v>96</v>
      </c>
      <c r="N902" s="87">
        <v>0</v>
      </c>
      <c r="O902" s="116">
        <v>140000</v>
      </c>
      <c r="P902" s="116">
        <v>0</v>
      </c>
      <c r="Q902" s="116">
        <v>0</v>
      </c>
      <c r="R902" s="116">
        <v>0</v>
      </c>
      <c r="S902" s="116">
        <v>136760</v>
      </c>
      <c r="T902" s="116">
        <f t="shared" si="57"/>
        <v>276760</v>
      </c>
      <c r="U902" s="87">
        <v>0</v>
      </c>
      <c r="V902" s="89">
        <f t="shared" si="59"/>
        <v>276760</v>
      </c>
      <c r="W902" s="87">
        <v>0</v>
      </c>
      <c r="X902" s="116">
        <v>0</v>
      </c>
      <c r="Y902" s="116">
        <v>0</v>
      </c>
      <c r="Z902" s="116">
        <v>0</v>
      </c>
      <c r="AA902" s="116">
        <v>0</v>
      </c>
      <c r="AB902" s="116">
        <v>1400</v>
      </c>
      <c r="AC902" s="116">
        <v>0</v>
      </c>
      <c r="AD902" s="116">
        <v>0</v>
      </c>
      <c r="AE902" s="116">
        <f t="shared" si="58"/>
        <v>1400</v>
      </c>
      <c r="AF902" s="89">
        <f t="shared" si="60"/>
        <v>275360</v>
      </c>
      <c r="AG902" s="87">
        <v>0</v>
      </c>
      <c r="AH902" s="117" t="s">
        <v>121</v>
      </c>
      <c r="AI902" s="118">
        <v>499702010185767</v>
      </c>
      <c r="AJ902" s="117">
        <v>0</v>
      </c>
    </row>
    <row r="903" spans="2:36" ht="16.5">
      <c r="B903" s="93" t="s">
        <v>2554</v>
      </c>
      <c r="C903" s="113">
        <v>338</v>
      </c>
      <c r="D903" s="93" t="s">
        <v>2555</v>
      </c>
      <c r="E903" s="93"/>
      <c r="F903" s="114">
        <v>879456614615</v>
      </c>
      <c r="G903" s="115">
        <v>37558</v>
      </c>
      <c r="H903" s="112" t="s">
        <v>1893</v>
      </c>
      <c r="I903" s="87" t="s">
        <v>111</v>
      </c>
      <c r="J903" s="93" t="s">
        <v>1005</v>
      </c>
      <c r="K903" s="93" t="s">
        <v>1037</v>
      </c>
      <c r="L903" s="115">
        <v>45536</v>
      </c>
      <c r="M903" s="87" t="s">
        <v>96</v>
      </c>
      <c r="N903" s="87">
        <v>0</v>
      </c>
      <c r="O903" s="116">
        <v>29040</v>
      </c>
      <c r="P903" s="116">
        <v>0</v>
      </c>
      <c r="Q903" s="116">
        <v>0</v>
      </c>
      <c r="R903" s="116">
        <v>0</v>
      </c>
      <c r="S903" s="116">
        <v>43560</v>
      </c>
      <c r="T903" s="116">
        <f t="shared" si="57"/>
        <v>72600</v>
      </c>
      <c r="U903" s="87">
        <v>0</v>
      </c>
      <c r="V903" s="89">
        <f t="shared" si="59"/>
        <v>72600</v>
      </c>
      <c r="W903" s="87">
        <v>0</v>
      </c>
      <c r="X903" s="116">
        <v>0</v>
      </c>
      <c r="Y903" s="116">
        <v>0</v>
      </c>
      <c r="Z903" s="116">
        <v>0</v>
      </c>
      <c r="AA903" s="116">
        <v>0</v>
      </c>
      <c r="AB903" s="116">
        <v>0</v>
      </c>
      <c r="AC903" s="116">
        <v>0</v>
      </c>
      <c r="AD903" s="116">
        <v>0</v>
      </c>
      <c r="AE903" s="116">
        <f t="shared" si="58"/>
        <v>0</v>
      </c>
      <c r="AF903" s="89">
        <f t="shared" si="60"/>
        <v>72600</v>
      </c>
      <c r="AG903" s="87">
        <v>0</v>
      </c>
      <c r="AH903" s="117" t="s">
        <v>121</v>
      </c>
      <c r="AI903" s="118">
        <v>508202010049189</v>
      </c>
      <c r="AJ903" s="117" t="s">
        <v>1007</v>
      </c>
    </row>
    <row r="904" spans="2:36" ht="16.5">
      <c r="B904" s="93" t="s">
        <v>2556</v>
      </c>
      <c r="C904" s="113">
        <v>339</v>
      </c>
      <c r="D904" s="93" t="s">
        <v>2557</v>
      </c>
      <c r="E904" s="93" t="s">
        <v>2558</v>
      </c>
      <c r="F904" s="114">
        <v>221521157608</v>
      </c>
      <c r="G904" s="115">
        <v>25755</v>
      </c>
      <c r="H904" s="112" t="s">
        <v>2559</v>
      </c>
      <c r="I904" s="87" t="s">
        <v>111</v>
      </c>
      <c r="J904" s="93" t="s">
        <v>1005</v>
      </c>
      <c r="K904" s="93" t="s">
        <v>1211</v>
      </c>
      <c r="L904" s="115">
        <v>45573</v>
      </c>
      <c r="M904" s="87" t="s">
        <v>96</v>
      </c>
      <c r="N904" s="87">
        <v>0</v>
      </c>
      <c r="O904" s="116">
        <v>83226</v>
      </c>
      <c r="P904" s="116">
        <v>0</v>
      </c>
      <c r="Q904" s="116">
        <v>0</v>
      </c>
      <c r="R904" s="116">
        <v>0</v>
      </c>
      <c r="S904" s="116">
        <v>110968</v>
      </c>
      <c r="T904" s="116">
        <f t="shared" si="57"/>
        <v>194194</v>
      </c>
      <c r="U904" s="87">
        <v>0</v>
      </c>
      <c r="V904" s="89">
        <f t="shared" si="59"/>
        <v>194194</v>
      </c>
      <c r="W904" s="87">
        <v>0</v>
      </c>
      <c r="X904" s="116">
        <v>0</v>
      </c>
      <c r="Y904" s="116">
        <v>0</v>
      </c>
      <c r="Z904" s="116">
        <v>0</v>
      </c>
      <c r="AA904" s="116">
        <v>0</v>
      </c>
      <c r="AB904" s="116">
        <v>600</v>
      </c>
      <c r="AC904" s="116">
        <v>0</v>
      </c>
      <c r="AD904" s="116">
        <v>0</v>
      </c>
      <c r="AE904" s="116">
        <f t="shared" si="58"/>
        <v>600</v>
      </c>
      <c r="AF904" s="89">
        <f t="shared" si="60"/>
        <v>193594</v>
      </c>
      <c r="AG904" s="87">
        <v>0</v>
      </c>
      <c r="AH904" s="117" t="s">
        <v>121</v>
      </c>
      <c r="AI904" s="118">
        <v>112012010001788</v>
      </c>
      <c r="AJ904" s="117">
        <v>0</v>
      </c>
    </row>
    <row r="905" spans="2:36" ht="16.5">
      <c r="B905" s="93" t="s">
        <v>2560</v>
      </c>
      <c r="C905" s="113">
        <v>340</v>
      </c>
      <c r="D905" s="93" t="s">
        <v>2561</v>
      </c>
      <c r="E905" s="93"/>
      <c r="F905" s="114">
        <v>911782819796</v>
      </c>
      <c r="G905" s="115">
        <v>35115</v>
      </c>
      <c r="H905" s="112" t="s">
        <v>1893</v>
      </c>
      <c r="I905" s="87" t="s">
        <v>111</v>
      </c>
      <c r="J905" s="93" t="s">
        <v>1096</v>
      </c>
      <c r="K905" s="93" t="s">
        <v>1037</v>
      </c>
      <c r="L905" s="115">
        <v>45566</v>
      </c>
      <c r="M905" s="87" t="s">
        <v>96</v>
      </c>
      <c r="N905" s="87">
        <v>0</v>
      </c>
      <c r="O905" s="116">
        <v>19926</v>
      </c>
      <c r="P905" s="116">
        <v>0</v>
      </c>
      <c r="Q905" s="116">
        <v>0</v>
      </c>
      <c r="R905" s="116">
        <v>0</v>
      </c>
      <c r="S905" s="116">
        <v>29889</v>
      </c>
      <c r="T905" s="116">
        <f t="shared" si="57"/>
        <v>49815</v>
      </c>
      <c r="U905" s="87">
        <v>0</v>
      </c>
      <c r="V905" s="89">
        <f t="shared" si="59"/>
        <v>49815</v>
      </c>
      <c r="W905" s="87">
        <v>0</v>
      </c>
      <c r="X905" s="116">
        <v>4782</v>
      </c>
      <c r="Y905" s="116">
        <v>0</v>
      </c>
      <c r="Z905" s="116">
        <v>375</v>
      </c>
      <c r="AA905" s="116">
        <v>0</v>
      </c>
      <c r="AB905" s="116">
        <v>0</v>
      </c>
      <c r="AC905" s="116">
        <v>0</v>
      </c>
      <c r="AD905" s="116">
        <v>0</v>
      </c>
      <c r="AE905" s="116">
        <f t="shared" si="58"/>
        <v>5157</v>
      </c>
      <c r="AF905" s="89">
        <f t="shared" si="60"/>
        <v>44658</v>
      </c>
      <c r="AG905" s="87">
        <v>0</v>
      </c>
      <c r="AH905" s="117" t="s">
        <v>121</v>
      </c>
      <c r="AI905" s="118">
        <v>214810100034208</v>
      </c>
      <c r="AJ905" s="117" t="s">
        <v>122</v>
      </c>
    </row>
    <row r="906" spans="2:36" ht="16.5">
      <c r="B906" s="93" t="s">
        <v>2562</v>
      </c>
      <c r="C906" s="113">
        <v>341</v>
      </c>
      <c r="D906" s="93" t="s">
        <v>2563</v>
      </c>
      <c r="E906" s="93"/>
      <c r="F906" s="114">
        <v>983160782236</v>
      </c>
      <c r="G906" s="115">
        <v>31868</v>
      </c>
      <c r="H906" s="112" t="s">
        <v>1645</v>
      </c>
      <c r="I906" s="87" t="s">
        <v>111</v>
      </c>
      <c r="J906" s="93" t="s">
        <v>1096</v>
      </c>
      <c r="K906" s="93" t="s">
        <v>1108</v>
      </c>
      <c r="L906" s="115">
        <v>45587</v>
      </c>
      <c r="M906" s="87" t="s">
        <v>96</v>
      </c>
      <c r="N906" s="87">
        <v>0</v>
      </c>
      <c r="O906" s="116">
        <v>19019</v>
      </c>
      <c r="P906" s="116">
        <v>0</v>
      </c>
      <c r="Q906" s="116">
        <v>0</v>
      </c>
      <c r="R906" s="116">
        <v>0</v>
      </c>
      <c r="S906" s="116">
        <v>28529</v>
      </c>
      <c r="T906" s="116">
        <f t="shared" si="57"/>
        <v>47548</v>
      </c>
      <c r="U906" s="87">
        <v>0</v>
      </c>
      <c r="V906" s="89">
        <f t="shared" si="59"/>
        <v>47548</v>
      </c>
      <c r="W906" s="87">
        <v>0</v>
      </c>
      <c r="X906" s="116">
        <v>4564</v>
      </c>
      <c r="Y906" s="116">
        <v>0</v>
      </c>
      <c r="Z906" s="116">
        <v>354</v>
      </c>
      <c r="AA906" s="116">
        <v>0</v>
      </c>
      <c r="AB906" s="116">
        <v>0</v>
      </c>
      <c r="AC906" s="116">
        <v>0</v>
      </c>
      <c r="AD906" s="116">
        <v>0</v>
      </c>
      <c r="AE906" s="116">
        <f t="shared" si="58"/>
        <v>4918</v>
      </c>
      <c r="AF906" s="89">
        <f t="shared" si="60"/>
        <v>42630</v>
      </c>
      <c r="AG906" s="87">
        <v>0</v>
      </c>
      <c r="AH906" s="117"/>
      <c r="AI906" s="118"/>
      <c r="AJ906" s="117"/>
    </row>
    <row r="907" spans="2:36" ht="16.5">
      <c r="B907" s="93" t="s">
        <v>2564</v>
      </c>
      <c r="C907" s="113">
        <v>342</v>
      </c>
      <c r="D907" s="93" t="s">
        <v>2565</v>
      </c>
      <c r="E907" s="93"/>
      <c r="F907" s="114">
        <v>648680074820</v>
      </c>
      <c r="G907" s="115">
        <v>37723</v>
      </c>
      <c r="H907" s="112" t="s">
        <v>1645</v>
      </c>
      <c r="I907" s="87" t="s">
        <v>111</v>
      </c>
      <c r="J907" s="93" t="s">
        <v>2566</v>
      </c>
      <c r="K907" s="93" t="s">
        <v>2567</v>
      </c>
      <c r="L907" s="115">
        <v>45565</v>
      </c>
      <c r="M907" s="87" t="s">
        <v>96</v>
      </c>
      <c r="N907" s="87">
        <v>0</v>
      </c>
      <c r="O907" s="116">
        <v>72000</v>
      </c>
      <c r="P907" s="116">
        <v>0</v>
      </c>
      <c r="Q907" s="116">
        <v>0</v>
      </c>
      <c r="R907" s="116">
        <v>0</v>
      </c>
      <c r="S907" s="116">
        <v>108000</v>
      </c>
      <c r="T907" s="116">
        <f t="shared" si="57"/>
        <v>180000</v>
      </c>
      <c r="U907" s="87">
        <v>0</v>
      </c>
      <c r="V907" s="89">
        <f t="shared" si="59"/>
        <v>180000</v>
      </c>
      <c r="W907" s="87">
        <v>0</v>
      </c>
      <c r="X907" s="116">
        <v>0</v>
      </c>
      <c r="Y907" s="116">
        <v>0</v>
      </c>
      <c r="Z907" s="116">
        <v>0</v>
      </c>
      <c r="AA907" s="116">
        <v>0</v>
      </c>
      <c r="AB907" s="116">
        <v>1200</v>
      </c>
      <c r="AC907" s="116">
        <v>0</v>
      </c>
      <c r="AD907" s="116">
        <v>0</v>
      </c>
      <c r="AE907" s="116">
        <f t="shared" si="58"/>
        <v>1200</v>
      </c>
      <c r="AF907" s="89">
        <f t="shared" si="60"/>
        <v>178800</v>
      </c>
      <c r="AG907" s="87">
        <v>0</v>
      </c>
      <c r="AH907" s="117" t="s">
        <v>121</v>
      </c>
      <c r="AI907" s="118">
        <v>214812010002074</v>
      </c>
      <c r="AJ907" s="117" t="s">
        <v>122</v>
      </c>
    </row>
    <row r="908" spans="2:36" ht="16.5">
      <c r="B908" s="93" t="s">
        <v>2568</v>
      </c>
      <c r="C908" s="113">
        <v>343</v>
      </c>
      <c r="D908" s="93" t="s">
        <v>2569</v>
      </c>
      <c r="E908" s="93"/>
      <c r="F908" s="114">
        <v>970097192226</v>
      </c>
      <c r="G908" s="115">
        <v>34948</v>
      </c>
      <c r="H908" s="112" t="s">
        <v>1937</v>
      </c>
      <c r="I908" s="87" t="s">
        <v>111</v>
      </c>
      <c r="J908" s="93" t="s">
        <v>1470</v>
      </c>
      <c r="K908" s="93" t="s">
        <v>1001</v>
      </c>
      <c r="L908" s="115">
        <v>45526</v>
      </c>
      <c r="M908" s="87" t="s">
        <v>96</v>
      </c>
      <c r="N908" s="87">
        <v>0</v>
      </c>
      <c r="O908" s="116">
        <v>23867</v>
      </c>
      <c r="P908" s="116">
        <v>0</v>
      </c>
      <c r="Q908" s="116">
        <v>0</v>
      </c>
      <c r="R908" s="116">
        <v>0</v>
      </c>
      <c r="S908" s="116">
        <v>47090</v>
      </c>
      <c r="T908" s="116">
        <f t="shared" si="57"/>
        <v>70957</v>
      </c>
      <c r="U908" s="87">
        <v>0</v>
      </c>
      <c r="V908" s="89">
        <f t="shared" si="59"/>
        <v>70957</v>
      </c>
      <c r="W908" s="87">
        <v>0</v>
      </c>
      <c r="X908" s="116">
        <v>5728</v>
      </c>
      <c r="Y908" s="116">
        <v>0</v>
      </c>
      <c r="Z908" s="116">
        <v>447</v>
      </c>
      <c r="AA908" s="116">
        <v>0</v>
      </c>
      <c r="AB908" s="116">
        <v>200</v>
      </c>
      <c r="AC908" s="116">
        <v>0</v>
      </c>
      <c r="AD908" s="116">
        <v>0</v>
      </c>
      <c r="AE908" s="116">
        <f t="shared" si="58"/>
        <v>6375</v>
      </c>
      <c r="AF908" s="89">
        <f t="shared" si="60"/>
        <v>64582</v>
      </c>
      <c r="AG908" s="87">
        <v>0</v>
      </c>
      <c r="AH908" s="117" t="s">
        <v>121</v>
      </c>
      <c r="AI908" s="118">
        <v>214810100090277</v>
      </c>
      <c r="AJ908" s="117" t="s">
        <v>122</v>
      </c>
    </row>
    <row r="909" spans="2:36" ht="16.5">
      <c r="B909" s="93" t="s">
        <v>2570</v>
      </c>
      <c r="C909" s="113">
        <v>344</v>
      </c>
      <c r="D909" s="93" t="s">
        <v>2571</v>
      </c>
      <c r="E909" s="93"/>
      <c r="F909" s="114">
        <v>826476645056</v>
      </c>
      <c r="G909" s="115">
        <v>38164</v>
      </c>
      <c r="H909" s="112" t="s">
        <v>1893</v>
      </c>
      <c r="I909" s="87" t="s">
        <v>111</v>
      </c>
      <c r="J909" s="93" t="s">
        <v>1186</v>
      </c>
      <c r="K909" s="93" t="s">
        <v>1108</v>
      </c>
      <c r="L909" s="115">
        <v>45566</v>
      </c>
      <c r="M909" s="87" t="s">
        <v>96</v>
      </c>
      <c r="N909" s="87">
        <v>0</v>
      </c>
      <c r="O909" s="116">
        <v>21290</v>
      </c>
      <c r="P909" s="116">
        <v>0</v>
      </c>
      <c r="Q909" s="116">
        <v>0</v>
      </c>
      <c r="R909" s="116">
        <v>0</v>
      </c>
      <c r="S909" s="116">
        <v>31936</v>
      </c>
      <c r="T909" s="116">
        <f t="shared" si="57"/>
        <v>53226</v>
      </c>
      <c r="U909" s="87">
        <v>0</v>
      </c>
      <c r="V909" s="89">
        <f t="shared" si="59"/>
        <v>53226</v>
      </c>
      <c r="W909" s="87">
        <v>0</v>
      </c>
      <c r="X909" s="116">
        <v>5110</v>
      </c>
      <c r="Y909" s="116">
        <v>0</v>
      </c>
      <c r="Z909" s="116">
        <v>399</v>
      </c>
      <c r="AA909" s="116">
        <v>0</v>
      </c>
      <c r="AB909" s="116">
        <v>0</v>
      </c>
      <c r="AC909" s="116">
        <v>0</v>
      </c>
      <c r="AD909" s="116">
        <v>0</v>
      </c>
      <c r="AE909" s="116">
        <f t="shared" si="58"/>
        <v>5509</v>
      </c>
      <c r="AF909" s="89">
        <f t="shared" si="60"/>
        <v>47717</v>
      </c>
      <c r="AG909" s="87">
        <v>0</v>
      </c>
      <c r="AH909" s="117"/>
      <c r="AI909" s="118"/>
      <c r="AJ909" s="117"/>
    </row>
    <row r="910" spans="2:36" ht="16.5">
      <c r="B910" s="93" t="s">
        <v>2572</v>
      </c>
      <c r="C910" s="113">
        <v>345</v>
      </c>
      <c r="D910" s="93" t="s">
        <v>2573</v>
      </c>
      <c r="E910" s="93"/>
      <c r="F910" s="114">
        <v>697495339072</v>
      </c>
      <c r="G910" s="115">
        <v>33963</v>
      </c>
      <c r="H910" s="112" t="s">
        <v>2574</v>
      </c>
      <c r="I910" s="87" t="s">
        <v>111</v>
      </c>
      <c r="J910" s="93" t="s">
        <v>1255</v>
      </c>
      <c r="K910" s="93" t="s">
        <v>1112</v>
      </c>
      <c r="L910" s="115">
        <v>45566</v>
      </c>
      <c r="M910" s="87" t="s">
        <v>96</v>
      </c>
      <c r="N910" s="87">
        <v>0</v>
      </c>
      <c r="O910" s="116">
        <v>31200</v>
      </c>
      <c r="P910" s="116">
        <v>0</v>
      </c>
      <c r="Q910" s="116">
        <v>0</v>
      </c>
      <c r="R910" s="116">
        <v>0</v>
      </c>
      <c r="S910" s="116">
        <v>52800</v>
      </c>
      <c r="T910" s="116">
        <f t="shared" si="57"/>
        <v>84000</v>
      </c>
      <c r="U910" s="87">
        <v>0</v>
      </c>
      <c r="V910" s="89">
        <f t="shared" si="59"/>
        <v>84000</v>
      </c>
      <c r="W910" s="87">
        <v>0</v>
      </c>
      <c r="X910" s="116">
        <v>7488</v>
      </c>
      <c r="Y910" s="116">
        <v>0</v>
      </c>
      <c r="Z910" s="116">
        <v>588</v>
      </c>
      <c r="AA910" s="116">
        <v>0</v>
      </c>
      <c r="AB910" s="116">
        <v>0</v>
      </c>
      <c r="AC910" s="116">
        <v>0</v>
      </c>
      <c r="AD910" s="116">
        <v>0</v>
      </c>
      <c r="AE910" s="116">
        <f t="shared" si="58"/>
        <v>8076</v>
      </c>
      <c r="AF910" s="89">
        <f t="shared" si="60"/>
        <v>75924</v>
      </c>
      <c r="AG910" s="87">
        <v>0</v>
      </c>
      <c r="AH910" s="117" t="s">
        <v>121</v>
      </c>
      <c r="AI910" s="118">
        <v>11512120000903</v>
      </c>
      <c r="AJ910" s="117" t="s">
        <v>273</v>
      </c>
    </row>
    <row r="911" spans="2:36" ht="16.5">
      <c r="B911" s="93" t="s">
        <v>2575</v>
      </c>
      <c r="C911" s="113">
        <v>346</v>
      </c>
      <c r="D911" s="93" t="s">
        <v>2576</v>
      </c>
      <c r="E911" s="93"/>
      <c r="F911" s="114">
        <v>391514641537</v>
      </c>
      <c r="G911" s="115">
        <v>25334</v>
      </c>
      <c r="H911" s="112" t="s">
        <v>3</v>
      </c>
      <c r="I911" s="87" t="s">
        <v>111</v>
      </c>
      <c r="J911" s="93" t="s">
        <v>2477</v>
      </c>
      <c r="K911" s="93" t="s">
        <v>828</v>
      </c>
      <c r="L911" s="115">
        <v>45568</v>
      </c>
      <c r="M911" s="87" t="s">
        <v>96</v>
      </c>
      <c r="N911" s="87">
        <v>0</v>
      </c>
      <c r="O911" s="116">
        <v>11613</v>
      </c>
      <c r="P911" s="116">
        <v>0</v>
      </c>
      <c r="Q911" s="116">
        <v>0</v>
      </c>
      <c r="R911" s="116">
        <v>0</v>
      </c>
      <c r="S911" s="116">
        <v>15484</v>
      </c>
      <c r="T911" s="116">
        <f t="shared" si="57"/>
        <v>27097</v>
      </c>
      <c r="U911" s="87">
        <v>0</v>
      </c>
      <c r="V911" s="89">
        <f t="shared" si="59"/>
        <v>27097</v>
      </c>
      <c r="W911" s="87">
        <v>0</v>
      </c>
      <c r="X911" s="116">
        <v>0</v>
      </c>
      <c r="Y911" s="116">
        <v>0</v>
      </c>
      <c r="Z911" s="116">
        <v>0</v>
      </c>
      <c r="AA911" s="116">
        <v>0</v>
      </c>
      <c r="AB911" s="116">
        <v>200</v>
      </c>
      <c r="AC911" s="116">
        <v>0</v>
      </c>
      <c r="AD911" s="116">
        <v>0</v>
      </c>
      <c r="AE911" s="116">
        <f t="shared" si="58"/>
        <v>200</v>
      </c>
      <c r="AF911" s="89">
        <f t="shared" si="60"/>
        <v>26897</v>
      </c>
      <c r="AG911" s="87">
        <v>0</v>
      </c>
      <c r="AH911" s="117"/>
      <c r="AI911" s="118"/>
      <c r="AJ911" s="117"/>
    </row>
    <row r="912" spans="2:36" ht="16.5">
      <c r="B912" s="93" t="s">
        <v>2577</v>
      </c>
      <c r="C912" s="113">
        <v>347</v>
      </c>
      <c r="D912" s="93" t="s">
        <v>2578</v>
      </c>
      <c r="E912" s="93" t="s">
        <v>2579</v>
      </c>
      <c r="F912" s="114">
        <v>914360978854</v>
      </c>
      <c r="G912" s="115">
        <v>31272</v>
      </c>
      <c r="H912" s="112" t="s">
        <v>1668</v>
      </c>
      <c r="I912" s="87" t="s">
        <v>111</v>
      </c>
      <c r="J912" s="93" t="s">
        <v>1005</v>
      </c>
      <c r="K912" s="93" t="s">
        <v>1842</v>
      </c>
      <c r="L912" s="115">
        <v>45611</v>
      </c>
      <c r="M912" s="87" t="s">
        <v>96</v>
      </c>
      <c r="N912" s="87">
        <v>0</v>
      </c>
      <c r="O912" s="116">
        <v>111721</v>
      </c>
      <c r="P912" s="116">
        <v>0</v>
      </c>
      <c r="Q912" s="116">
        <v>0</v>
      </c>
      <c r="R912" s="116">
        <v>0</v>
      </c>
      <c r="S912" s="116">
        <v>125126</v>
      </c>
      <c r="T912" s="116">
        <f t="shared" si="57"/>
        <v>236847</v>
      </c>
      <c r="U912" s="87">
        <v>0</v>
      </c>
      <c r="V912" s="89">
        <f t="shared" si="59"/>
        <v>236847</v>
      </c>
      <c r="W912" s="87">
        <v>0</v>
      </c>
      <c r="X912" s="116">
        <v>0</v>
      </c>
      <c r="Y912" s="116">
        <v>0</v>
      </c>
      <c r="Z912" s="116">
        <v>0</v>
      </c>
      <c r="AA912" s="116">
        <v>0</v>
      </c>
      <c r="AB912" s="116">
        <v>1000</v>
      </c>
      <c r="AC912" s="116">
        <v>0</v>
      </c>
      <c r="AD912" s="116">
        <v>0</v>
      </c>
      <c r="AE912" s="116">
        <f t="shared" si="58"/>
        <v>1000</v>
      </c>
      <c r="AF912" s="89">
        <f t="shared" si="60"/>
        <v>235847</v>
      </c>
      <c r="AG912" s="87">
        <v>0</v>
      </c>
      <c r="AH912" s="117" t="s">
        <v>121</v>
      </c>
      <c r="AI912" s="118">
        <v>7610027001112</v>
      </c>
      <c r="AJ912" s="117" t="s">
        <v>2580</v>
      </c>
    </row>
    <row r="913" spans="2:36" ht="16.5">
      <c r="B913" s="93" t="s">
        <v>2581</v>
      </c>
      <c r="C913" s="113">
        <v>348</v>
      </c>
      <c r="D913" s="93" t="s">
        <v>1744</v>
      </c>
      <c r="E913" s="93" t="s">
        <v>1745</v>
      </c>
      <c r="F913" s="114">
        <v>616003545425</v>
      </c>
      <c r="G913" s="115">
        <v>31565</v>
      </c>
      <c r="H913" s="112" t="s">
        <v>1078</v>
      </c>
      <c r="I913" s="87" t="s">
        <v>111</v>
      </c>
      <c r="J913" s="93" t="s">
        <v>1005</v>
      </c>
      <c r="K913" s="93" t="s">
        <v>1738</v>
      </c>
      <c r="L913" s="115">
        <v>45624</v>
      </c>
      <c r="M913" s="87" t="s">
        <v>96</v>
      </c>
      <c r="N913" s="87">
        <v>0</v>
      </c>
      <c r="O913" s="116">
        <v>99194</v>
      </c>
      <c r="P913" s="116">
        <v>0</v>
      </c>
      <c r="Q913" s="116">
        <v>0</v>
      </c>
      <c r="R913" s="116">
        <v>0</v>
      </c>
      <c r="S913" s="116">
        <v>99193</v>
      </c>
      <c r="T913" s="116">
        <f t="shared" si="57"/>
        <v>198387</v>
      </c>
      <c r="U913" s="87">
        <v>0</v>
      </c>
      <c r="V913" s="89">
        <f t="shared" si="59"/>
        <v>198387</v>
      </c>
      <c r="W913" s="87">
        <v>0</v>
      </c>
      <c r="X913" s="116">
        <v>0</v>
      </c>
      <c r="Y913" s="116">
        <v>0</v>
      </c>
      <c r="Z913" s="116">
        <v>0</v>
      </c>
      <c r="AA913" s="116">
        <v>0</v>
      </c>
      <c r="AB913" s="116">
        <v>800</v>
      </c>
      <c r="AC913" s="116">
        <v>0</v>
      </c>
      <c r="AD913" s="116">
        <v>0</v>
      </c>
      <c r="AE913" s="116">
        <f t="shared" si="58"/>
        <v>800</v>
      </c>
      <c r="AF913" s="89">
        <f t="shared" si="60"/>
        <v>197587</v>
      </c>
      <c r="AG913" s="87">
        <v>0</v>
      </c>
      <c r="AH913" s="117" t="s">
        <v>121</v>
      </c>
      <c r="AI913" s="118">
        <v>508202010048313</v>
      </c>
      <c r="AJ913" s="117" t="s">
        <v>1007</v>
      </c>
    </row>
    <row r="914" spans="2:36" ht="16.5">
      <c r="B914" s="93" t="s">
        <v>2582</v>
      </c>
      <c r="C914" s="113">
        <v>349</v>
      </c>
      <c r="D914" s="93" t="s">
        <v>2583</v>
      </c>
      <c r="E914" s="93" t="s">
        <v>2584</v>
      </c>
      <c r="F914" s="114">
        <v>997642324154</v>
      </c>
      <c r="G914" s="115">
        <v>32974</v>
      </c>
      <c r="H914" s="112" t="s">
        <v>1836</v>
      </c>
      <c r="I914" s="87" t="s">
        <v>111</v>
      </c>
      <c r="J914" s="93" t="s">
        <v>1005</v>
      </c>
      <c r="K914" s="93" t="s">
        <v>2585</v>
      </c>
      <c r="L914" s="115">
        <v>38333</v>
      </c>
      <c r="M914" s="87" t="s">
        <v>96</v>
      </c>
      <c r="N914" s="87">
        <v>0</v>
      </c>
      <c r="O914" s="116">
        <v>87097</v>
      </c>
      <c r="P914" s="116">
        <v>0</v>
      </c>
      <c r="Q914" s="116">
        <v>0</v>
      </c>
      <c r="R914" s="116">
        <v>0</v>
      </c>
      <c r="S914" s="116">
        <v>87793</v>
      </c>
      <c r="T914" s="116">
        <f t="shared" si="57"/>
        <v>174890</v>
      </c>
      <c r="U914" s="87">
        <v>0</v>
      </c>
      <c r="V914" s="89">
        <f t="shared" si="59"/>
        <v>174890</v>
      </c>
      <c r="W914" s="87">
        <v>0</v>
      </c>
      <c r="X914" s="116">
        <v>0</v>
      </c>
      <c r="Y914" s="116">
        <v>0</v>
      </c>
      <c r="Z914" s="116">
        <v>0</v>
      </c>
      <c r="AA914" s="116">
        <v>0</v>
      </c>
      <c r="AB914" s="116">
        <v>800</v>
      </c>
      <c r="AC914" s="116">
        <v>0</v>
      </c>
      <c r="AD914" s="116">
        <v>0</v>
      </c>
      <c r="AE914" s="116">
        <f t="shared" si="58"/>
        <v>800</v>
      </c>
      <c r="AF914" s="89">
        <f t="shared" si="60"/>
        <v>174090</v>
      </c>
      <c r="AG914" s="87">
        <v>0</v>
      </c>
      <c r="AH914" s="117" t="s">
        <v>121</v>
      </c>
      <c r="AI914" s="118">
        <v>508202010049278</v>
      </c>
      <c r="AJ914" s="117" t="s">
        <v>1007</v>
      </c>
    </row>
    <row r="915" spans="2:36" ht="16.5">
      <c r="B915" s="93" t="s">
        <v>2586</v>
      </c>
      <c r="C915" s="113">
        <v>350</v>
      </c>
      <c r="D915" s="93" t="s">
        <v>2587</v>
      </c>
      <c r="E915" s="93"/>
      <c r="F915" s="114">
        <v>292193380028</v>
      </c>
      <c r="G915" s="115">
        <v>36329</v>
      </c>
      <c r="H915" s="112" t="s">
        <v>1645</v>
      </c>
      <c r="I915" s="87" t="s">
        <v>111</v>
      </c>
      <c r="J915" s="93" t="s">
        <v>200</v>
      </c>
      <c r="K915" s="93" t="s">
        <v>1108</v>
      </c>
      <c r="L915" s="115">
        <v>45474</v>
      </c>
      <c r="M915" s="87" t="s">
        <v>96</v>
      </c>
      <c r="N915" s="87">
        <v>0</v>
      </c>
      <c r="O915" s="116">
        <v>15341</v>
      </c>
      <c r="P915" s="116">
        <v>0</v>
      </c>
      <c r="Q915" s="116">
        <v>0</v>
      </c>
      <c r="R915" s="116">
        <v>0</v>
      </c>
      <c r="S915" s="116">
        <v>23012</v>
      </c>
      <c r="T915" s="116">
        <f t="shared" si="57"/>
        <v>38353</v>
      </c>
      <c r="U915" s="87">
        <v>0</v>
      </c>
      <c r="V915" s="89">
        <f t="shared" si="59"/>
        <v>38353</v>
      </c>
      <c r="W915" s="87">
        <v>0</v>
      </c>
      <c r="X915" s="116">
        <v>0</v>
      </c>
      <c r="Y915" s="116">
        <v>0</v>
      </c>
      <c r="Z915" s="116">
        <v>0</v>
      </c>
      <c r="AA915" s="116">
        <v>0</v>
      </c>
      <c r="AB915" s="116">
        <v>0</v>
      </c>
      <c r="AC915" s="116">
        <v>0</v>
      </c>
      <c r="AD915" s="116">
        <v>0</v>
      </c>
      <c r="AE915" s="116">
        <f t="shared" si="58"/>
        <v>0</v>
      </c>
      <c r="AF915" s="89">
        <f t="shared" si="60"/>
        <v>38353</v>
      </c>
      <c r="AG915" s="87">
        <v>0</v>
      </c>
      <c r="AH915" s="117" t="s">
        <v>121</v>
      </c>
      <c r="AI915" s="118">
        <v>214812010002119</v>
      </c>
      <c r="AJ915" s="117" t="s">
        <v>122</v>
      </c>
    </row>
    <row r="916" spans="2:36" ht="16.5">
      <c r="B916" s="93" t="s">
        <v>2588</v>
      </c>
      <c r="C916" s="113">
        <v>351</v>
      </c>
      <c r="D916" s="93" t="s">
        <v>2589</v>
      </c>
      <c r="E916" s="93"/>
      <c r="F916" s="114">
        <v>559255100751</v>
      </c>
      <c r="G916" s="115">
        <v>37687</v>
      </c>
      <c r="H916" s="112" t="s">
        <v>1494</v>
      </c>
      <c r="I916" s="87" t="s">
        <v>111</v>
      </c>
      <c r="J916" s="93" t="s">
        <v>1015</v>
      </c>
      <c r="K916" s="93" t="s">
        <v>1044</v>
      </c>
      <c r="L916" s="115">
        <v>45614</v>
      </c>
      <c r="M916" s="87" t="s">
        <v>96</v>
      </c>
      <c r="N916" s="87">
        <v>0</v>
      </c>
      <c r="O916" s="116">
        <v>12490</v>
      </c>
      <c r="P916" s="116">
        <v>0</v>
      </c>
      <c r="Q916" s="116">
        <v>0</v>
      </c>
      <c r="R916" s="116">
        <v>0</v>
      </c>
      <c r="S916" s="116">
        <v>18736</v>
      </c>
      <c r="T916" s="116">
        <f t="shared" si="57"/>
        <v>31226</v>
      </c>
      <c r="U916" s="87">
        <v>0</v>
      </c>
      <c r="V916" s="89">
        <f t="shared" si="59"/>
        <v>31226</v>
      </c>
      <c r="W916" s="87">
        <v>0</v>
      </c>
      <c r="X916" s="116">
        <v>2998</v>
      </c>
      <c r="Y916" s="116">
        <v>0</v>
      </c>
      <c r="Z916" s="116">
        <v>234</v>
      </c>
      <c r="AA916" s="116">
        <v>0</v>
      </c>
      <c r="AB916" s="116">
        <v>0</v>
      </c>
      <c r="AC916" s="116">
        <v>0</v>
      </c>
      <c r="AD916" s="116">
        <v>0</v>
      </c>
      <c r="AE916" s="116">
        <f t="shared" si="58"/>
        <v>3232</v>
      </c>
      <c r="AF916" s="89">
        <f t="shared" si="60"/>
        <v>27994</v>
      </c>
      <c r="AG916" s="87">
        <v>0</v>
      </c>
      <c r="AH916" s="117" t="s">
        <v>121</v>
      </c>
      <c r="AI916" s="118">
        <v>81112010000062</v>
      </c>
      <c r="AJ916" s="117" t="s">
        <v>2407</v>
      </c>
    </row>
    <row r="917" spans="2:36" ht="16.5">
      <c r="B917" s="93" t="s">
        <v>2590</v>
      </c>
      <c r="C917" s="113">
        <v>352</v>
      </c>
      <c r="D917" s="93" t="s">
        <v>2591</v>
      </c>
      <c r="E917" s="93"/>
      <c r="F917" s="114">
        <v>881742483037</v>
      </c>
      <c r="G917" s="115">
        <v>36443</v>
      </c>
      <c r="H917" s="112" t="s">
        <v>2592</v>
      </c>
      <c r="I917" s="87" t="s">
        <v>111</v>
      </c>
      <c r="J917" s="93" t="s">
        <v>1015</v>
      </c>
      <c r="K917" s="93" t="s">
        <v>1044</v>
      </c>
      <c r="L917" s="115">
        <v>45627</v>
      </c>
      <c r="M917" s="87" t="s">
        <v>96</v>
      </c>
      <c r="N917" s="87">
        <v>0</v>
      </c>
      <c r="O917" s="116">
        <v>9600</v>
      </c>
      <c r="P917" s="116">
        <v>0</v>
      </c>
      <c r="Q917" s="116">
        <v>0</v>
      </c>
      <c r="R917" s="116">
        <v>0</v>
      </c>
      <c r="S917" s="116">
        <v>14400</v>
      </c>
      <c r="T917" s="116">
        <f t="shared" si="57"/>
        <v>24000</v>
      </c>
      <c r="U917" s="87">
        <v>0</v>
      </c>
      <c r="V917" s="89">
        <f t="shared" si="59"/>
        <v>24000</v>
      </c>
      <c r="W917" s="87">
        <v>0</v>
      </c>
      <c r="X917" s="116">
        <v>2304</v>
      </c>
      <c r="Y917" s="116">
        <v>0</v>
      </c>
      <c r="Z917" s="116">
        <v>180</v>
      </c>
      <c r="AA917" s="116">
        <v>0</v>
      </c>
      <c r="AB917" s="116">
        <v>0</v>
      </c>
      <c r="AC917" s="116">
        <v>0</v>
      </c>
      <c r="AD917" s="116">
        <v>0</v>
      </c>
      <c r="AE917" s="116">
        <f t="shared" si="58"/>
        <v>2484</v>
      </c>
      <c r="AF917" s="89">
        <f t="shared" si="60"/>
        <v>21516</v>
      </c>
      <c r="AG917" s="87">
        <v>0</v>
      </c>
      <c r="AH917" s="117" t="s">
        <v>121</v>
      </c>
      <c r="AI917" s="118">
        <v>62410100177257</v>
      </c>
      <c r="AJ917" s="117" t="s">
        <v>2593</v>
      </c>
    </row>
    <row r="918" spans="2:36" ht="16.5">
      <c r="B918" s="93" t="s">
        <v>2594</v>
      </c>
      <c r="C918" s="113">
        <v>353</v>
      </c>
      <c r="D918" s="93" t="s">
        <v>2595</v>
      </c>
      <c r="E918" s="93"/>
      <c r="F918" s="114">
        <v>389908243193</v>
      </c>
      <c r="G918" s="115">
        <v>36360</v>
      </c>
      <c r="H918" s="112" t="s">
        <v>1836</v>
      </c>
      <c r="I918" s="87" t="s">
        <v>111</v>
      </c>
      <c r="J918" s="93" t="s">
        <v>1540</v>
      </c>
      <c r="K918" s="93" t="s">
        <v>1037</v>
      </c>
      <c r="L918" s="115">
        <v>45639</v>
      </c>
      <c r="M918" s="87" t="s">
        <v>96</v>
      </c>
      <c r="N918" s="87">
        <v>0</v>
      </c>
      <c r="O918" s="116">
        <v>17497</v>
      </c>
      <c r="P918" s="116">
        <v>0</v>
      </c>
      <c r="Q918" s="116">
        <v>0</v>
      </c>
      <c r="R918" s="116">
        <v>0</v>
      </c>
      <c r="S918" s="116">
        <v>26245</v>
      </c>
      <c r="T918" s="116">
        <f t="shared" si="57"/>
        <v>43742</v>
      </c>
      <c r="U918" s="87">
        <v>0</v>
      </c>
      <c r="V918" s="89">
        <f t="shared" si="59"/>
        <v>43742</v>
      </c>
      <c r="W918" s="87">
        <v>0</v>
      </c>
      <c r="X918" s="116">
        <v>4200</v>
      </c>
      <c r="Y918" s="116">
        <v>0</v>
      </c>
      <c r="Z918" s="116">
        <v>328</v>
      </c>
      <c r="AA918" s="116">
        <v>0</v>
      </c>
      <c r="AB918" s="116">
        <v>0</v>
      </c>
      <c r="AC918" s="116">
        <v>0</v>
      </c>
      <c r="AD918" s="116">
        <v>0</v>
      </c>
      <c r="AE918" s="116">
        <f t="shared" si="58"/>
        <v>4528</v>
      </c>
      <c r="AF918" s="89">
        <f t="shared" si="60"/>
        <v>39214</v>
      </c>
      <c r="AG918" s="87">
        <v>0</v>
      </c>
      <c r="AH918" s="117" t="s">
        <v>121</v>
      </c>
      <c r="AI918" s="118">
        <v>214810100030734</v>
      </c>
      <c r="AJ918" s="117" t="s">
        <v>122</v>
      </c>
    </row>
    <row r="919" spans="2:36" ht="16.5">
      <c r="B919" s="93" t="s">
        <v>2596</v>
      </c>
      <c r="C919" s="113">
        <v>354</v>
      </c>
      <c r="D919" s="93" t="s">
        <v>2597</v>
      </c>
      <c r="E919" s="93"/>
      <c r="F919" s="114">
        <v>308556148378</v>
      </c>
      <c r="G919" s="115">
        <v>34470</v>
      </c>
      <c r="H919" s="112" t="s">
        <v>2037</v>
      </c>
      <c r="I919" s="87" t="s">
        <v>111</v>
      </c>
      <c r="J919" s="93" t="s">
        <v>1020</v>
      </c>
      <c r="K919" s="93" t="s">
        <v>1037</v>
      </c>
      <c r="L919" s="115">
        <v>45646</v>
      </c>
      <c r="M919" s="87" t="s">
        <v>96</v>
      </c>
      <c r="N919" s="87">
        <v>0</v>
      </c>
      <c r="O919" s="116">
        <v>23032</v>
      </c>
      <c r="P919" s="116">
        <v>0</v>
      </c>
      <c r="Q919" s="116">
        <v>0</v>
      </c>
      <c r="R919" s="116">
        <v>0</v>
      </c>
      <c r="S919" s="116">
        <v>34549</v>
      </c>
      <c r="T919" s="116">
        <f t="shared" si="57"/>
        <v>57581</v>
      </c>
      <c r="U919" s="87">
        <v>0</v>
      </c>
      <c r="V919" s="89">
        <f t="shared" si="59"/>
        <v>57581</v>
      </c>
      <c r="W919" s="87">
        <v>0</v>
      </c>
      <c r="X919" s="116">
        <v>0</v>
      </c>
      <c r="Y919" s="116">
        <v>0</v>
      </c>
      <c r="Z919" s="116">
        <v>434</v>
      </c>
      <c r="AA919" s="116">
        <v>0</v>
      </c>
      <c r="AB919" s="116">
        <v>450</v>
      </c>
      <c r="AC919" s="116">
        <v>0</v>
      </c>
      <c r="AD919" s="116">
        <v>0</v>
      </c>
      <c r="AE919" s="116">
        <f t="shared" si="58"/>
        <v>884</v>
      </c>
      <c r="AF919" s="89">
        <f t="shared" si="60"/>
        <v>56697</v>
      </c>
      <c r="AG919" s="87">
        <v>0</v>
      </c>
      <c r="AH919" s="117" t="s">
        <v>121</v>
      </c>
      <c r="AI919" s="118">
        <v>328202010082650</v>
      </c>
      <c r="AJ919" s="117" t="s">
        <v>1318</v>
      </c>
    </row>
    <row r="920" spans="2:36" ht="16.5">
      <c r="B920" s="93" t="s">
        <v>2598</v>
      </c>
      <c r="C920" s="113">
        <v>355</v>
      </c>
      <c r="D920" s="93" t="s">
        <v>2599</v>
      </c>
      <c r="E920" s="93"/>
      <c r="F920" s="114">
        <v>608810340401</v>
      </c>
      <c r="G920" s="115">
        <v>35745</v>
      </c>
      <c r="H920" s="112" t="s">
        <v>1937</v>
      </c>
      <c r="I920" s="87" t="s">
        <v>111</v>
      </c>
      <c r="J920" s="93" t="s">
        <v>1096</v>
      </c>
      <c r="K920" s="93" t="s">
        <v>1108</v>
      </c>
      <c r="L920" s="115">
        <v>45611</v>
      </c>
      <c r="M920" s="87" t="s">
        <v>96</v>
      </c>
      <c r="N920" s="87">
        <v>0</v>
      </c>
      <c r="O920" s="116">
        <v>16875</v>
      </c>
      <c r="P920" s="116">
        <v>0</v>
      </c>
      <c r="Q920" s="116">
        <v>0</v>
      </c>
      <c r="R920" s="116">
        <v>0</v>
      </c>
      <c r="S920" s="116">
        <v>30445</v>
      </c>
      <c r="T920" s="116">
        <f t="shared" si="57"/>
        <v>47320</v>
      </c>
      <c r="U920" s="87">
        <v>0</v>
      </c>
      <c r="V920" s="89">
        <f t="shared" si="59"/>
        <v>47320</v>
      </c>
      <c r="W920" s="87">
        <v>0</v>
      </c>
      <c r="X920" s="116">
        <v>4050</v>
      </c>
      <c r="Y920" s="116">
        <v>0</v>
      </c>
      <c r="Z920" s="116">
        <v>314</v>
      </c>
      <c r="AA920" s="116">
        <v>0</v>
      </c>
      <c r="AB920" s="116">
        <v>150</v>
      </c>
      <c r="AC920" s="116">
        <v>0</v>
      </c>
      <c r="AD920" s="116">
        <v>0</v>
      </c>
      <c r="AE920" s="116">
        <f t="shared" si="58"/>
        <v>4514</v>
      </c>
      <c r="AF920" s="89">
        <f t="shared" si="60"/>
        <v>42806</v>
      </c>
      <c r="AG920" s="87">
        <v>0</v>
      </c>
      <c r="AH920" s="117" t="s">
        <v>121</v>
      </c>
      <c r="AI920" s="118">
        <v>214810100025848</v>
      </c>
      <c r="AJ920" s="117" t="s">
        <v>122</v>
      </c>
    </row>
    <row r="921" spans="2:36" ht="16.5">
      <c r="B921" s="93" t="s">
        <v>2600</v>
      </c>
      <c r="C921" s="113">
        <v>356</v>
      </c>
      <c r="D921" s="93" t="s">
        <v>2601</v>
      </c>
      <c r="E921" s="93" t="s">
        <v>2602</v>
      </c>
      <c r="F921" s="114">
        <v>741532971078</v>
      </c>
      <c r="G921" s="115">
        <v>33101</v>
      </c>
      <c r="H921" s="112" t="s">
        <v>1645</v>
      </c>
      <c r="I921" s="87" t="s">
        <v>111</v>
      </c>
      <c r="J921" s="93" t="s">
        <v>1096</v>
      </c>
      <c r="K921" s="93" t="s">
        <v>1108</v>
      </c>
      <c r="L921" s="115">
        <v>45627</v>
      </c>
      <c r="M921" s="87" t="s">
        <v>96</v>
      </c>
      <c r="N921" s="87">
        <v>0</v>
      </c>
      <c r="O921" s="116">
        <v>17458</v>
      </c>
      <c r="P921" s="116">
        <v>0</v>
      </c>
      <c r="Q921" s="116">
        <v>0</v>
      </c>
      <c r="R921" s="116">
        <v>0</v>
      </c>
      <c r="S921" s="116">
        <v>26187</v>
      </c>
      <c r="T921" s="116">
        <f t="shared" si="57"/>
        <v>43645</v>
      </c>
      <c r="U921" s="87">
        <v>0</v>
      </c>
      <c r="V921" s="89">
        <f t="shared" si="59"/>
        <v>43645</v>
      </c>
      <c r="W921" s="87">
        <v>0</v>
      </c>
      <c r="X921" s="116">
        <v>4190</v>
      </c>
      <c r="Y921" s="116">
        <v>0</v>
      </c>
      <c r="Z921" s="116">
        <v>325</v>
      </c>
      <c r="AA921" s="116">
        <v>0</v>
      </c>
      <c r="AB921" s="116">
        <v>0</v>
      </c>
      <c r="AC921" s="116">
        <v>0</v>
      </c>
      <c r="AD921" s="116">
        <v>0</v>
      </c>
      <c r="AE921" s="116">
        <f t="shared" si="58"/>
        <v>4515</v>
      </c>
      <c r="AF921" s="89">
        <f t="shared" si="60"/>
        <v>39130</v>
      </c>
      <c r="AG921" s="87">
        <v>0</v>
      </c>
      <c r="AH921" s="117" t="s">
        <v>121</v>
      </c>
      <c r="AI921" s="118">
        <v>158312010001766</v>
      </c>
      <c r="AJ921" s="117" t="s">
        <v>329</v>
      </c>
    </row>
    <row r="922" spans="2:36" ht="16.5">
      <c r="B922" s="93" t="s">
        <v>2603</v>
      </c>
      <c r="C922" s="113">
        <v>357</v>
      </c>
      <c r="D922" s="93" t="s">
        <v>2604</v>
      </c>
      <c r="E922" s="93"/>
      <c r="F922" s="114">
        <v>447823927855</v>
      </c>
      <c r="G922" s="115">
        <v>34503</v>
      </c>
      <c r="H922" s="112" t="s">
        <v>1645</v>
      </c>
      <c r="I922" s="87" t="s">
        <v>111</v>
      </c>
      <c r="J922" s="93" t="s">
        <v>1079</v>
      </c>
      <c r="K922" s="93" t="s">
        <v>1108</v>
      </c>
      <c r="L922" s="115">
        <v>45627</v>
      </c>
      <c r="M922" s="87" t="s">
        <v>96</v>
      </c>
      <c r="N922" s="87">
        <v>0</v>
      </c>
      <c r="O922" s="116">
        <v>15742</v>
      </c>
      <c r="P922" s="116">
        <v>0</v>
      </c>
      <c r="Q922" s="116">
        <v>0</v>
      </c>
      <c r="R922" s="116">
        <v>0</v>
      </c>
      <c r="S922" s="116">
        <v>23613</v>
      </c>
      <c r="T922" s="116">
        <f t="shared" si="57"/>
        <v>39355</v>
      </c>
      <c r="U922" s="87">
        <v>0</v>
      </c>
      <c r="V922" s="89">
        <f t="shared" si="59"/>
        <v>39355</v>
      </c>
      <c r="W922" s="87">
        <v>0</v>
      </c>
      <c r="X922" s="116">
        <v>3778</v>
      </c>
      <c r="Y922" s="116">
        <v>0</v>
      </c>
      <c r="Z922" s="116">
        <v>295</v>
      </c>
      <c r="AA922" s="116">
        <v>0</v>
      </c>
      <c r="AB922" s="116">
        <v>0</v>
      </c>
      <c r="AC922" s="116">
        <v>0</v>
      </c>
      <c r="AD922" s="116">
        <v>0</v>
      </c>
      <c r="AE922" s="116">
        <f t="shared" si="58"/>
        <v>4073</v>
      </c>
      <c r="AF922" s="89">
        <f t="shared" si="60"/>
        <v>35282</v>
      </c>
      <c r="AG922" s="87">
        <v>0</v>
      </c>
      <c r="AH922" s="117" t="s">
        <v>121</v>
      </c>
      <c r="AI922" s="118">
        <v>328202010080468</v>
      </c>
      <c r="AJ922" s="117" t="s">
        <v>1318</v>
      </c>
    </row>
    <row r="923" spans="2:36" ht="16.5">
      <c r="B923" s="93" t="s">
        <v>2605</v>
      </c>
      <c r="C923" s="113">
        <v>358</v>
      </c>
      <c r="D923" s="93" t="s">
        <v>2606</v>
      </c>
      <c r="E923" s="93"/>
      <c r="F923" s="114">
        <v>891668768319</v>
      </c>
      <c r="G923" s="115">
        <v>36341</v>
      </c>
      <c r="H923" s="112" t="s">
        <v>1676</v>
      </c>
      <c r="I923" s="87" t="s">
        <v>111</v>
      </c>
      <c r="J923" s="93" t="s">
        <v>1392</v>
      </c>
      <c r="K923" s="93" t="s">
        <v>1393</v>
      </c>
      <c r="L923" s="115">
        <v>45646</v>
      </c>
      <c r="M923" s="87" t="s">
        <v>96</v>
      </c>
      <c r="N923" s="87">
        <v>0</v>
      </c>
      <c r="O923" s="116">
        <v>16258</v>
      </c>
      <c r="P923" s="116">
        <v>0</v>
      </c>
      <c r="Q923" s="116">
        <v>0</v>
      </c>
      <c r="R923" s="116">
        <v>0</v>
      </c>
      <c r="S923" s="116">
        <v>24387</v>
      </c>
      <c r="T923" s="116">
        <f t="shared" si="57"/>
        <v>40645</v>
      </c>
      <c r="U923" s="87">
        <v>0</v>
      </c>
      <c r="V923" s="89">
        <f t="shared" si="59"/>
        <v>40645</v>
      </c>
      <c r="W923" s="87">
        <v>0</v>
      </c>
      <c r="X923" s="116">
        <v>3902</v>
      </c>
      <c r="Y923" s="116">
        <v>0</v>
      </c>
      <c r="Z923" s="116">
        <v>305</v>
      </c>
      <c r="AA923" s="116">
        <v>0</v>
      </c>
      <c r="AB923" s="116">
        <v>0</v>
      </c>
      <c r="AC923" s="116">
        <v>0</v>
      </c>
      <c r="AD923" s="116">
        <v>0</v>
      </c>
      <c r="AE923" s="116">
        <f t="shared" si="58"/>
        <v>4207</v>
      </c>
      <c r="AF923" s="89">
        <f t="shared" si="60"/>
        <v>36438</v>
      </c>
      <c r="AG923" s="87">
        <v>0</v>
      </c>
      <c r="AH923" s="117" t="s">
        <v>121</v>
      </c>
      <c r="AI923" s="118">
        <v>214812010002140</v>
      </c>
      <c r="AJ923" s="117" t="s">
        <v>122</v>
      </c>
    </row>
    <row r="924" spans="2:36" ht="16.5">
      <c r="B924" s="93" t="s">
        <v>2607</v>
      </c>
      <c r="C924" s="113">
        <v>359</v>
      </c>
      <c r="D924" s="93" t="s">
        <v>2608</v>
      </c>
      <c r="E924" s="93"/>
      <c r="F924" s="114">
        <v>580775608229</v>
      </c>
      <c r="G924" s="115">
        <v>36191</v>
      </c>
      <c r="H924" s="112" t="s">
        <v>1052</v>
      </c>
      <c r="I924" s="87" t="s">
        <v>111</v>
      </c>
      <c r="J924" s="93" t="s">
        <v>1033</v>
      </c>
      <c r="K924" s="93" t="s">
        <v>1532</v>
      </c>
      <c r="L924" s="115">
        <v>45630</v>
      </c>
      <c r="M924" s="87" t="s">
        <v>96</v>
      </c>
      <c r="N924" s="87">
        <v>0</v>
      </c>
      <c r="O924" s="116">
        <v>18581</v>
      </c>
      <c r="P924" s="116">
        <v>0</v>
      </c>
      <c r="Q924" s="116">
        <v>0</v>
      </c>
      <c r="R924" s="116">
        <v>0</v>
      </c>
      <c r="S924" s="116">
        <v>27871</v>
      </c>
      <c r="T924" s="116">
        <f t="shared" si="57"/>
        <v>46452</v>
      </c>
      <c r="U924" s="87">
        <v>0</v>
      </c>
      <c r="V924" s="89">
        <f t="shared" si="59"/>
        <v>46452</v>
      </c>
      <c r="W924" s="87">
        <v>0</v>
      </c>
      <c r="X924" s="116">
        <v>4460</v>
      </c>
      <c r="Y924" s="116">
        <v>0</v>
      </c>
      <c r="Z924" s="116">
        <v>348</v>
      </c>
      <c r="AA924" s="116">
        <v>0</v>
      </c>
      <c r="AB924" s="116">
        <v>0</v>
      </c>
      <c r="AC924" s="116">
        <v>0</v>
      </c>
      <c r="AD924" s="116">
        <v>0</v>
      </c>
      <c r="AE924" s="116">
        <f t="shared" si="58"/>
        <v>4808</v>
      </c>
      <c r="AF924" s="89">
        <f t="shared" si="60"/>
        <v>41644</v>
      </c>
      <c r="AG924" s="87">
        <v>0</v>
      </c>
      <c r="AH924" s="117" t="s">
        <v>121</v>
      </c>
      <c r="AI924" s="118">
        <v>214810100010493</v>
      </c>
      <c r="AJ924" s="117" t="s">
        <v>122</v>
      </c>
    </row>
    <row r="925" spans="2:36" ht="16.5">
      <c r="B925" s="93" t="s">
        <v>2609</v>
      </c>
      <c r="C925" s="113">
        <v>360</v>
      </c>
      <c r="D925" s="93" t="s">
        <v>2610</v>
      </c>
      <c r="E925" s="93" t="s">
        <v>2611</v>
      </c>
      <c r="F925" s="114">
        <v>826808271192</v>
      </c>
      <c r="G925" s="115">
        <v>31222</v>
      </c>
      <c r="H925" s="112" t="s">
        <v>2612</v>
      </c>
      <c r="I925" s="87" t="s">
        <v>111</v>
      </c>
      <c r="J925" s="93" t="s">
        <v>1005</v>
      </c>
      <c r="K925" s="93" t="s">
        <v>1006</v>
      </c>
      <c r="L925" s="115">
        <v>45685</v>
      </c>
      <c r="M925" s="87" t="s">
        <v>96</v>
      </c>
      <c r="N925" s="87">
        <v>0</v>
      </c>
      <c r="O925" s="116">
        <v>33000</v>
      </c>
      <c r="P925" s="116">
        <v>0</v>
      </c>
      <c r="Q925" s="116">
        <v>0</v>
      </c>
      <c r="R925" s="116">
        <v>0</v>
      </c>
      <c r="S925" s="116">
        <v>15968</v>
      </c>
      <c r="T925" s="116">
        <f t="shared" si="57"/>
        <v>48968</v>
      </c>
      <c r="U925" s="87">
        <v>0</v>
      </c>
      <c r="V925" s="89">
        <f t="shared" si="59"/>
        <v>48968</v>
      </c>
      <c r="W925" s="87">
        <v>0</v>
      </c>
      <c r="X925" s="116">
        <v>0</v>
      </c>
      <c r="Y925" s="116">
        <v>0</v>
      </c>
      <c r="Z925" s="116">
        <v>0</v>
      </c>
      <c r="AA925" s="116">
        <v>0</v>
      </c>
      <c r="AB925" s="116">
        <v>400</v>
      </c>
      <c r="AC925" s="116">
        <v>0</v>
      </c>
      <c r="AD925" s="116">
        <v>0</v>
      </c>
      <c r="AE925" s="116">
        <f t="shared" si="58"/>
        <v>400</v>
      </c>
      <c r="AF925" s="89">
        <f t="shared" si="60"/>
        <v>48568</v>
      </c>
      <c r="AG925" s="87">
        <v>0</v>
      </c>
      <c r="AH925" s="117" t="s">
        <v>121</v>
      </c>
      <c r="AI925" s="118">
        <v>36710100221257</v>
      </c>
      <c r="AJ925" s="117" t="s">
        <v>2613</v>
      </c>
    </row>
    <row r="926" spans="2:36" ht="16.5">
      <c r="B926" s="93" t="s">
        <v>2614</v>
      </c>
      <c r="C926" s="113">
        <v>361</v>
      </c>
      <c r="D926" s="93" t="s">
        <v>2615</v>
      </c>
      <c r="E926" s="93"/>
      <c r="F926" s="114">
        <v>652424512479</v>
      </c>
      <c r="G926" s="115">
        <v>24616</v>
      </c>
      <c r="H926" s="112" t="s">
        <v>1032</v>
      </c>
      <c r="I926" s="87" t="s">
        <v>111</v>
      </c>
      <c r="J926" s="93" t="s">
        <v>1005</v>
      </c>
      <c r="K926" s="93" t="s">
        <v>1477</v>
      </c>
      <c r="L926" s="115">
        <v>45658</v>
      </c>
      <c r="M926" s="87" t="s">
        <v>96</v>
      </c>
      <c r="N926" s="87">
        <v>0</v>
      </c>
      <c r="O926" s="116">
        <v>30000</v>
      </c>
      <c r="P926" s="116">
        <v>0</v>
      </c>
      <c r="Q926" s="116">
        <v>0</v>
      </c>
      <c r="R926" s="116">
        <v>0</v>
      </c>
      <c r="S926" s="116">
        <v>29895</v>
      </c>
      <c r="T926" s="116">
        <f t="shared" si="57"/>
        <v>59895</v>
      </c>
      <c r="U926" s="87">
        <v>0</v>
      </c>
      <c r="V926" s="89">
        <f t="shared" si="59"/>
        <v>59895</v>
      </c>
      <c r="W926" s="87">
        <v>0</v>
      </c>
      <c r="X926" s="116">
        <v>0</v>
      </c>
      <c r="Y926" s="116">
        <v>0</v>
      </c>
      <c r="Z926" s="116">
        <v>0</v>
      </c>
      <c r="AA926" s="116">
        <v>0</v>
      </c>
      <c r="AB926" s="116">
        <v>450</v>
      </c>
      <c r="AC926" s="116">
        <v>0</v>
      </c>
      <c r="AD926" s="116">
        <v>0</v>
      </c>
      <c r="AE926" s="116">
        <f t="shared" si="58"/>
        <v>450</v>
      </c>
      <c r="AF926" s="89">
        <f t="shared" si="60"/>
        <v>59445</v>
      </c>
      <c r="AG926" s="87">
        <v>0</v>
      </c>
      <c r="AH926" s="117" t="s">
        <v>121</v>
      </c>
      <c r="AI926" s="118">
        <v>61310100072040</v>
      </c>
      <c r="AJ926" s="117">
        <v>0</v>
      </c>
    </row>
    <row r="927" spans="2:36" ht="16.5">
      <c r="B927" s="93" t="s">
        <v>2616</v>
      </c>
      <c r="C927" s="113">
        <v>362</v>
      </c>
      <c r="D927" s="93" t="s">
        <v>2617</v>
      </c>
      <c r="E927" s="93" t="s">
        <v>2618</v>
      </c>
      <c r="F927" s="114">
        <v>770774601192</v>
      </c>
      <c r="G927" s="115">
        <v>30849</v>
      </c>
      <c r="H927" s="112" t="s">
        <v>4</v>
      </c>
      <c r="I927" s="87" t="s">
        <v>111</v>
      </c>
      <c r="J927" s="93" t="s">
        <v>1180</v>
      </c>
      <c r="K927" s="93" t="s">
        <v>2619</v>
      </c>
      <c r="L927" s="115">
        <v>45658</v>
      </c>
      <c r="M927" s="87" t="s">
        <v>96</v>
      </c>
      <c r="N927" s="87">
        <v>0</v>
      </c>
      <c r="O927" s="116">
        <v>90000</v>
      </c>
      <c r="P927" s="116">
        <v>0</v>
      </c>
      <c r="Q927" s="116">
        <v>0</v>
      </c>
      <c r="R927" s="116">
        <v>0</v>
      </c>
      <c r="S927" s="116">
        <v>210000</v>
      </c>
      <c r="T927" s="116">
        <f t="shared" si="57"/>
        <v>300000</v>
      </c>
      <c r="U927" s="87">
        <v>0</v>
      </c>
      <c r="V927" s="89">
        <f t="shared" si="59"/>
        <v>300000</v>
      </c>
      <c r="W927" s="87">
        <v>0</v>
      </c>
      <c r="X927" s="116">
        <v>0</v>
      </c>
      <c r="Y927" s="116">
        <v>0</v>
      </c>
      <c r="Z927" s="116">
        <v>0</v>
      </c>
      <c r="AA927" s="116">
        <v>0</v>
      </c>
      <c r="AB927" s="116">
        <v>600</v>
      </c>
      <c r="AC927" s="116">
        <v>0</v>
      </c>
      <c r="AD927" s="116">
        <v>840</v>
      </c>
      <c r="AE927" s="116">
        <f t="shared" si="58"/>
        <v>1440</v>
      </c>
      <c r="AF927" s="89">
        <f t="shared" si="60"/>
        <v>298560</v>
      </c>
      <c r="AG927" s="87">
        <v>0</v>
      </c>
      <c r="AH927" s="117" t="s">
        <v>121</v>
      </c>
      <c r="AI927" s="118">
        <v>625302010006828</v>
      </c>
      <c r="AJ927" s="117" t="s">
        <v>2620</v>
      </c>
    </row>
    <row r="928" spans="2:36" ht="16.5">
      <c r="B928" s="93" t="s">
        <v>2621</v>
      </c>
      <c r="C928" s="113">
        <v>363</v>
      </c>
      <c r="D928" s="93" t="s">
        <v>2622</v>
      </c>
      <c r="E928" s="93" t="s">
        <v>2623</v>
      </c>
      <c r="F928" s="114">
        <v>527090163492</v>
      </c>
      <c r="G928" s="115">
        <v>35991</v>
      </c>
      <c r="H928" s="112" t="s">
        <v>1150</v>
      </c>
      <c r="I928" s="87" t="s">
        <v>111</v>
      </c>
      <c r="J928" s="93" t="s">
        <v>1096</v>
      </c>
      <c r="K928" s="93" t="s">
        <v>1044</v>
      </c>
      <c r="L928" s="115">
        <v>45679</v>
      </c>
      <c r="M928" s="87" t="s">
        <v>96</v>
      </c>
      <c r="N928" s="87">
        <v>0</v>
      </c>
      <c r="O928" s="116">
        <v>11742</v>
      </c>
      <c r="P928" s="116">
        <v>0</v>
      </c>
      <c r="Q928" s="116">
        <v>0</v>
      </c>
      <c r="R928" s="116">
        <v>0</v>
      </c>
      <c r="S928" s="116">
        <v>17613</v>
      </c>
      <c r="T928" s="116">
        <f t="shared" si="57"/>
        <v>29355</v>
      </c>
      <c r="U928" s="87">
        <v>0</v>
      </c>
      <c r="V928" s="89">
        <f t="shared" si="59"/>
        <v>29355</v>
      </c>
      <c r="W928" s="87">
        <v>0</v>
      </c>
      <c r="X928" s="116">
        <v>2818</v>
      </c>
      <c r="Y928" s="116">
        <v>0</v>
      </c>
      <c r="Z928" s="116">
        <v>222</v>
      </c>
      <c r="AA928" s="116">
        <v>0</v>
      </c>
      <c r="AB928" s="116">
        <v>0</v>
      </c>
      <c r="AC928" s="116">
        <v>0</v>
      </c>
      <c r="AD928" s="116">
        <v>0</v>
      </c>
      <c r="AE928" s="116">
        <f t="shared" si="58"/>
        <v>3040</v>
      </c>
      <c r="AF928" s="89">
        <f t="shared" si="60"/>
        <v>26315</v>
      </c>
      <c r="AG928" s="87">
        <v>0</v>
      </c>
      <c r="AH928" s="117" t="s">
        <v>121</v>
      </c>
      <c r="AI928" s="118">
        <v>106910100171226</v>
      </c>
      <c r="AJ928" s="117">
        <v>0</v>
      </c>
    </row>
    <row r="929" spans="2:36" ht="16.5">
      <c r="B929" s="93" t="s">
        <v>2624</v>
      </c>
      <c r="C929" s="113">
        <v>364</v>
      </c>
      <c r="D929" s="93" t="s">
        <v>2625</v>
      </c>
      <c r="E929" s="93"/>
      <c r="F929" s="114">
        <v>454322245399</v>
      </c>
      <c r="G929" s="115">
        <v>34759</v>
      </c>
      <c r="H929" s="112" t="s">
        <v>2037</v>
      </c>
      <c r="I929" s="87" t="s">
        <v>111</v>
      </c>
      <c r="J929" s="93" t="s">
        <v>1255</v>
      </c>
      <c r="K929" s="93" t="s">
        <v>1474</v>
      </c>
      <c r="L929" s="115">
        <v>45658</v>
      </c>
      <c r="M929" s="87" t="s">
        <v>96</v>
      </c>
      <c r="N929" s="87">
        <v>0</v>
      </c>
      <c r="O929" s="116">
        <v>18000</v>
      </c>
      <c r="P929" s="116">
        <v>0</v>
      </c>
      <c r="Q929" s="116">
        <v>0</v>
      </c>
      <c r="R929" s="116">
        <v>0</v>
      </c>
      <c r="S929" s="116">
        <v>27000</v>
      </c>
      <c r="T929" s="116">
        <f t="shared" si="57"/>
        <v>45000</v>
      </c>
      <c r="U929" s="87">
        <v>0</v>
      </c>
      <c r="V929" s="89">
        <f t="shared" si="59"/>
        <v>45000</v>
      </c>
      <c r="W929" s="87">
        <v>0</v>
      </c>
      <c r="X929" s="116">
        <v>4320</v>
      </c>
      <c r="Y929" s="116">
        <v>0</v>
      </c>
      <c r="Z929" s="116">
        <v>336</v>
      </c>
      <c r="AA929" s="116">
        <v>0</v>
      </c>
      <c r="AB929" s="116">
        <v>0</v>
      </c>
      <c r="AC929" s="116">
        <v>0</v>
      </c>
      <c r="AD929" s="116">
        <v>0</v>
      </c>
      <c r="AE929" s="116">
        <f t="shared" si="58"/>
        <v>4656</v>
      </c>
      <c r="AF929" s="89">
        <f t="shared" si="60"/>
        <v>40344</v>
      </c>
      <c r="AG929" s="87">
        <v>0</v>
      </c>
      <c r="AH929" s="117" t="s">
        <v>121</v>
      </c>
      <c r="AI929" s="118">
        <v>328202010082507</v>
      </c>
      <c r="AJ929" s="117" t="s">
        <v>1318</v>
      </c>
    </row>
    <row r="930" spans="2:36" ht="16.5">
      <c r="B930" s="93" t="s">
        <v>2626</v>
      </c>
      <c r="C930" s="113">
        <v>365</v>
      </c>
      <c r="D930" s="93" t="s">
        <v>2627</v>
      </c>
      <c r="E930" s="93" t="s">
        <v>2628</v>
      </c>
      <c r="F930" s="114">
        <v>216806573213</v>
      </c>
      <c r="G930" s="115">
        <v>37186</v>
      </c>
      <c r="H930" s="112" t="s">
        <v>1940</v>
      </c>
      <c r="I930" s="87" t="s">
        <v>111</v>
      </c>
      <c r="J930" s="93" t="s">
        <v>1005</v>
      </c>
      <c r="K930" s="93" t="s">
        <v>1001</v>
      </c>
      <c r="L930" s="115">
        <v>45680</v>
      </c>
      <c r="M930" s="87" t="s">
        <v>96</v>
      </c>
      <c r="N930" s="87">
        <v>0</v>
      </c>
      <c r="O930" s="116">
        <v>33871</v>
      </c>
      <c r="P930" s="116">
        <v>0</v>
      </c>
      <c r="Q930" s="116">
        <v>0</v>
      </c>
      <c r="R930" s="116">
        <v>0</v>
      </c>
      <c r="S930" s="116">
        <v>15806</v>
      </c>
      <c r="T930" s="116">
        <f t="shared" si="57"/>
        <v>49677</v>
      </c>
      <c r="U930" s="87">
        <v>0</v>
      </c>
      <c r="V930" s="89">
        <f t="shared" si="59"/>
        <v>49677</v>
      </c>
      <c r="W930" s="87">
        <v>0</v>
      </c>
      <c r="X930" s="116">
        <v>0</v>
      </c>
      <c r="Y930" s="116">
        <v>0</v>
      </c>
      <c r="Z930" s="116">
        <v>0</v>
      </c>
      <c r="AA930" s="116">
        <v>0</v>
      </c>
      <c r="AB930" s="116">
        <v>400</v>
      </c>
      <c r="AC930" s="116">
        <v>0</v>
      </c>
      <c r="AD930" s="116">
        <v>0</v>
      </c>
      <c r="AE930" s="116">
        <f t="shared" si="58"/>
        <v>400</v>
      </c>
      <c r="AF930" s="89">
        <f t="shared" si="60"/>
        <v>49277</v>
      </c>
      <c r="AG930" s="87">
        <v>0</v>
      </c>
      <c r="AH930" s="117" t="s">
        <v>121</v>
      </c>
      <c r="AI930" s="118">
        <v>508202010049298</v>
      </c>
      <c r="AJ930" s="117" t="s">
        <v>1007</v>
      </c>
    </row>
    <row r="931" spans="2:36" ht="16.5">
      <c r="B931" s="93" t="s">
        <v>2629</v>
      </c>
      <c r="C931" s="113">
        <v>366</v>
      </c>
      <c r="D931" s="93" t="s">
        <v>2630</v>
      </c>
      <c r="E931" s="93" t="s">
        <v>2631</v>
      </c>
      <c r="F931" s="114">
        <v>857230131309</v>
      </c>
      <c r="G931" s="115">
        <v>32512</v>
      </c>
      <c r="H931" s="112" t="s">
        <v>2632</v>
      </c>
      <c r="I931" s="87" t="s">
        <v>111</v>
      </c>
      <c r="J931" s="93" t="s">
        <v>1005</v>
      </c>
      <c r="K931" s="93" t="s">
        <v>2633</v>
      </c>
      <c r="L931" s="115">
        <v>45705</v>
      </c>
      <c r="M931" s="87" t="s">
        <v>96</v>
      </c>
      <c r="N931" s="87">
        <v>0</v>
      </c>
      <c r="O931" s="116">
        <v>71429</v>
      </c>
      <c r="P931" s="116">
        <v>0</v>
      </c>
      <c r="Q931" s="116">
        <v>0</v>
      </c>
      <c r="R931" s="116">
        <v>0</v>
      </c>
      <c r="S931" s="116">
        <v>95238</v>
      </c>
      <c r="T931" s="116">
        <f t="shared" si="57"/>
        <v>166667</v>
      </c>
      <c r="U931" s="87">
        <v>0</v>
      </c>
      <c r="V931" s="89">
        <f t="shared" si="59"/>
        <v>166667</v>
      </c>
      <c r="W931" s="87">
        <v>0</v>
      </c>
      <c r="X931" s="116">
        <v>0</v>
      </c>
      <c r="Y931" s="116">
        <v>0</v>
      </c>
      <c r="Z931" s="116">
        <v>0</v>
      </c>
      <c r="AA931" s="116">
        <v>0</v>
      </c>
      <c r="AB931" s="116">
        <v>400</v>
      </c>
      <c r="AC931" s="116">
        <v>0</v>
      </c>
      <c r="AD931" s="116">
        <v>0</v>
      </c>
      <c r="AE931" s="116">
        <f t="shared" si="58"/>
        <v>400</v>
      </c>
      <c r="AF931" s="89">
        <f t="shared" si="60"/>
        <v>166267</v>
      </c>
      <c r="AG931" s="87">
        <v>0</v>
      </c>
      <c r="AH931" s="117" t="s">
        <v>121</v>
      </c>
      <c r="AI931" s="118">
        <v>508202010049313</v>
      </c>
      <c r="AJ931" s="117" t="s">
        <v>1007</v>
      </c>
    </row>
    <row r="932" spans="2:36" ht="16.5">
      <c r="B932" s="93" t="s">
        <v>2634</v>
      </c>
      <c r="C932" s="113">
        <v>367</v>
      </c>
      <c r="D932" s="93" t="s">
        <v>2635</v>
      </c>
      <c r="E932" s="93"/>
      <c r="F932" s="114">
        <v>937643912905</v>
      </c>
      <c r="G932" s="115">
        <v>35192</v>
      </c>
      <c r="H932" s="112" t="s">
        <v>2013</v>
      </c>
      <c r="I932" s="87" t="s">
        <v>111</v>
      </c>
      <c r="J932" s="93" t="s">
        <v>1392</v>
      </c>
      <c r="K932" s="93" t="s">
        <v>1393</v>
      </c>
      <c r="L932" s="115">
        <v>45712</v>
      </c>
      <c r="M932" s="87" t="s">
        <v>96</v>
      </c>
      <c r="N932" s="87">
        <v>0</v>
      </c>
      <c r="O932" s="116">
        <v>17679</v>
      </c>
      <c r="P932" s="116">
        <v>0</v>
      </c>
      <c r="Q932" s="116">
        <v>0</v>
      </c>
      <c r="R932" s="116">
        <v>0</v>
      </c>
      <c r="S932" s="116">
        <v>11785</v>
      </c>
      <c r="T932" s="116">
        <f t="shared" si="57"/>
        <v>29464</v>
      </c>
      <c r="U932" s="87">
        <v>0</v>
      </c>
      <c r="V932" s="89">
        <f t="shared" si="59"/>
        <v>29464</v>
      </c>
      <c r="W932" s="87">
        <v>0</v>
      </c>
      <c r="X932" s="116">
        <v>0</v>
      </c>
      <c r="Y932" s="116">
        <v>0</v>
      </c>
      <c r="Z932" s="116">
        <v>0</v>
      </c>
      <c r="AA932" s="116">
        <v>0</v>
      </c>
      <c r="AB932" s="116">
        <v>200</v>
      </c>
      <c r="AC932" s="116">
        <v>0</v>
      </c>
      <c r="AD932" s="116">
        <v>0</v>
      </c>
      <c r="AE932" s="116">
        <f t="shared" si="58"/>
        <v>200</v>
      </c>
      <c r="AF932" s="89">
        <f t="shared" si="60"/>
        <v>29264</v>
      </c>
      <c r="AG932" s="87">
        <v>0</v>
      </c>
      <c r="AH932" s="117" t="s">
        <v>121</v>
      </c>
      <c r="AI932" s="118">
        <v>307322010001435</v>
      </c>
      <c r="AJ932" s="117">
        <v>0</v>
      </c>
    </row>
    <row r="933" spans="2:36" ht="16.5">
      <c r="B933" s="93" t="s">
        <v>2636</v>
      </c>
      <c r="C933" s="113">
        <v>368</v>
      </c>
      <c r="D933" s="93" t="s">
        <v>2637</v>
      </c>
      <c r="E933" s="93"/>
      <c r="F933" s="114">
        <v>636394799081</v>
      </c>
      <c r="G933" s="115">
        <v>31778</v>
      </c>
      <c r="H933" s="112" t="s">
        <v>1032</v>
      </c>
      <c r="I933" s="87" t="s">
        <v>111</v>
      </c>
      <c r="J933" s="93" t="s">
        <v>771</v>
      </c>
      <c r="K933" s="93" t="s">
        <v>1040</v>
      </c>
      <c r="L933" s="115">
        <v>45698</v>
      </c>
      <c r="M933" s="87" t="s">
        <v>96</v>
      </c>
      <c r="N933" s="87">
        <v>0</v>
      </c>
      <c r="O933" s="116">
        <v>8229</v>
      </c>
      <c r="P933" s="116">
        <v>0</v>
      </c>
      <c r="Q933" s="116">
        <v>0</v>
      </c>
      <c r="R933" s="116">
        <v>0</v>
      </c>
      <c r="S933" s="116">
        <v>12342</v>
      </c>
      <c r="T933" s="116">
        <f t="shared" si="57"/>
        <v>20571</v>
      </c>
      <c r="U933" s="87">
        <v>0</v>
      </c>
      <c r="V933" s="89">
        <f t="shared" si="59"/>
        <v>20571</v>
      </c>
      <c r="W933" s="87">
        <v>0</v>
      </c>
      <c r="X933" s="116">
        <v>1974</v>
      </c>
      <c r="Y933" s="116">
        <v>0</v>
      </c>
      <c r="Z933" s="116">
        <v>154</v>
      </c>
      <c r="AA933" s="116">
        <v>0</v>
      </c>
      <c r="AB933" s="116">
        <v>0</v>
      </c>
      <c r="AC933" s="116">
        <v>0</v>
      </c>
      <c r="AD933" s="116">
        <v>0</v>
      </c>
      <c r="AE933" s="116">
        <f t="shared" si="58"/>
        <v>2128</v>
      </c>
      <c r="AF933" s="89">
        <f t="shared" si="60"/>
        <v>18443</v>
      </c>
      <c r="AG933" s="87">
        <v>0</v>
      </c>
      <c r="AH933" s="117" t="s">
        <v>121</v>
      </c>
      <c r="AI933" s="118">
        <v>610002010012615</v>
      </c>
      <c r="AJ933" s="117" t="s">
        <v>140</v>
      </c>
    </row>
    <row r="934" spans="2:36" ht="16.5">
      <c r="B934" s="93" t="s">
        <v>2638</v>
      </c>
      <c r="C934" s="113">
        <v>369</v>
      </c>
      <c r="D934" s="93" t="s">
        <v>2639</v>
      </c>
      <c r="E934" s="93" t="s">
        <v>2640</v>
      </c>
      <c r="F934" s="114">
        <v>871280918109</v>
      </c>
      <c r="G934" s="115">
        <v>34005</v>
      </c>
      <c r="H934" s="112" t="s">
        <v>2641</v>
      </c>
      <c r="I934" s="87" t="s">
        <v>111</v>
      </c>
      <c r="J934" s="93" t="s">
        <v>1134</v>
      </c>
      <c r="K934" s="93" t="s">
        <v>113</v>
      </c>
      <c r="L934" s="115">
        <v>45689</v>
      </c>
      <c r="M934" s="87" t="s">
        <v>96</v>
      </c>
      <c r="N934" s="87">
        <v>0</v>
      </c>
      <c r="O934" s="116">
        <v>50000</v>
      </c>
      <c r="P934" s="116">
        <v>0</v>
      </c>
      <c r="Q934" s="116">
        <v>0</v>
      </c>
      <c r="R934" s="116">
        <v>0</v>
      </c>
      <c r="S934" s="116">
        <v>50000</v>
      </c>
      <c r="T934" s="116">
        <f t="shared" si="57"/>
        <v>100000</v>
      </c>
      <c r="U934" s="87">
        <v>0</v>
      </c>
      <c r="V934" s="89">
        <f t="shared" si="59"/>
        <v>100000</v>
      </c>
      <c r="W934" s="87">
        <v>0</v>
      </c>
      <c r="X934" s="116">
        <v>0</v>
      </c>
      <c r="Y934" s="116">
        <v>0</v>
      </c>
      <c r="Z934" s="116">
        <v>0</v>
      </c>
      <c r="AA934" s="116">
        <v>0</v>
      </c>
      <c r="AB934" s="116">
        <v>400</v>
      </c>
      <c r="AC934" s="116">
        <v>0</v>
      </c>
      <c r="AD934" s="116">
        <v>0</v>
      </c>
      <c r="AE934" s="116">
        <f t="shared" si="58"/>
        <v>400</v>
      </c>
      <c r="AF934" s="89">
        <f t="shared" si="60"/>
        <v>99600</v>
      </c>
      <c r="AG934" s="87">
        <v>0</v>
      </c>
      <c r="AH934" s="117" t="s">
        <v>121</v>
      </c>
      <c r="AI934" s="118">
        <v>214812010002151</v>
      </c>
      <c r="AJ934" s="117" t="s">
        <v>122</v>
      </c>
    </row>
    <row r="935" spans="2:36" ht="16.5">
      <c r="B935" s="93" t="s">
        <v>2642</v>
      </c>
      <c r="C935" s="113">
        <v>370</v>
      </c>
      <c r="D935" s="93" t="s">
        <v>2643</v>
      </c>
      <c r="E935" s="93" t="s">
        <v>2644</v>
      </c>
      <c r="F935" s="114">
        <v>740592905893</v>
      </c>
      <c r="G935" s="115">
        <v>34860</v>
      </c>
      <c r="H935" s="112" t="s">
        <v>2645</v>
      </c>
      <c r="I935" s="87" t="s">
        <v>111</v>
      </c>
      <c r="J935" s="93" t="s">
        <v>1005</v>
      </c>
      <c r="K935" s="93" t="s">
        <v>1211</v>
      </c>
      <c r="L935" s="115">
        <v>45681</v>
      </c>
      <c r="M935" s="87" t="s">
        <v>96</v>
      </c>
      <c r="N935" s="87">
        <v>0</v>
      </c>
      <c r="O935" s="116">
        <v>50000</v>
      </c>
      <c r="P935" s="116">
        <v>0</v>
      </c>
      <c r="Q935" s="116">
        <v>0</v>
      </c>
      <c r="R935" s="116">
        <v>0</v>
      </c>
      <c r="S935" s="116">
        <v>62903</v>
      </c>
      <c r="T935" s="116">
        <f t="shared" si="57"/>
        <v>112903</v>
      </c>
      <c r="U935" s="87">
        <v>0</v>
      </c>
      <c r="V935" s="89">
        <f t="shared" si="59"/>
        <v>112903</v>
      </c>
      <c r="W935" s="87">
        <v>0</v>
      </c>
      <c r="X935" s="116">
        <v>0</v>
      </c>
      <c r="Y935" s="116">
        <v>0</v>
      </c>
      <c r="Z935" s="116">
        <v>0</v>
      </c>
      <c r="AA935" s="116">
        <v>0</v>
      </c>
      <c r="AB935" s="116">
        <v>400</v>
      </c>
      <c r="AC935" s="116">
        <v>0</v>
      </c>
      <c r="AD935" s="116">
        <v>0</v>
      </c>
      <c r="AE935" s="116">
        <f t="shared" si="58"/>
        <v>400</v>
      </c>
      <c r="AF935" s="89">
        <f t="shared" si="60"/>
        <v>112503</v>
      </c>
      <c r="AG935" s="87">
        <v>0</v>
      </c>
      <c r="AH935" s="117" t="s">
        <v>121</v>
      </c>
      <c r="AI935" s="118">
        <v>203812010000461</v>
      </c>
      <c r="AJ935" s="117">
        <v>0</v>
      </c>
    </row>
    <row r="936" spans="2:36" ht="16.5">
      <c r="B936" s="93" t="s">
        <v>2646</v>
      </c>
      <c r="C936" s="113">
        <v>371</v>
      </c>
      <c r="D936" s="93" t="s">
        <v>2647</v>
      </c>
      <c r="E936" s="93"/>
      <c r="F936" s="114">
        <v>733630562533</v>
      </c>
      <c r="G936" s="115">
        <v>36870</v>
      </c>
      <c r="H936" s="112" t="s">
        <v>2037</v>
      </c>
      <c r="I936" s="87" t="s">
        <v>111</v>
      </c>
      <c r="J936" s="93" t="s">
        <v>1033</v>
      </c>
      <c r="K936" s="93" t="s">
        <v>2648</v>
      </c>
      <c r="L936" s="115">
        <v>45720</v>
      </c>
      <c r="M936" s="87" t="s">
        <v>96</v>
      </c>
      <c r="N936" s="87">
        <v>0</v>
      </c>
      <c r="O936" s="116">
        <v>13065</v>
      </c>
      <c r="P936" s="116">
        <v>0</v>
      </c>
      <c r="Q936" s="116">
        <v>0</v>
      </c>
      <c r="R936" s="116">
        <v>0</v>
      </c>
      <c r="S936" s="116">
        <v>8709</v>
      </c>
      <c r="T936" s="116">
        <f t="shared" si="57"/>
        <v>21774</v>
      </c>
      <c r="U936" s="87">
        <v>0</v>
      </c>
      <c r="V936" s="89">
        <f t="shared" si="59"/>
        <v>21774</v>
      </c>
      <c r="W936" s="87">
        <v>0</v>
      </c>
      <c r="X936" s="116">
        <v>0</v>
      </c>
      <c r="Y936" s="116">
        <v>0</v>
      </c>
      <c r="Z936" s="116">
        <v>0</v>
      </c>
      <c r="AA936" s="116">
        <v>0</v>
      </c>
      <c r="AB936" s="116">
        <v>200</v>
      </c>
      <c r="AC936" s="116">
        <v>0</v>
      </c>
      <c r="AD936" s="116">
        <v>0</v>
      </c>
      <c r="AE936" s="116">
        <f t="shared" si="58"/>
        <v>200</v>
      </c>
      <c r="AF936" s="89">
        <f t="shared" si="60"/>
        <v>21574</v>
      </c>
      <c r="AG936" s="87">
        <v>0</v>
      </c>
      <c r="AH936" s="117" t="s">
        <v>121</v>
      </c>
      <c r="AI936" s="118">
        <v>214812010002223</v>
      </c>
      <c r="AJ936" s="117" t="s">
        <v>122</v>
      </c>
    </row>
    <row r="937" spans="2:36" ht="16.5">
      <c r="B937" s="93" t="s">
        <v>2649</v>
      </c>
      <c r="C937" s="113">
        <v>372</v>
      </c>
      <c r="D937" s="93" t="s">
        <v>2650</v>
      </c>
      <c r="E937" s="93"/>
      <c r="F937" s="114">
        <v>284591683821</v>
      </c>
      <c r="G937" s="115">
        <v>35667</v>
      </c>
      <c r="H937" s="112" t="s">
        <v>1676</v>
      </c>
      <c r="I937" s="87" t="s">
        <v>111</v>
      </c>
      <c r="J937" s="93" t="s">
        <v>1392</v>
      </c>
      <c r="K937" s="93" t="s">
        <v>1393</v>
      </c>
      <c r="L937" s="115">
        <v>45707</v>
      </c>
      <c r="M937" s="87" t="s">
        <v>96</v>
      </c>
      <c r="N937" s="87">
        <v>0</v>
      </c>
      <c r="O937" s="116">
        <v>4400</v>
      </c>
      <c r="P937" s="116">
        <v>0</v>
      </c>
      <c r="Q937" s="116">
        <v>0</v>
      </c>
      <c r="R937" s="116">
        <v>0</v>
      </c>
      <c r="S937" s="116">
        <v>10529</v>
      </c>
      <c r="T937" s="116">
        <f t="shared" si="57"/>
        <v>14929</v>
      </c>
      <c r="U937" s="87">
        <v>0</v>
      </c>
      <c r="V937" s="89">
        <f t="shared" si="59"/>
        <v>14929</v>
      </c>
      <c r="W937" s="87">
        <v>0</v>
      </c>
      <c r="X937" s="116">
        <v>1056</v>
      </c>
      <c r="Y937" s="116">
        <v>0</v>
      </c>
      <c r="Z937" s="116">
        <v>82</v>
      </c>
      <c r="AA937" s="116">
        <v>0</v>
      </c>
      <c r="AB937" s="116">
        <v>0</v>
      </c>
      <c r="AC937" s="116">
        <v>0</v>
      </c>
      <c r="AD937" s="116">
        <v>0</v>
      </c>
      <c r="AE937" s="116">
        <f t="shared" si="58"/>
        <v>1138</v>
      </c>
      <c r="AF937" s="89">
        <f t="shared" si="60"/>
        <v>13791</v>
      </c>
      <c r="AG937" s="87">
        <v>0</v>
      </c>
      <c r="AH937" s="117" t="s">
        <v>121</v>
      </c>
      <c r="AI937" s="118">
        <v>77610100095218</v>
      </c>
      <c r="AJ937" s="117" t="s">
        <v>122</v>
      </c>
    </row>
    <row r="938" spans="2:36" ht="16.5">
      <c r="B938" s="93" t="s">
        <v>2651</v>
      </c>
      <c r="C938" s="113">
        <v>373</v>
      </c>
      <c r="D938" s="93" t="s">
        <v>2652</v>
      </c>
      <c r="E938" s="93"/>
      <c r="F938" s="114">
        <v>819663497241</v>
      </c>
      <c r="G938" s="115">
        <v>37196</v>
      </c>
      <c r="H938" s="112" t="s">
        <v>1893</v>
      </c>
      <c r="I938" s="87" t="s">
        <v>111</v>
      </c>
      <c r="J938" s="93" t="s">
        <v>1453</v>
      </c>
      <c r="K938" s="93" t="s">
        <v>1108</v>
      </c>
      <c r="L938" s="115">
        <v>45703</v>
      </c>
      <c r="M938" s="87" t="s">
        <v>96</v>
      </c>
      <c r="N938" s="87">
        <v>0</v>
      </c>
      <c r="O938" s="116">
        <v>4000</v>
      </c>
      <c r="P938" s="116">
        <v>0</v>
      </c>
      <c r="Q938" s="116">
        <v>0</v>
      </c>
      <c r="R938" s="116">
        <v>0</v>
      </c>
      <c r="S938" s="116">
        <v>11000</v>
      </c>
      <c r="T938" s="116">
        <f t="shared" si="57"/>
        <v>15000</v>
      </c>
      <c r="U938" s="87">
        <v>0</v>
      </c>
      <c r="V938" s="89">
        <f t="shared" si="59"/>
        <v>15000</v>
      </c>
      <c r="W938" s="87">
        <v>0</v>
      </c>
      <c r="X938" s="116">
        <v>960</v>
      </c>
      <c r="Y938" s="116">
        <v>0</v>
      </c>
      <c r="Z938" s="116">
        <v>75</v>
      </c>
      <c r="AA938" s="116">
        <v>0</v>
      </c>
      <c r="AB938" s="116">
        <v>0</v>
      </c>
      <c r="AC938" s="116">
        <v>0</v>
      </c>
      <c r="AD938" s="116">
        <v>0</v>
      </c>
      <c r="AE938" s="116">
        <f t="shared" si="58"/>
        <v>1035</v>
      </c>
      <c r="AF938" s="89">
        <f t="shared" si="60"/>
        <v>13965</v>
      </c>
      <c r="AG938" s="87">
        <v>0</v>
      </c>
      <c r="AH938" s="117" t="s">
        <v>121</v>
      </c>
      <c r="AI938" s="118">
        <v>106910100019227</v>
      </c>
      <c r="AJ938" s="117">
        <v>0</v>
      </c>
    </row>
    <row r="939" spans="2:36" ht="16.5">
      <c r="B939" s="93" t="s">
        <v>2653</v>
      </c>
      <c r="C939" s="113">
        <v>374</v>
      </c>
      <c r="D939" s="93" t="s">
        <v>2654</v>
      </c>
      <c r="E939" s="93"/>
      <c r="F939" s="114">
        <v>562937827509</v>
      </c>
      <c r="G939" s="115">
        <v>37111</v>
      </c>
      <c r="H939" s="112" t="s">
        <v>2655</v>
      </c>
      <c r="I939" s="87" t="s">
        <v>111</v>
      </c>
      <c r="J939" s="93" t="s">
        <v>1010</v>
      </c>
      <c r="K939" s="93" t="s">
        <v>1474</v>
      </c>
      <c r="L939" s="115">
        <v>45677</v>
      </c>
      <c r="M939" s="87" t="s">
        <v>96</v>
      </c>
      <c r="N939" s="87">
        <v>0</v>
      </c>
      <c r="O939" s="116">
        <v>6000</v>
      </c>
      <c r="P939" s="116">
        <v>0</v>
      </c>
      <c r="Q939" s="116">
        <v>0</v>
      </c>
      <c r="R939" s="116">
        <v>0</v>
      </c>
      <c r="S939" s="116">
        <v>29806</v>
      </c>
      <c r="T939" s="116">
        <f t="shared" si="57"/>
        <v>35806</v>
      </c>
      <c r="U939" s="87">
        <v>0</v>
      </c>
      <c r="V939" s="89">
        <f t="shared" si="59"/>
        <v>35806</v>
      </c>
      <c r="W939" s="87">
        <v>0</v>
      </c>
      <c r="X939" s="116">
        <v>1440</v>
      </c>
      <c r="Y939" s="116">
        <v>0</v>
      </c>
      <c r="Z939" s="116">
        <v>112</v>
      </c>
      <c r="AA939" s="116">
        <v>0</v>
      </c>
      <c r="AB939" s="116">
        <v>200</v>
      </c>
      <c r="AC939" s="116">
        <v>0</v>
      </c>
      <c r="AD939" s="116">
        <v>0</v>
      </c>
      <c r="AE939" s="116">
        <f t="shared" si="58"/>
        <v>1752</v>
      </c>
      <c r="AF939" s="89">
        <f t="shared" si="60"/>
        <v>34054</v>
      </c>
      <c r="AG939" s="87">
        <v>0</v>
      </c>
      <c r="AH939" s="117" t="s">
        <v>121</v>
      </c>
      <c r="AI939" s="118">
        <v>77522010000960</v>
      </c>
      <c r="AJ939" s="117">
        <v>0</v>
      </c>
    </row>
    <row r="940" spans="2:36" ht="16.5">
      <c r="B940" s="93" t="s">
        <v>2656</v>
      </c>
      <c r="C940" s="113">
        <v>375</v>
      </c>
      <c r="D940" s="93" t="s">
        <v>2657</v>
      </c>
      <c r="E940" s="93"/>
      <c r="F940" s="114">
        <v>911931817350</v>
      </c>
      <c r="G940" s="115">
        <v>33642</v>
      </c>
      <c r="H940" s="112" t="s">
        <v>2658</v>
      </c>
      <c r="I940" s="87" t="s">
        <v>111</v>
      </c>
      <c r="J940" s="93" t="s">
        <v>1989</v>
      </c>
      <c r="K940" s="93" t="s">
        <v>1001</v>
      </c>
      <c r="L940" s="115">
        <v>45719</v>
      </c>
      <c r="M940" s="87" t="s">
        <v>96</v>
      </c>
      <c r="N940" s="87">
        <v>0</v>
      </c>
      <c r="O940" s="116">
        <v>13548</v>
      </c>
      <c r="P940" s="116">
        <v>0</v>
      </c>
      <c r="Q940" s="116">
        <v>0</v>
      </c>
      <c r="R940" s="116">
        <v>0</v>
      </c>
      <c r="S940" s="116">
        <v>5420</v>
      </c>
      <c r="T940" s="116">
        <f t="shared" si="57"/>
        <v>18968</v>
      </c>
      <c r="U940" s="87">
        <v>0</v>
      </c>
      <c r="V940" s="89">
        <f t="shared" si="59"/>
        <v>18968</v>
      </c>
      <c r="W940" s="87">
        <v>0</v>
      </c>
      <c r="X940" s="116">
        <v>0</v>
      </c>
      <c r="Y940" s="116">
        <v>0</v>
      </c>
      <c r="Z940" s="116">
        <v>0</v>
      </c>
      <c r="AA940" s="116">
        <v>0</v>
      </c>
      <c r="AB940" s="116">
        <v>150</v>
      </c>
      <c r="AC940" s="116">
        <v>0</v>
      </c>
      <c r="AD940" s="116">
        <v>0</v>
      </c>
      <c r="AE940" s="116">
        <f t="shared" si="58"/>
        <v>150</v>
      </c>
      <c r="AF940" s="89">
        <f t="shared" si="60"/>
        <v>18818</v>
      </c>
      <c r="AG940" s="87">
        <v>0</v>
      </c>
      <c r="AH940" s="117" t="s">
        <v>121</v>
      </c>
      <c r="AI940" s="118">
        <v>138510100079937</v>
      </c>
      <c r="AJ940" s="117" t="s">
        <v>2659</v>
      </c>
    </row>
    <row r="941" spans="2:36" ht="16.5">
      <c r="B941" s="93" t="s">
        <v>2660</v>
      </c>
      <c r="C941" s="113">
        <v>376</v>
      </c>
      <c r="D941" s="93" t="s">
        <v>2661</v>
      </c>
      <c r="E941" s="93"/>
      <c r="F941" s="114">
        <v>248335373432</v>
      </c>
      <c r="G941" s="115">
        <v>36892</v>
      </c>
      <c r="H941" s="112" t="s">
        <v>1640</v>
      </c>
      <c r="I941" s="87" t="s">
        <v>111</v>
      </c>
      <c r="J941" s="93" t="s">
        <v>752</v>
      </c>
      <c r="K941" s="93" t="s">
        <v>1040</v>
      </c>
      <c r="L941" s="115">
        <v>45597</v>
      </c>
      <c r="M941" s="87" t="s">
        <v>96</v>
      </c>
      <c r="N941" s="87">
        <v>0</v>
      </c>
      <c r="O941" s="116">
        <v>2600</v>
      </c>
      <c r="P941" s="116">
        <v>0</v>
      </c>
      <c r="Q941" s="116">
        <v>0</v>
      </c>
      <c r="R941" s="116">
        <v>0</v>
      </c>
      <c r="S941" s="116">
        <v>29900</v>
      </c>
      <c r="T941" s="116">
        <f t="shared" si="57"/>
        <v>32500</v>
      </c>
      <c r="U941" s="87">
        <v>0</v>
      </c>
      <c r="V941" s="89">
        <f t="shared" si="59"/>
        <v>32500</v>
      </c>
      <c r="W941" s="87">
        <v>0</v>
      </c>
      <c r="X941" s="116">
        <v>624</v>
      </c>
      <c r="Y941" s="116">
        <v>0</v>
      </c>
      <c r="Z941" s="116">
        <v>49</v>
      </c>
      <c r="AA941" s="116">
        <v>0</v>
      </c>
      <c r="AB941" s="116">
        <v>200</v>
      </c>
      <c r="AC941" s="116">
        <v>0</v>
      </c>
      <c r="AD941" s="116">
        <v>0</v>
      </c>
      <c r="AE941" s="116">
        <f t="shared" si="58"/>
        <v>873</v>
      </c>
      <c r="AF941" s="89">
        <f t="shared" si="60"/>
        <v>31627</v>
      </c>
      <c r="AG941" s="87">
        <v>0</v>
      </c>
      <c r="AH941" s="117" t="s">
        <v>121</v>
      </c>
      <c r="AI941" s="118">
        <v>214810100064397</v>
      </c>
      <c r="AJ941" s="117" t="s">
        <v>122</v>
      </c>
    </row>
    <row r="942" spans="2:36" ht="16.5">
      <c r="B942" s="93" t="s">
        <v>2662</v>
      </c>
      <c r="C942" s="113">
        <v>377</v>
      </c>
      <c r="D942" s="93" t="s">
        <v>2663</v>
      </c>
      <c r="E942" s="93"/>
      <c r="F942" s="114">
        <v>322292108920</v>
      </c>
      <c r="G942" s="115">
        <v>31156</v>
      </c>
      <c r="H942" s="112" t="s">
        <v>810</v>
      </c>
      <c r="I942" s="87" t="s">
        <v>111</v>
      </c>
      <c r="J942" s="93" t="s">
        <v>1005</v>
      </c>
      <c r="K942" s="93" t="s">
        <v>1001</v>
      </c>
      <c r="L942" s="115">
        <v>45719</v>
      </c>
      <c r="M942" s="87" t="s">
        <v>96</v>
      </c>
      <c r="N942" s="87">
        <v>0</v>
      </c>
      <c r="O942" s="116">
        <v>7419</v>
      </c>
      <c r="P942" s="116">
        <v>0</v>
      </c>
      <c r="Q942" s="116">
        <v>0</v>
      </c>
      <c r="R942" s="116">
        <v>0</v>
      </c>
      <c r="S942" s="116">
        <v>7568</v>
      </c>
      <c r="T942" s="116">
        <f t="shared" si="57"/>
        <v>14987</v>
      </c>
      <c r="U942" s="87">
        <v>0</v>
      </c>
      <c r="V942" s="89">
        <f t="shared" si="59"/>
        <v>14987</v>
      </c>
      <c r="W942" s="87">
        <v>0</v>
      </c>
      <c r="X942" s="116">
        <v>0</v>
      </c>
      <c r="Y942" s="116">
        <v>0</v>
      </c>
      <c r="Z942" s="116">
        <v>0</v>
      </c>
      <c r="AA942" s="116">
        <v>0</v>
      </c>
      <c r="AB942" s="116">
        <v>0</v>
      </c>
      <c r="AC942" s="116">
        <v>0</v>
      </c>
      <c r="AD942" s="116">
        <v>0</v>
      </c>
      <c r="AE942" s="116">
        <f t="shared" si="58"/>
        <v>0</v>
      </c>
      <c r="AF942" s="89">
        <f t="shared" si="60"/>
        <v>14987</v>
      </c>
      <c r="AG942" s="87">
        <v>0</v>
      </c>
      <c r="AH942" s="117" t="s">
        <v>121</v>
      </c>
      <c r="AI942" s="118">
        <v>36712010003066</v>
      </c>
      <c r="AJ942" s="117" t="s">
        <v>2664</v>
      </c>
    </row>
    <row r="943" spans="2:36" ht="16.5">
      <c r="B943" s="93" t="s">
        <v>2665</v>
      </c>
      <c r="C943" s="113">
        <v>378</v>
      </c>
      <c r="D943" s="93" t="s">
        <v>2666</v>
      </c>
      <c r="E943" s="93"/>
      <c r="F943" s="114">
        <v>490474739768</v>
      </c>
      <c r="G943" s="115">
        <v>39101</v>
      </c>
      <c r="H943" s="112" t="s">
        <v>1668</v>
      </c>
      <c r="I943" s="87" t="s">
        <v>111</v>
      </c>
      <c r="J943" s="93" t="s">
        <v>1005</v>
      </c>
      <c r="K943" s="93" t="s">
        <v>1037</v>
      </c>
      <c r="L943" s="115">
        <v>45735</v>
      </c>
      <c r="M943" s="87" t="s">
        <v>96</v>
      </c>
      <c r="N943" s="87">
        <v>0</v>
      </c>
      <c r="O943" s="116">
        <v>3774</v>
      </c>
      <c r="P943" s="116">
        <v>0</v>
      </c>
      <c r="Q943" s="116">
        <v>0</v>
      </c>
      <c r="R943" s="116">
        <v>0</v>
      </c>
      <c r="S943" s="116">
        <v>3858</v>
      </c>
      <c r="T943" s="116">
        <f t="shared" si="57"/>
        <v>7632</v>
      </c>
      <c r="U943" s="87">
        <v>0</v>
      </c>
      <c r="V943" s="89">
        <f t="shared" si="59"/>
        <v>7632</v>
      </c>
      <c r="W943" s="87">
        <v>0</v>
      </c>
      <c r="X943" s="116">
        <v>0</v>
      </c>
      <c r="Y943" s="116">
        <v>0</v>
      </c>
      <c r="Z943" s="116">
        <v>0</v>
      </c>
      <c r="AA943" s="116">
        <v>0</v>
      </c>
      <c r="AB943" s="116">
        <v>0</v>
      </c>
      <c r="AC943" s="116">
        <v>0</v>
      </c>
      <c r="AD943" s="116">
        <v>0</v>
      </c>
      <c r="AE943" s="116">
        <f t="shared" si="58"/>
        <v>0</v>
      </c>
      <c r="AF943" s="89">
        <f t="shared" si="60"/>
        <v>7632</v>
      </c>
      <c r="AG943" s="87">
        <v>0</v>
      </c>
      <c r="AH943" s="117" t="s">
        <v>121</v>
      </c>
      <c r="AI943" s="118">
        <v>508202010049347</v>
      </c>
      <c r="AJ943" s="117" t="s">
        <v>1007</v>
      </c>
    </row>
    <row r="944" spans="2:36" ht="16.5">
      <c r="B944" s="93" t="s">
        <v>2667</v>
      </c>
      <c r="C944" s="113">
        <v>379</v>
      </c>
      <c r="D944" s="93" t="s">
        <v>2668</v>
      </c>
      <c r="E944" s="93" t="s">
        <v>2669</v>
      </c>
      <c r="F944" s="114">
        <v>239344468915</v>
      </c>
      <c r="G944" s="115">
        <v>36906</v>
      </c>
      <c r="H944" s="112" t="s">
        <v>1645</v>
      </c>
      <c r="I944" s="87" t="s">
        <v>111</v>
      </c>
      <c r="J944" s="93" t="s">
        <v>2670</v>
      </c>
      <c r="K944" s="93" t="s">
        <v>1108</v>
      </c>
      <c r="L944" s="115">
        <v>45689</v>
      </c>
      <c r="M944" s="87" t="s">
        <v>96</v>
      </c>
      <c r="N944" s="87">
        <v>0</v>
      </c>
      <c r="O944" s="116">
        <v>4000</v>
      </c>
      <c r="P944" s="116">
        <v>0</v>
      </c>
      <c r="Q944" s="116">
        <v>0</v>
      </c>
      <c r="R944" s="116">
        <v>0</v>
      </c>
      <c r="S944" s="116">
        <v>21161</v>
      </c>
      <c r="T944" s="116">
        <f t="shared" si="57"/>
        <v>25161</v>
      </c>
      <c r="U944" s="87">
        <v>0</v>
      </c>
      <c r="V944" s="89">
        <f t="shared" si="59"/>
        <v>25161</v>
      </c>
      <c r="W944" s="87">
        <v>0</v>
      </c>
      <c r="X944" s="116">
        <v>960</v>
      </c>
      <c r="Y944" s="116">
        <v>0</v>
      </c>
      <c r="Z944" s="116">
        <v>75</v>
      </c>
      <c r="AA944" s="116">
        <v>0</v>
      </c>
      <c r="AB944" s="116">
        <v>200</v>
      </c>
      <c r="AC944" s="116">
        <v>0</v>
      </c>
      <c r="AD944" s="116">
        <v>0</v>
      </c>
      <c r="AE944" s="116">
        <f t="shared" si="58"/>
        <v>1235</v>
      </c>
      <c r="AF944" s="89">
        <f t="shared" si="60"/>
        <v>23926</v>
      </c>
      <c r="AG944" s="87">
        <v>0</v>
      </c>
      <c r="AH944" s="117" t="s">
        <v>121</v>
      </c>
      <c r="AI944" s="118">
        <v>214810100064856</v>
      </c>
      <c r="AJ944" s="117" t="s">
        <v>122</v>
      </c>
    </row>
    <row r="945" spans="2:36" ht="16.5">
      <c r="B945" s="93" t="s">
        <v>2142</v>
      </c>
      <c r="C945" s="113">
        <v>380</v>
      </c>
      <c r="D945" s="93" t="s">
        <v>2143</v>
      </c>
      <c r="E945" s="93"/>
      <c r="F945" s="114">
        <v>950258520812</v>
      </c>
      <c r="G945" s="115">
        <v>25935</v>
      </c>
      <c r="H945" s="112" t="s">
        <v>1660</v>
      </c>
      <c r="I945" s="87" t="s">
        <v>111</v>
      </c>
      <c r="J945" s="93" t="s">
        <v>147</v>
      </c>
      <c r="K945" s="93" t="s">
        <v>1147</v>
      </c>
      <c r="L945" s="115">
        <v>37401</v>
      </c>
      <c r="M945" s="87" t="s">
        <v>96</v>
      </c>
      <c r="N945" s="87">
        <v>0</v>
      </c>
      <c r="O945" s="116">
        <v>62520</v>
      </c>
      <c r="P945" s="116">
        <v>0</v>
      </c>
      <c r="Q945" s="116">
        <v>0</v>
      </c>
      <c r="R945" s="116">
        <v>0</v>
      </c>
      <c r="S945" s="116">
        <v>93780</v>
      </c>
      <c r="T945" s="116">
        <f t="shared" si="57"/>
        <v>156300</v>
      </c>
      <c r="U945" s="87">
        <v>0</v>
      </c>
      <c r="V945" s="89">
        <f t="shared" si="59"/>
        <v>156300</v>
      </c>
      <c r="W945" s="87">
        <v>0</v>
      </c>
      <c r="X945" s="116">
        <v>15000</v>
      </c>
      <c r="Y945" s="116">
        <v>0</v>
      </c>
      <c r="Z945" s="116">
        <v>1176</v>
      </c>
      <c r="AA945" s="116">
        <v>0</v>
      </c>
      <c r="AB945" s="116">
        <v>0</v>
      </c>
      <c r="AC945" s="116">
        <v>0</v>
      </c>
      <c r="AD945" s="116">
        <v>0</v>
      </c>
      <c r="AE945" s="116">
        <f t="shared" si="58"/>
        <v>16176</v>
      </c>
      <c r="AF945" s="89">
        <f t="shared" si="60"/>
        <v>140124</v>
      </c>
      <c r="AG945" s="87">
        <v>0</v>
      </c>
      <c r="AH945" s="117" t="s">
        <v>121</v>
      </c>
      <c r="AI945" s="118">
        <v>328002011001024</v>
      </c>
      <c r="AJ945" s="117" t="s">
        <v>174</v>
      </c>
    </row>
    <row r="946" spans="2:36" ht="16.5">
      <c r="B946" s="93" t="s">
        <v>2144</v>
      </c>
      <c r="C946" s="113">
        <v>381</v>
      </c>
      <c r="D946" s="93" t="s">
        <v>2145</v>
      </c>
      <c r="E946" s="93"/>
      <c r="F946" s="114">
        <v>788603076353</v>
      </c>
      <c r="G946" s="115">
        <v>27984</v>
      </c>
      <c r="H946" s="112" t="s">
        <v>62</v>
      </c>
      <c r="I946" s="87" t="s">
        <v>111</v>
      </c>
      <c r="J946" s="93" t="s">
        <v>125</v>
      </c>
      <c r="K946" s="93" t="s">
        <v>1660</v>
      </c>
      <c r="L946" s="115">
        <v>38061</v>
      </c>
      <c r="M946" s="87" t="s">
        <v>96</v>
      </c>
      <c r="N946" s="87">
        <v>0</v>
      </c>
      <c r="O946" s="116">
        <v>86400</v>
      </c>
      <c r="P946" s="116">
        <v>0</v>
      </c>
      <c r="Q946" s="116">
        <v>0</v>
      </c>
      <c r="R946" s="116">
        <v>0</v>
      </c>
      <c r="S946" s="116">
        <v>129600</v>
      </c>
      <c r="T946" s="116">
        <f t="shared" si="57"/>
        <v>216000</v>
      </c>
      <c r="U946" s="87">
        <v>0</v>
      </c>
      <c r="V946" s="89">
        <f t="shared" si="59"/>
        <v>216000</v>
      </c>
      <c r="W946" s="87">
        <v>0</v>
      </c>
      <c r="X946" s="116">
        <v>20736</v>
      </c>
      <c r="Y946" s="116">
        <v>0</v>
      </c>
      <c r="Z946" s="116">
        <v>1620</v>
      </c>
      <c r="AA946" s="116">
        <v>0</v>
      </c>
      <c r="AB946" s="116">
        <v>1800</v>
      </c>
      <c r="AC946" s="116">
        <v>0</v>
      </c>
      <c r="AD946" s="116">
        <v>0</v>
      </c>
      <c r="AE946" s="116">
        <f t="shared" si="58"/>
        <v>24156</v>
      </c>
      <c r="AF946" s="89">
        <f t="shared" si="60"/>
        <v>191844</v>
      </c>
      <c r="AG946" s="87">
        <v>0</v>
      </c>
      <c r="AH946" s="117" t="s">
        <v>121</v>
      </c>
      <c r="AI946" s="118">
        <v>328002011000872</v>
      </c>
      <c r="AJ946" s="117" t="s">
        <v>174</v>
      </c>
    </row>
    <row r="947" spans="2:36" ht="16.5">
      <c r="B947" s="93" t="s">
        <v>2146</v>
      </c>
      <c r="C947" s="113">
        <v>382</v>
      </c>
      <c r="D947" s="93" t="s">
        <v>2147</v>
      </c>
      <c r="E947" s="93"/>
      <c r="F947" s="114">
        <v>611300460760</v>
      </c>
      <c r="G947" s="115">
        <v>26581</v>
      </c>
      <c r="H947" s="112" t="s">
        <v>62</v>
      </c>
      <c r="I947" s="87" t="s">
        <v>111</v>
      </c>
      <c r="J947" s="93" t="s">
        <v>125</v>
      </c>
      <c r="K947" s="93" t="s">
        <v>1660</v>
      </c>
      <c r="L947" s="115">
        <v>38075</v>
      </c>
      <c r="M947" s="87" t="s">
        <v>96</v>
      </c>
      <c r="N947" s="87">
        <v>0</v>
      </c>
      <c r="O947" s="116">
        <v>75900</v>
      </c>
      <c r="P947" s="116">
        <v>0</v>
      </c>
      <c r="Q947" s="116">
        <v>0</v>
      </c>
      <c r="R947" s="116">
        <v>0</v>
      </c>
      <c r="S947" s="116">
        <v>125856</v>
      </c>
      <c r="T947" s="116">
        <f t="shared" si="57"/>
        <v>201756</v>
      </c>
      <c r="U947" s="87">
        <v>0</v>
      </c>
      <c r="V947" s="89">
        <f t="shared" si="59"/>
        <v>201756</v>
      </c>
      <c r="W947" s="87">
        <v>0</v>
      </c>
      <c r="X947" s="116">
        <v>18216</v>
      </c>
      <c r="Y947" s="116">
        <v>0</v>
      </c>
      <c r="Z947" s="116">
        <v>1428</v>
      </c>
      <c r="AA947" s="116">
        <v>0</v>
      </c>
      <c r="AB947" s="116">
        <v>1800</v>
      </c>
      <c r="AC947" s="116">
        <v>0</v>
      </c>
      <c r="AD947" s="116">
        <v>0</v>
      </c>
      <c r="AE947" s="116">
        <f t="shared" si="58"/>
        <v>21444</v>
      </c>
      <c r="AF947" s="89">
        <f t="shared" si="60"/>
        <v>180312</v>
      </c>
      <c r="AG947" s="87">
        <v>0</v>
      </c>
      <c r="AH947" s="117" t="s">
        <v>121</v>
      </c>
      <c r="AI947" s="118">
        <v>328002011000870</v>
      </c>
      <c r="AJ947" s="117" t="s">
        <v>174</v>
      </c>
    </row>
    <row r="948" spans="2:36" ht="16.5">
      <c r="B948" s="93" t="s">
        <v>2151</v>
      </c>
      <c r="C948" s="113">
        <v>383</v>
      </c>
      <c r="D948" s="93" t="s">
        <v>2152</v>
      </c>
      <c r="E948" s="93"/>
      <c r="F948" s="114">
        <v>414553807483</v>
      </c>
      <c r="G948" s="115">
        <v>27794</v>
      </c>
      <c r="H948" s="112" t="s">
        <v>1660</v>
      </c>
      <c r="I948" s="87" t="s">
        <v>111</v>
      </c>
      <c r="J948" s="93" t="s">
        <v>177</v>
      </c>
      <c r="K948" s="93" t="s">
        <v>1147</v>
      </c>
      <c r="L948" s="115">
        <v>39569</v>
      </c>
      <c r="M948" s="87" t="s">
        <v>96</v>
      </c>
      <c r="N948" s="87">
        <v>0</v>
      </c>
      <c r="O948" s="116">
        <v>70213</v>
      </c>
      <c r="P948" s="116">
        <v>0</v>
      </c>
      <c r="Q948" s="116">
        <v>0</v>
      </c>
      <c r="R948" s="116">
        <v>0</v>
      </c>
      <c r="S948" s="116">
        <v>105326</v>
      </c>
      <c r="T948" s="116">
        <f t="shared" si="57"/>
        <v>175539</v>
      </c>
      <c r="U948" s="87">
        <v>0</v>
      </c>
      <c r="V948" s="89">
        <f t="shared" si="59"/>
        <v>175539</v>
      </c>
      <c r="W948" s="87">
        <v>0</v>
      </c>
      <c r="X948" s="116">
        <v>16842</v>
      </c>
      <c r="Y948" s="116">
        <v>0</v>
      </c>
      <c r="Z948" s="116">
        <v>1314</v>
      </c>
      <c r="AA948" s="116">
        <v>0</v>
      </c>
      <c r="AB948" s="116">
        <v>900</v>
      </c>
      <c r="AC948" s="116">
        <v>0</v>
      </c>
      <c r="AD948" s="116">
        <v>0</v>
      </c>
      <c r="AE948" s="116">
        <f t="shared" si="58"/>
        <v>19056</v>
      </c>
      <c r="AF948" s="89">
        <f t="shared" si="60"/>
        <v>156483</v>
      </c>
      <c r="AG948" s="87">
        <v>0</v>
      </c>
      <c r="AH948" s="117" t="s">
        <v>121</v>
      </c>
      <c r="AI948" s="118">
        <v>328002011000148</v>
      </c>
      <c r="AJ948" s="117" t="s">
        <v>174</v>
      </c>
    </row>
    <row r="949" spans="2:36" ht="16.5">
      <c r="B949" s="93" t="s">
        <v>2153</v>
      </c>
      <c r="C949" s="113">
        <v>384</v>
      </c>
      <c r="D949" s="93" t="s">
        <v>2154</v>
      </c>
      <c r="E949" s="93" t="s">
        <v>2155</v>
      </c>
      <c r="F949" s="114">
        <v>281662058382</v>
      </c>
      <c r="G949" s="115">
        <v>25447</v>
      </c>
      <c r="H949" s="112" t="s">
        <v>1660</v>
      </c>
      <c r="I949" s="87" t="s">
        <v>111</v>
      </c>
      <c r="J949" s="93" t="s">
        <v>125</v>
      </c>
      <c r="K949" s="93" t="s">
        <v>1147</v>
      </c>
      <c r="L949" s="115">
        <v>39570</v>
      </c>
      <c r="M949" s="87" t="s">
        <v>96</v>
      </c>
      <c r="N949" s="87">
        <v>0</v>
      </c>
      <c r="O949" s="116">
        <v>58286</v>
      </c>
      <c r="P949" s="116">
        <v>0</v>
      </c>
      <c r="Q949" s="116">
        <v>0</v>
      </c>
      <c r="R949" s="116">
        <v>0</v>
      </c>
      <c r="S949" s="116">
        <v>87414</v>
      </c>
      <c r="T949" s="116">
        <f t="shared" si="57"/>
        <v>145700</v>
      </c>
      <c r="U949" s="87">
        <v>0</v>
      </c>
      <c r="V949" s="89">
        <f t="shared" si="59"/>
        <v>145700</v>
      </c>
      <c r="W949" s="87">
        <v>0</v>
      </c>
      <c r="X949" s="116">
        <v>13984</v>
      </c>
      <c r="Y949" s="116">
        <v>0</v>
      </c>
      <c r="Z949" s="116">
        <v>1097</v>
      </c>
      <c r="AA949" s="116">
        <v>0</v>
      </c>
      <c r="AB949" s="116">
        <v>0</v>
      </c>
      <c r="AC949" s="116">
        <v>0</v>
      </c>
      <c r="AD949" s="116">
        <v>0</v>
      </c>
      <c r="AE949" s="116">
        <f t="shared" si="58"/>
        <v>15081</v>
      </c>
      <c r="AF949" s="89">
        <f t="shared" si="60"/>
        <v>130619</v>
      </c>
      <c r="AG949" s="87">
        <v>0</v>
      </c>
      <c r="AH949" s="117" t="s">
        <v>121</v>
      </c>
      <c r="AI949" s="118">
        <v>328002011000149</v>
      </c>
      <c r="AJ949" s="117" t="s">
        <v>174</v>
      </c>
    </row>
    <row r="950" spans="2:36" ht="16.5">
      <c r="B950" s="93" t="s">
        <v>2156</v>
      </c>
      <c r="C950" s="113">
        <v>385</v>
      </c>
      <c r="D950" s="93" t="s">
        <v>2157</v>
      </c>
      <c r="E950" s="93"/>
      <c r="F950" s="114">
        <v>784407503485</v>
      </c>
      <c r="G950" s="115">
        <v>25082</v>
      </c>
      <c r="H950" s="112" t="s">
        <v>1660</v>
      </c>
      <c r="I950" s="87" t="s">
        <v>111</v>
      </c>
      <c r="J950" s="93" t="s">
        <v>200</v>
      </c>
      <c r="K950" s="93" t="s">
        <v>1660</v>
      </c>
      <c r="L950" s="115">
        <v>41115</v>
      </c>
      <c r="M950" s="87" t="s">
        <v>96</v>
      </c>
      <c r="N950" s="87">
        <v>0</v>
      </c>
      <c r="O950" s="116">
        <v>76265</v>
      </c>
      <c r="P950" s="116">
        <v>0</v>
      </c>
      <c r="Q950" s="116">
        <v>0</v>
      </c>
      <c r="R950" s="116">
        <v>0</v>
      </c>
      <c r="S950" s="116">
        <v>114397</v>
      </c>
      <c r="T950" s="116">
        <f t="shared" ref="T950:T1013" si="61">SUM(O950:S950)</f>
        <v>190662</v>
      </c>
      <c r="U950" s="87">
        <v>0</v>
      </c>
      <c r="V950" s="89">
        <f t="shared" si="59"/>
        <v>190662</v>
      </c>
      <c r="W950" s="87">
        <v>0</v>
      </c>
      <c r="X950" s="116">
        <v>18302</v>
      </c>
      <c r="Y950" s="116">
        <v>0</v>
      </c>
      <c r="Z950" s="116">
        <v>1432</v>
      </c>
      <c r="AA950" s="116">
        <v>0</v>
      </c>
      <c r="AB950" s="116">
        <v>1650</v>
      </c>
      <c r="AC950" s="116">
        <v>0</v>
      </c>
      <c r="AD950" s="116">
        <v>0</v>
      </c>
      <c r="AE950" s="116">
        <f t="shared" ref="AE950:AE1013" si="62">SUM(X950:AD950)</f>
        <v>21384</v>
      </c>
      <c r="AF950" s="89">
        <f t="shared" si="60"/>
        <v>169278</v>
      </c>
      <c r="AG950" s="87">
        <v>0</v>
      </c>
      <c r="AH950" s="117" t="s">
        <v>121</v>
      </c>
      <c r="AI950" s="118">
        <v>328002011014612</v>
      </c>
      <c r="AJ950" s="117" t="s">
        <v>174</v>
      </c>
    </row>
    <row r="951" spans="2:36" ht="16.5">
      <c r="B951" s="93" t="s">
        <v>2158</v>
      </c>
      <c r="C951" s="113">
        <v>386</v>
      </c>
      <c r="D951" s="93" t="s">
        <v>2159</v>
      </c>
      <c r="E951" s="93"/>
      <c r="F951" s="114">
        <v>201335133341</v>
      </c>
      <c r="G951" s="115">
        <v>30536</v>
      </c>
      <c r="H951" s="112" t="s">
        <v>2160</v>
      </c>
      <c r="I951" s="87" t="s">
        <v>111</v>
      </c>
      <c r="J951" s="93" t="s">
        <v>128</v>
      </c>
      <c r="K951" s="93" t="s">
        <v>2150</v>
      </c>
      <c r="L951" s="115">
        <v>41163</v>
      </c>
      <c r="M951" s="87" t="s">
        <v>96</v>
      </c>
      <c r="N951" s="87">
        <v>0</v>
      </c>
      <c r="O951" s="116">
        <v>70400</v>
      </c>
      <c r="P951" s="116">
        <v>0</v>
      </c>
      <c r="Q951" s="116">
        <v>0</v>
      </c>
      <c r="R951" s="116">
        <v>0</v>
      </c>
      <c r="S951" s="116">
        <v>105607</v>
      </c>
      <c r="T951" s="116">
        <f t="shared" si="61"/>
        <v>176007</v>
      </c>
      <c r="U951" s="87">
        <v>0</v>
      </c>
      <c r="V951" s="89">
        <f t="shared" ref="V951:V1014" si="63">T951+U951</f>
        <v>176007</v>
      </c>
      <c r="W951" s="87">
        <v>0</v>
      </c>
      <c r="X951" s="116">
        <v>16890</v>
      </c>
      <c r="Y951" s="116">
        <v>0</v>
      </c>
      <c r="Z951" s="116">
        <v>1322</v>
      </c>
      <c r="AA951" s="116">
        <v>0</v>
      </c>
      <c r="AB951" s="116">
        <v>1650</v>
      </c>
      <c r="AC951" s="116">
        <v>0</v>
      </c>
      <c r="AD951" s="116">
        <v>0</v>
      </c>
      <c r="AE951" s="116">
        <f t="shared" si="62"/>
        <v>19862</v>
      </c>
      <c r="AF951" s="89">
        <f t="shared" ref="AF951:AF1014" si="64">V951-AE951</f>
        <v>156145</v>
      </c>
      <c r="AG951" s="87">
        <v>0</v>
      </c>
      <c r="AH951" s="117" t="s">
        <v>121</v>
      </c>
      <c r="AI951" s="118">
        <v>610002010003154</v>
      </c>
      <c r="AJ951" s="117" t="s">
        <v>140</v>
      </c>
    </row>
    <row r="952" spans="2:36" ht="16.5">
      <c r="B952" s="93" t="s">
        <v>2161</v>
      </c>
      <c r="C952" s="113">
        <v>387</v>
      </c>
      <c r="D952" s="93" t="s">
        <v>2162</v>
      </c>
      <c r="E952" s="93"/>
      <c r="F952" s="114">
        <v>314841064800</v>
      </c>
      <c r="G952" s="115">
        <v>28588</v>
      </c>
      <c r="H952" s="112" t="s">
        <v>62</v>
      </c>
      <c r="I952" s="87" t="s">
        <v>111</v>
      </c>
      <c r="J952" s="93" t="s">
        <v>112</v>
      </c>
      <c r="K952" s="93" t="s">
        <v>729</v>
      </c>
      <c r="L952" s="115">
        <v>41183</v>
      </c>
      <c r="M952" s="87" t="s">
        <v>96</v>
      </c>
      <c r="N952" s="87">
        <v>0</v>
      </c>
      <c r="O952" s="116">
        <v>65550</v>
      </c>
      <c r="P952" s="116">
        <v>0</v>
      </c>
      <c r="Q952" s="116">
        <v>0</v>
      </c>
      <c r="R952" s="116">
        <v>0</v>
      </c>
      <c r="S952" s="116">
        <v>98325</v>
      </c>
      <c r="T952" s="116">
        <f t="shared" si="61"/>
        <v>163875</v>
      </c>
      <c r="U952" s="87">
        <v>0</v>
      </c>
      <c r="V952" s="89">
        <f t="shared" si="63"/>
        <v>163875</v>
      </c>
      <c r="W952" s="87">
        <v>0</v>
      </c>
      <c r="X952" s="116">
        <v>15732</v>
      </c>
      <c r="Y952" s="116">
        <v>0</v>
      </c>
      <c r="Z952" s="116">
        <v>1231</v>
      </c>
      <c r="AA952" s="116">
        <v>0</v>
      </c>
      <c r="AB952" s="116">
        <v>0</v>
      </c>
      <c r="AC952" s="116">
        <v>0</v>
      </c>
      <c r="AD952" s="116">
        <v>0</v>
      </c>
      <c r="AE952" s="116">
        <f t="shared" si="62"/>
        <v>16963</v>
      </c>
      <c r="AF952" s="89">
        <f t="shared" si="64"/>
        <v>146912</v>
      </c>
      <c r="AG952" s="87">
        <v>0</v>
      </c>
      <c r="AH952" s="117" t="s">
        <v>121</v>
      </c>
      <c r="AI952" s="118">
        <v>328002011006753</v>
      </c>
      <c r="AJ952" s="117" t="s">
        <v>174</v>
      </c>
    </row>
    <row r="953" spans="2:36" ht="16.5">
      <c r="B953" s="93" t="s">
        <v>2163</v>
      </c>
      <c r="C953" s="113">
        <v>388</v>
      </c>
      <c r="D953" s="93" t="s">
        <v>2164</v>
      </c>
      <c r="E953" s="93"/>
      <c r="F953" s="114">
        <v>359716454379</v>
      </c>
      <c r="G953" s="115">
        <v>27804</v>
      </c>
      <c r="H953" s="112" t="s">
        <v>1660</v>
      </c>
      <c r="I953" s="87" t="s">
        <v>111</v>
      </c>
      <c r="J953" s="93" t="s">
        <v>154</v>
      </c>
      <c r="K953" s="93" t="s">
        <v>2150</v>
      </c>
      <c r="L953" s="115">
        <v>42309</v>
      </c>
      <c r="M953" s="87" t="s">
        <v>96</v>
      </c>
      <c r="N953" s="87">
        <v>0</v>
      </c>
      <c r="O953" s="116">
        <v>48000</v>
      </c>
      <c r="P953" s="116">
        <v>0</v>
      </c>
      <c r="Q953" s="116">
        <v>0</v>
      </c>
      <c r="R953" s="116">
        <v>0</v>
      </c>
      <c r="S953" s="116">
        <v>72000</v>
      </c>
      <c r="T953" s="116">
        <f t="shared" si="61"/>
        <v>120000</v>
      </c>
      <c r="U953" s="87">
        <v>0</v>
      </c>
      <c r="V953" s="89">
        <f t="shared" si="63"/>
        <v>120000</v>
      </c>
      <c r="W953" s="87">
        <v>0</v>
      </c>
      <c r="X953" s="116">
        <v>11520</v>
      </c>
      <c r="Y953" s="116">
        <v>0</v>
      </c>
      <c r="Z953" s="116">
        <v>900</v>
      </c>
      <c r="AA953" s="116">
        <v>0</v>
      </c>
      <c r="AB953" s="116">
        <v>0</v>
      </c>
      <c r="AC953" s="116">
        <v>0</v>
      </c>
      <c r="AD953" s="116">
        <v>0</v>
      </c>
      <c r="AE953" s="116">
        <f t="shared" si="62"/>
        <v>12420</v>
      </c>
      <c r="AF953" s="89">
        <f t="shared" si="64"/>
        <v>107580</v>
      </c>
      <c r="AG953" s="87">
        <v>0</v>
      </c>
      <c r="AH953" s="117" t="s">
        <v>121</v>
      </c>
      <c r="AI953" s="118">
        <v>328002011019542</v>
      </c>
      <c r="AJ953" s="117" t="s">
        <v>174</v>
      </c>
    </row>
    <row r="954" spans="2:36" ht="16.5">
      <c r="B954" s="93" t="s">
        <v>2168</v>
      </c>
      <c r="C954" s="113">
        <v>389</v>
      </c>
      <c r="D954" s="93" t="s">
        <v>2169</v>
      </c>
      <c r="E954" s="93"/>
      <c r="F954" s="114">
        <v>866703849668</v>
      </c>
      <c r="G954" s="115">
        <v>36751</v>
      </c>
      <c r="H954" s="112" t="s">
        <v>2160</v>
      </c>
      <c r="I954" s="87" t="s">
        <v>111</v>
      </c>
      <c r="J954" s="93" t="s">
        <v>128</v>
      </c>
      <c r="K954" s="93" t="s">
        <v>2150</v>
      </c>
      <c r="L954" s="115">
        <v>42876</v>
      </c>
      <c r="M954" s="87" t="s">
        <v>96</v>
      </c>
      <c r="N954" s="87">
        <v>0</v>
      </c>
      <c r="O954" s="116">
        <v>52516</v>
      </c>
      <c r="P954" s="116">
        <v>0</v>
      </c>
      <c r="Q954" s="116">
        <v>0</v>
      </c>
      <c r="R954" s="116">
        <v>0</v>
      </c>
      <c r="S954" s="116">
        <v>83577</v>
      </c>
      <c r="T954" s="116">
        <f t="shared" si="61"/>
        <v>136093</v>
      </c>
      <c r="U954" s="87">
        <v>0</v>
      </c>
      <c r="V954" s="89">
        <f t="shared" si="63"/>
        <v>136093</v>
      </c>
      <c r="W954" s="87">
        <v>0</v>
      </c>
      <c r="X954" s="116">
        <v>12604</v>
      </c>
      <c r="Y954" s="116">
        <v>0</v>
      </c>
      <c r="Z954" s="116">
        <v>978</v>
      </c>
      <c r="AA954" s="116">
        <v>0</v>
      </c>
      <c r="AB954" s="116">
        <v>0</v>
      </c>
      <c r="AC954" s="116">
        <v>0</v>
      </c>
      <c r="AD954" s="116">
        <v>0</v>
      </c>
      <c r="AE954" s="116">
        <f t="shared" si="62"/>
        <v>13582</v>
      </c>
      <c r="AF954" s="89">
        <f t="shared" si="64"/>
        <v>122511</v>
      </c>
      <c r="AG954" s="87">
        <v>0</v>
      </c>
      <c r="AH954" s="117" t="s">
        <v>121</v>
      </c>
      <c r="AI954" s="118">
        <v>328002011020101</v>
      </c>
      <c r="AJ954" s="117" t="s">
        <v>174</v>
      </c>
    </row>
    <row r="955" spans="2:36" ht="16.5">
      <c r="B955" s="93" t="s">
        <v>2172</v>
      </c>
      <c r="C955" s="113">
        <v>390</v>
      </c>
      <c r="D955" s="93" t="s">
        <v>2173</v>
      </c>
      <c r="E955" s="93"/>
      <c r="F955" s="114">
        <v>539986667593</v>
      </c>
      <c r="G955" s="115">
        <v>36754</v>
      </c>
      <c r="H955" s="112" t="s">
        <v>2160</v>
      </c>
      <c r="I955" s="87" t="s">
        <v>111</v>
      </c>
      <c r="J955" s="93" t="s">
        <v>154</v>
      </c>
      <c r="K955" s="93" t="s">
        <v>2150</v>
      </c>
      <c r="L955" s="115">
        <v>42887</v>
      </c>
      <c r="M955" s="87" t="s">
        <v>96</v>
      </c>
      <c r="N955" s="87">
        <v>0</v>
      </c>
      <c r="O955" s="116">
        <v>52800</v>
      </c>
      <c r="P955" s="116">
        <v>0</v>
      </c>
      <c r="Q955" s="116">
        <v>0</v>
      </c>
      <c r="R955" s="116">
        <v>0</v>
      </c>
      <c r="S955" s="116">
        <v>81454</v>
      </c>
      <c r="T955" s="116">
        <f t="shared" si="61"/>
        <v>134254</v>
      </c>
      <c r="U955" s="87">
        <v>0</v>
      </c>
      <c r="V955" s="89">
        <f t="shared" si="63"/>
        <v>134254</v>
      </c>
      <c r="W955" s="87">
        <v>0</v>
      </c>
      <c r="X955" s="116">
        <v>12672</v>
      </c>
      <c r="Y955" s="116">
        <v>0</v>
      </c>
      <c r="Z955" s="116">
        <v>984</v>
      </c>
      <c r="AA955" s="116">
        <v>0</v>
      </c>
      <c r="AB955" s="116">
        <v>0</v>
      </c>
      <c r="AC955" s="116">
        <v>0</v>
      </c>
      <c r="AD955" s="116">
        <v>0</v>
      </c>
      <c r="AE955" s="116">
        <f t="shared" si="62"/>
        <v>13656</v>
      </c>
      <c r="AF955" s="89">
        <f t="shared" si="64"/>
        <v>120598</v>
      </c>
      <c r="AG955" s="87">
        <v>0</v>
      </c>
      <c r="AH955" s="117" t="s">
        <v>121</v>
      </c>
      <c r="AI955" s="118">
        <v>328002011020106</v>
      </c>
      <c r="AJ955" s="117" t="s">
        <v>174</v>
      </c>
    </row>
    <row r="956" spans="2:36" ht="16.5">
      <c r="B956" s="93" t="s">
        <v>2174</v>
      </c>
      <c r="C956" s="113">
        <v>391</v>
      </c>
      <c r="D956" s="93" t="s">
        <v>2175</v>
      </c>
      <c r="E956" s="93"/>
      <c r="F956" s="114">
        <v>821717715866</v>
      </c>
      <c r="G956" s="115">
        <v>33885</v>
      </c>
      <c r="H956" s="112" t="s">
        <v>62</v>
      </c>
      <c r="I956" s="87" t="s">
        <v>111</v>
      </c>
      <c r="J956" s="93" t="s">
        <v>163</v>
      </c>
      <c r="K956" s="93" t="s">
        <v>2150</v>
      </c>
      <c r="L956" s="115">
        <v>42909</v>
      </c>
      <c r="M956" s="87" t="s">
        <v>96</v>
      </c>
      <c r="N956" s="87">
        <v>0</v>
      </c>
      <c r="O956" s="116">
        <v>4400</v>
      </c>
      <c r="P956" s="116">
        <v>0</v>
      </c>
      <c r="Q956" s="116">
        <v>0</v>
      </c>
      <c r="R956" s="116">
        <v>0</v>
      </c>
      <c r="S956" s="116">
        <v>7600</v>
      </c>
      <c r="T956" s="116">
        <f t="shared" si="61"/>
        <v>12000</v>
      </c>
      <c r="U956" s="87">
        <v>0</v>
      </c>
      <c r="V956" s="89">
        <f t="shared" si="63"/>
        <v>12000</v>
      </c>
      <c r="W956" s="87">
        <v>0</v>
      </c>
      <c r="X956" s="116">
        <v>1056</v>
      </c>
      <c r="Y956" s="116">
        <v>0</v>
      </c>
      <c r="Z956" s="116">
        <v>82</v>
      </c>
      <c r="AA956" s="116">
        <v>0</v>
      </c>
      <c r="AB956" s="116">
        <v>0</v>
      </c>
      <c r="AC956" s="116">
        <v>0</v>
      </c>
      <c r="AD956" s="116">
        <v>0</v>
      </c>
      <c r="AE956" s="116">
        <f t="shared" si="62"/>
        <v>1138</v>
      </c>
      <c r="AF956" s="89">
        <f t="shared" si="64"/>
        <v>10862</v>
      </c>
      <c r="AG956" s="87">
        <v>0</v>
      </c>
      <c r="AH956" s="117" t="s">
        <v>121</v>
      </c>
      <c r="AI956" s="118">
        <v>328002011020135</v>
      </c>
      <c r="AJ956" s="117" t="s">
        <v>174</v>
      </c>
    </row>
    <row r="957" spans="2:36" ht="16.5">
      <c r="B957" s="93" t="s">
        <v>2178</v>
      </c>
      <c r="C957" s="113">
        <v>392</v>
      </c>
      <c r="D957" s="93" t="s">
        <v>2179</v>
      </c>
      <c r="E957" s="93"/>
      <c r="F957" s="114">
        <v>918094169211</v>
      </c>
      <c r="G957" s="115">
        <v>32610</v>
      </c>
      <c r="H957" s="112" t="s">
        <v>2160</v>
      </c>
      <c r="I957" s="87" t="s">
        <v>111</v>
      </c>
      <c r="J957" s="93" t="s">
        <v>120</v>
      </c>
      <c r="K957" s="93" t="s">
        <v>729</v>
      </c>
      <c r="L957" s="115">
        <v>42917</v>
      </c>
      <c r="M957" s="87" t="s">
        <v>96</v>
      </c>
      <c r="N957" s="87">
        <v>0</v>
      </c>
      <c r="O957" s="116">
        <v>76668</v>
      </c>
      <c r="P957" s="116">
        <v>0</v>
      </c>
      <c r="Q957" s="116">
        <v>0</v>
      </c>
      <c r="R957" s="116">
        <v>0</v>
      </c>
      <c r="S957" s="116">
        <v>114996</v>
      </c>
      <c r="T957" s="116">
        <f t="shared" si="61"/>
        <v>191664</v>
      </c>
      <c r="U957" s="87">
        <v>0</v>
      </c>
      <c r="V957" s="89">
        <f t="shared" si="63"/>
        <v>191664</v>
      </c>
      <c r="W957" s="87">
        <v>0</v>
      </c>
      <c r="X957" s="116">
        <v>18408</v>
      </c>
      <c r="Y957" s="116">
        <v>0</v>
      </c>
      <c r="Z957" s="116">
        <v>1440</v>
      </c>
      <c r="AA957" s="116">
        <v>0</v>
      </c>
      <c r="AB957" s="116">
        <v>1800</v>
      </c>
      <c r="AC957" s="116">
        <v>0</v>
      </c>
      <c r="AD957" s="116">
        <v>0</v>
      </c>
      <c r="AE957" s="116">
        <f t="shared" si="62"/>
        <v>21648</v>
      </c>
      <c r="AF957" s="89">
        <f t="shared" si="64"/>
        <v>170016</v>
      </c>
      <c r="AG957" s="87">
        <v>0</v>
      </c>
      <c r="AH957" s="117" t="s">
        <v>121</v>
      </c>
      <c r="AI957" s="118">
        <v>610002010013208</v>
      </c>
      <c r="AJ957" s="117" t="s">
        <v>140</v>
      </c>
    </row>
    <row r="958" spans="2:36" ht="16.5">
      <c r="B958" s="93" t="s">
        <v>2180</v>
      </c>
      <c r="C958" s="113">
        <v>393</v>
      </c>
      <c r="D958" s="93" t="s">
        <v>2181</v>
      </c>
      <c r="E958" s="93"/>
      <c r="F958" s="114">
        <v>292205627394</v>
      </c>
      <c r="G958" s="115">
        <v>27839</v>
      </c>
      <c r="H958" s="112" t="s">
        <v>62</v>
      </c>
      <c r="I958" s="87" t="s">
        <v>111</v>
      </c>
      <c r="J958" s="93" t="s">
        <v>387</v>
      </c>
      <c r="K958" s="93" t="s">
        <v>2150</v>
      </c>
      <c r="L958" s="115">
        <v>43101</v>
      </c>
      <c r="M958" s="87" t="s">
        <v>96</v>
      </c>
      <c r="N958" s="87">
        <v>0</v>
      </c>
      <c r="O958" s="116">
        <v>48272</v>
      </c>
      <c r="P958" s="116">
        <v>0</v>
      </c>
      <c r="Q958" s="116">
        <v>0</v>
      </c>
      <c r="R958" s="116">
        <v>0</v>
      </c>
      <c r="S958" s="116">
        <v>81978</v>
      </c>
      <c r="T958" s="116">
        <f t="shared" si="61"/>
        <v>130250</v>
      </c>
      <c r="U958" s="87">
        <v>0</v>
      </c>
      <c r="V958" s="89">
        <f t="shared" si="63"/>
        <v>130250</v>
      </c>
      <c r="W958" s="87">
        <v>0</v>
      </c>
      <c r="X958" s="116">
        <v>11584</v>
      </c>
      <c r="Y958" s="116">
        <v>0</v>
      </c>
      <c r="Z958" s="116">
        <v>905</v>
      </c>
      <c r="AA958" s="116">
        <v>0</v>
      </c>
      <c r="AB958" s="116">
        <v>900</v>
      </c>
      <c r="AC958" s="116">
        <v>0</v>
      </c>
      <c r="AD958" s="116">
        <v>0</v>
      </c>
      <c r="AE958" s="116">
        <f t="shared" si="62"/>
        <v>13389</v>
      </c>
      <c r="AF958" s="89">
        <f t="shared" si="64"/>
        <v>116861</v>
      </c>
      <c r="AG958" s="87">
        <v>0</v>
      </c>
      <c r="AH958" s="117" t="s">
        <v>121</v>
      </c>
      <c r="AI958" s="118">
        <v>328002011020426</v>
      </c>
      <c r="AJ958" s="117" t="s">
        <v>174</v>
      </c>
    </row>
    <row r="959" spans="2:36" ht="16.5">
      <c r="B959" s="93" t="s">
        <v>2182</v>
      </c>
      <c r="C959" s="113">
        <v>394</v>
      </c>
      <c r="D959" s="93" t="s">
        <v>2183</v>
      </c>
      <c r="E959" s="93"/>
      <c r="F959" s="114">
        <v>685860715309</v>
      </c>
      <c r="G959" s="115">
        <v>32179</v>
      </c>
      <c r="H959" s="112" t="s">
        <v>2184</v>
      </c>
      <c r="I959" s="87" t="s">
        <v>111</v>
      </c>
      <c r="J959" s="93" t="s">
        <v>125</v>
      </c>
      <c r="K959" s="93" t="s">
        <v>1044</v>
      </c>
      <c r="L959" s="115">
        <v>43101</v>
      </c>
      <c r="M959" s="87" t="s">
        <v>96</v>
      </c>
      <c r="N959" s="87">
        <v>0</v>
      </c>
      <c r="O959" s="116">
        <v>69696</v>
      </c>
      <c r="P959" s="116">
        <v>0</v>
      </c>
      <c r="Q959" s="116">
        <v>0</v>
      </c>
      <c r="R959" s="116">
        <v>0</v>
      </c>
      <c r="S959" s="116">
        <v>104544</v>
      </c>
      <c r="T959" s="116">
        <f t="shared" si="61"/>
        <v>174240</v>
      </c>
      <c r="U959" s="87">
        <v>0</v>
      </c>
      <c r="V959" s="89">
        <f t="shared" si="63"/>
        <v>174240</v>
      </c>
      <c r="W959" s="87">
        <v>0</v>
      </c>
      <c r="X959" s="116">
        <v>16728</v>
      </c>
      <c r="Y959" s="116">
        <v>0</v>
      </c>
      <c r="Z959" s="116">
        <v>1308</v>
      </c>
      <c r="AA959" s="116">
        <v>0</v>
      </c>
      <c r="AB959" s="116">
        <v>0</v>
      </c>
      <c r="AC959" s="116">
        <v>0</v>
      </c>
      <c r="AD959" s="116">
        <v>0</v>
      </c>
      <c r="AE959" s="116">
        <f t="shared" si="62"/>
        <v>18036</v>
      </c>
      <c r="AF959" s="89">
        <f t="shared" si="64"/>
        <v>156204</v>
      </c>
      <c r="AG959" s="87">
        <v>0</v>
      </c>
      <c r="AH959" s="117" t="s">
        <v>121</v>
      </c>
      <c r="AI959" s="118">
        <v>328202010082814</v>
      </c>
      <c r="AJ959" s="117" t="s">
        <v>1318</v>
      </c>
    </row>
    <row r="960" spans="2:36" ht="16.5">
      <c r="B960" s="93" t="s">
        <v>2185</v>
      </c>
      <c r="C960" s="113">
        <v>395</v>
      </c>
      <c r="D960" s="93" t="s">
        <v>2186</v>
      </c>
      <c r="E960" s="93"/>
      <c r="F960" s="114">
        <v>910648093295</v>
      </c>
      <c r="G960" s="115">
        <v>31233</v>
      </c>
      <c r="H960" s="112" t="s">
        <v>2160</v>
      </c>
      <c r="I960" s="87" t="s">
        <v>111</v>
      </c>
      <c r="J960" s="93" t="s">
        <v>222</v>
      </c>
      <c r="K960" s="93" t="s">
        <v>2150</v>
      </c>
      <c r="L960" s="115">
        <v>43193</v>
      </c>
      <c r="M960" s="87" t="s">
        <v>96</v>
      </c>
      <c r="N960" s="87">
        <v>0</v>
      </c>
      <c r="O960" s="116">
        <v>52071</v>
      </c>
      <c r="P960" s="116">
        <v>0</v>
      </c>
      <c r="Q960" s="116">
        <v>0</v>
      </c>
      <c r="R960" s="116">
        <v>0</v>
      </c>
      <c r="S960" s="116">
        <v>90107</v>
      </c>
      <c r="T960" s="116">
        <f t="shared" si="61"/>
        <v>142178</v>
      </c>
      <c r="U960" s="87">
        <v>0</v>
      </c>
      <c r="V960" s="89">
        <f t="shared" si="63"/>
        <v>142178</v>
      </c>
      <c r="W960" s="87">
        <v>0</v>
      </c>
      <c r="X960" s="116">
        <v>12498</v>
      </c>
      <c r="Y960" s="116">
        <v>0</v>
      </c>
      <c r="Z960" s="116">
        <v>970</v>
      </c>
      <c r="AA960" s="116">
        <v>0</v>
      </c>
      <c r="AB960" s="116">
        <v>0</v>
      </c>
      <c r="AC960" s="116">
        <v>0</v>
      </c>
      <c r="AD960" s="116">
        <v>0</v>
      </c>
      <c r="AE960" s="116">
        <f t="shared" si="62"/>
        <v>13468</v>
      </c>
      <c r="AF960" s="89">
        <f t="shared" si="64"/>
        <v>128710</v>
      </c>
      <c r="AG960" s="87">
        <v>0</v>
      </c>
      <c r="AH960" s="117" t="s">
        <v>121</v>
      </c>
      <c r="AI960" s="118">
        <v>610002010013519</v>
      </c>
      <c r="AJ960" s="117" t="s">
        <v>140</v>
      </c>
    </row>
    <row r="961" spans="2:36" ht="16.5">
      <c r="B961" s="93" t="s">
        <v>2187</v>
      </c>
      <c r="C961" s="113">
        <v>396</v>
      </c>
      <c r="D961" s="93" t="s">
        <v>2188</v>
      </c>
      <c r="E961" s="93"/>
      <c r="F961" s="114">
        <v>806951057344</v>
      </c>
      <c r="G961" s="115">
        <v>33824</v>
      </c>
      <c r="H961" s="112" t="s">
        <v>2189</v>
      </c>
      <c r="I961" s="87" t="s">
        <v>111</v>
      </c>
      <c r="J961" s="93" t="s">
        <v>361</v>
      </c>
      <c r="K961" s="93" t="s">
        <v>2150</v>
      </c>
      <c r="L961" s="115">
        <v>43160</v>
      </c>
      <c r="M961" s="87" t="s">
        <v>96</v>
      </c>
      <c r="N961" s="87">
        <v>0</v>
      </c>
      <c r="O961" s="116">
        <v>46884</v>
      </c>
      <c r="P961" s="116">
        <v>0</v>
      </c>
      <c r="Q961" s="116">
        <v>0</v>
      </c>
      <c r="R961" s="116">
        <v>0</v>
      </c>
      <c r="S961" s="116">
        <v>70326</v>
      </c>
      <c r="T961" s="116">
        <f t="shared" si="61"/>
        <v>117210</v>
      </c>
      <c r="U961" s="87">
        <v>0</v>
      </c>
      <c r="V961" s="89">
        <f t="shared" si="63"/>
        <v>117210</v>
      </c>
      <c r="W961" s="87">
        <v>0</v>
      </c>
      <c r="X961" s="116">
        <v>11252</v>
      </c>
      <c r="Y961" s="116">
        <v>0</v>
      </c>
      <c r="Z961" s="116">
        <v>884</v>
      </c>
      <c r="AA961" s="116">
        <v>0</v>
      </c>
      <c r="AB961" s="116">
        <v>0</v>
      </c>
      <c r="AC961" s="116">
        <v>0</v>
      </c>
      <c r="AD961" s="116">
        <v>0</v>
      </c>
      <c r="AE961" s="116">
        <f t="shared" si="62"/>
        <v>12136</v>
      </c>
      <c r="AF961" s="89">
        <f t="shared" si="64"/>
        <v>105074</v>
      </c>
      <c r="AG961" s="87">
        <v>0</v>
      </c>
      <c r="AH961" s="117" t="s">
        <v>121</v>
      </c>
      <c r="AI961" s="118">
        <v>610002010012443</v>
      </c>
      <c r="AJ961" s="117" t="s">
        <v>140</v>
      </c>
    </row>
    <row r="962" spans="2:36" ht="16.5">
      <c r="B962" s="93" t="s">
        <v>2190</v>
      </c>
      <c r="C962" s="113">
        <v>397</v>
      </c>
      <c r="D962" s="93" t="s">
        <v>2191</v>
      </c>
      <c r="E962" s="93"/>
      <c r="F962" s="114">
        <v>762429085749</v>
      </c>
      <c r="G962" s="115">
        <v>35596</v>
      </c>
      <c r="H962" s="112" t="s">
        <v>62</v>
      </c>
      <c r="I962" s="87" t="s">
        <v>111</v>
      </c>
      <c r="J962" s="93" t="s">
        <v>163</v>
      </c>
      <c r="K962" s="93" t="s">
        <v>2150</v>
      </c>
      <c r="L962" s="115">
        <v>43282</v>
      </c>
      <c r="M962" s="87" t="s">
        <v>96</v>
      </c>
      <c r="N962" s="87">
        <v>0</v>
      </c>
      <c r="O962" s="116">
        <v>52658</v>
      </c>
      <c r="P962" s="116">
        <v>0</v>
      </c>
      <c r="Q962" s="116">
        <v>0</v>
      </c>
      <c r="R962" s="116">
        <v>0</v>
      </c>
      <c r="S962" s="116">
        <v>95461</v>
      </c>
      <c r="T962" s="116">
        <f t="shared" si="61"/>
        <v>148119</v>
      </c>
      <c r="U962" s="87">
        <v>0</v>
      </c>
      <c r="V962" s="89">
        <f t="shared" si="63"/>
        <v>148119</v>
      </c>
      <c r="W962" s="87">
        <v>0</v>
      </c>
      <c r="X962" s="116">
        <v>12638</v>
      </c>
      <c r="Y962" s="116">
        <v>0</v>
      </c>
      <c r="Z962" s="116">
        <v>981</v>
      </c>
      <c r="AA962" s="116">
        <v>0</v>
      </c>
      <c r="AB962" s="116">
        <v>0</v>
      </c>
      <c r="AC962" s="116">
        <v>0</v>
      </c>
      <c r="AD962" s="116">
        <v>0</v>
      </c>
      <c r="AE962" s="116">
        <f t="shared" si="62"/>
        <v>13619</v>
      </c>
      <c r="AF962" s="89">
        <f t="shared" si="64"/>
        <v>134500</v>
      </c>
      <c r="AG962" s="87">
        <v>0</v>
      </c>
      <c r="AH962" s="117" t="s">
        <v>121</v>
      </c>
      <c r="AI962" s="118">
        <v>328002011020331</v>
      </c>
      <c r="AJ962" s="117" t="s">
        <v>174</v>
      </c>
    </row>
    <row r="963" spans="2:36" ht="16.5">
      <c r="B963" s="93" t="s">
        <v>2192</v>
      </c>
      <c r="C963" s="113">
        <v>398</v>
      </c>
      <c r="D963" s="93" t="s">
        <v>2193</v>
      </c>
      <c r="E963" s="93"/>
      <c r="F963" s="114">
        <v>387833443248</v>
      </c>
      <c r="G963" s="115">
        <v>28590</v>
      </c>
      <c r="H963" s="112" t="s">
        <v>2160</v>
      </c>
      <c r="I963" s="87" t="s">
        <v>111</v>
      </c>
      <c r="J963" s="93" t="s">
        <v>120</v>
      </c>
      <c r="K963" s="93" t="s">
        <v>2150</v>
      </c>
      <c r="L963" s="115">
        <v>43296</v>
      </c>
      <c r="M963" s="87" t="s">
        <v>96</v>
      </c>
      <c r="N963" s="87">
        <v>0</v>
      </c>
      <c r="O963" s="116">
        <v>56536</v>
      </c>
      <c r="P963" s="116">
        <v>0</v>
      </c>
      <c r="Q963" s="116">
        <v>0</v>
      </c>
      <c r="R963" s="116">
        <v>0</v>
      </c>
      <c r="S963" s="116">
        <v>84804</v>
      </c>
      <c r="T963" s="116">
        <f t="shared" si="61"/>
        <v>141340</v>
      </c>
      <c r="U963" s="87">
        <v>0</v>
      </c>
      <c r="V963" s="89">
        <f t="shared" si="63"/>
        <v>141340</v>
      </c>
      <c r="W963" s="87">
        <v>0</v>
      </c>
      <c r="X963" s="116">
        <v>13572</v>
      </c>
      <c r="Y963" s="116">
        <v>0</v>
      </c>
      <c r="Z963" s="116">
        <v>1058</v>
      </c>
      <c r="AA963" s="116">
        <v>0</v>
      </c>
      <c r="AB963" s="116">
        <v>0</v>
      </c>
      <c r="AC963" s="116">
        <v>0</v>
      </c>
      <c r="AD963" s="116">
        <v>0</v>
      </c>
      <c r="AE963" s="116">
        <f t="shared" si="62"/>
        <v>14630</v>
      </c>
      <c r="AF963" s="89">
        <f t="shared" si="64"/>
        <v>126710</v>
      </c>
      <c r="AG963" s="87">
        <v>0</v>
      </c>
      <c r="AH963" s="117" t="s">
        <v>121</v>
      </c>
      <c r="AI963" s="118">
        <v>328002011020683</v>
      </c>
      <c r="AJ963" s="117" t="s">
        <v>174</v>
      </c>
    </row>
    <row r="964" spans="2:36" ht="16.5">
      <c r="B964" s="93" t="s">
        <v>2196</v>
      </c>
      <c r="C964" s="113">
        <v>399</v>
      </c>
      <c r="D964" s="93" t="s">
        <v>2197</v>
      </c>
      <c r="E964" s="93" t="s">
        <v>2198</v>
      </c>
      <c r="F964" s="114">
        <v>678069245643</v>
      </c>
      <c r="G964" s="115">
        <v>36717</v>
      </c>
      <c r="H964" s="112" t="s">
        <v>2160</v>
      </c>
      <c r="I964" s="87" t="s">
        <v>111</v>
      </c>
      <c r="J964" s="93" t="s">
        <v>2199</v>
      </c>
      <c r="K964" s="93" t="s">
        <v>2150</v>
      </c>
      <c r="L964" s="115">
        <v>43435</v>
      </c>
      <c r="M964" s="87" t="s">
        <v>96</v>
      </c>
      <c r="N964" s="87">
        <v>0</v>
      </c>
      <c r="O964" s="116">
        <v>52516</v>
      </c>
      <c r="P964" s="116">
        <v>0</v>
      </c>
      <c r="Q964" s="116">
        <v>0</v>
      </c>
      <c r="R964" s="116">
        <v>0</v>
      </c>
      <c r="S964" s="116">
        <v>112180</v>
      </c>
      <c r="T964" s="116">
        <f t="shared" si="61"/>
        <v>164696</v>
      </c>
      <c r="U964" s="87">
        <v>0</v>
      </c>
      <c r="V964" s="89">
        <f t="shared" si="63"/>
        <v>164696</v>
      </c>
      <c r="W964" s="87">
        <v>0</v>
      </c>
      <c r="X964" s="116">
        <v>12604</v>
      </c>
      <c r="Y964" s="116">
        <v>0</v>
      </c>
      <c r="Z964" s="116">
        <v>979</v>
      </c>
      <c r="AA964" s="116">
        <v>0</v>
      </c>
      <c r="AB964" s="116">
        <v>150</v>
      </c>
      <c r="AC964" s="116">
        <v>0</v>
      </c>
      <c r="AD964" s="116">
        <v>0</v>
      </c>
      <c r="AE964" s="116">
        <f t="shared" si="62"/>
        <v>13733</v>
      </c>
      <c r="AF964" s="89">
        <f t="shared" si="64"/>
        <v>150963</v>
      </c>
      <c r="AG964" s="87">
        <v>0</v>
      </c>
      <c r="AH964" s="117" t="s">
        <v>121</v>
      </c>
      <c r="AI964" s="118">
        <v>610002010013266</v>
      </c>
      <c r="AJ964" s="117" t="s">
        <v>140</v>
      </c>
    </row>
    <row r="965" spans="2:36" ht="16.5">
      <c r="B965" s="93" t="s">
        <v>2200</v>
      </c>
      <c r="C965" s="113">
        <v>400</v>
      </c>
      <c r="D965" s="93" t="s">
        <v>2201</v>
      </c>
      <c r="E965" s="93"/>
      <c r="F965" s="114">
        <v>589071536761</v>
      </c>
      <c r="G965" s="115">
        <v>34870</v>
      </c>
      <c r="H965" s="112" t="s">
        <v>2160</v>
      </c>
      <c r="I965" s="87" t="s">
        <v>111</v>
      </c>
      <c r="J965" s="93" t="s">
        <v>125</v>
      </c>
      <c r="K965" s="93" t="s">
        <v>2150</v>
      </c>
      <c r="L965" s="115">
        <v>43344</v>
      </c>
      <c r="M965" s="87" t="s">
        <v>96</v>
      </c>
      <c r="N965" s="87">
        <v>0</v>
      </c>
      <c r="O965" s="116">
        <v>52090</v>
      </c>
      <c r="P965" s="116">
        <v>0</v>
      </c>
      <c r="Q965" s="116">
        <v>0</v>
      </c>
      <c r="R965" s="116">
        <v>0</v>
      </c>
      <c r="S965" s="116">
        <v>82621</v>
      </c>
      <c r="T965" s="116">
        <f t="shared" si="61"/>
        <v>134711</v>
      </c>
      <c r="U965" s="87">
        <v>0</v>
      </c>
      <c r="V965" s="89">
        <f t="shared" si="63"/>
        <v>134711</v>
      </c>
      <c r="W965" s="87">
        <v>0</v>
      </c>
      <c r="X965" s="116">
        <v>12502</v>
      </c>
      <c r="Y965" s="116">
        <v>0</v>
      </c>
      <c r="Z965" s="116">
        <v>971</v>
      </c>
      <c r="AA965" s="116">
        <v>0</v>
      </c>
      <c r="AB965" s="116">
        <v>0</v>
      </c>
      <c r="AC965" s="116">
        <v>0</v>
      </c>
      <c r="AD965" s="116">
        <v>0</v>
      </c>
      <c r="AE965" s="116">
        <f t="shared" si="62"/>
        <v>13473</v>
      </c>
      <c r="AF965" s="89">
        <f t="shared" si="64"/>
        <v>121238</v>
      </c>
      <c r="AG965" s="87">
        <v>0</v>
      </c>
      <c r="AH965" s="117" t="s">
        <v>121</v>
      </c>
      <c r="AI965" s="118">
        <v>328002011020284</v>
      </c>
      <c r="AJ965" s="117" t="s">
        <v>174</v>
      </c>
    </row>
    <row r="966" spans="2:36" ht="16.5">
      <c r="B966" s="93" t="s">
        <v>2202</v>
      </c>
      <c r="C966" s="113">
        <v>401</v>
      </c>
      <c r="D966" s="93" t="s">
        <v>2203</v>
      </c>
      <c r="E966" s="93"/>
      <c r="F966" s="114">
        <v>979754665994</v>
      </c>
      <c r="G966" s="115">
        <v>36089</v>
      </c>
      <c r="H966" s="112" t="s">
        <v>2160</v>
      </c>
      <c r="I966" s="87" t="s">
        <v>111</v>
      </c>
      <c r="J966" s="93" t="s">
        <v>125</v>
      </c>
      <c r="K966" s="93" t="s">
        <v>2150</v>
      </c>
      <c r="L966" s="115">
        <v>43405</v>
      </c>
      <c r="M966" s="87" t="s">
        <v>96</v>
      </c>
      <c r="N966" s="87">
        <v>0</v>
      </c>
      <c r="O966" s="116">
        <v>52800</v>
      </c>
      <c r="P966" s="116">
        <v>0</v>
      </c>
      <c r="Q966" s="116">
        <v>0</v>
      </c>
      <c r="R966" s="116">
        <v>0</v>
      </c>
      <c r="S966" s="116">
        <v>84242</v>
      </c>
      <c r="T966" s="116">
        <f t="shared" si="61"/>
        <v>137042</v>
      </c>
      <c r="U966" s="87">
        <v>0</v>
      </c>
      <c r="V966" s="89">
        <f t="shared" si="63"/>
        <v>137042</v>
      </c>
      <c r="W966" s="87">
        <v>0</v>
      </c>
      <c r="X966" s="116">
        <v>12672</v>
      </c>
      <c r="Y966" s="116">
        <v>0</v>
      </c>
      <c r="Z966" s="116">
        <v>984</v>
      </c>
      <c r="AA966" s="116">
        <v>0</v>
      </c>
      <c r="AB966" s="116">
        <v>0</v>
      </c>
      <c r="AC966" s="116">
        <v>0</v>
      </c>
      <c r="AD966" s="116">
        <v>0</v>
      </c>
      <c r="AE966" s="116">
        <f t="shared" si="62"/>
        <v>13656</v>
      </c>
      <c r="AF966" s="89">
        <f t="shared" si="64"/>
        <v>123386</v>
      </c>
      <c r="AG966" s="87">
        <v>0</v>
      </c>
      <c r="AH966" s="117" t="s">
        <v>121</v>
      </c>
      <c r="AI966" s="118">
        <v>610002010013244</v>
      </c>
      <c r="AJ966" s="117" t="s">
        <v>140</v>
      </c>
    </row>
    <row r="967" spans="2:36" ht="16.5">
      <c r="B967" s="93" t="s">
        <v>2211</v>
      </c>
      <c r="C967" s="113">
        <v>402</v>
      </c>
      <c r="D967" s="93" t="s">
        <v>2212</v>
      </c>
      <c r="E967" s="93"/>
      <c r="F967" s="114">
        <v>692313990007</v>
      </c>
      <c r="G967" s="115">
        <v>35065</v>
      </c>
      <c r="H967" s="112" t="s">
        <v>2160</v>
      </c>
      <c r="I967" s="87" t="s">
        <v>111</v>
      </c>
      <c r="J967" s="93" t="s">
        <v>125</v>
      </c>
      <c r="K967" s="93" t="s">
        <v>2150</v>
      </c>
      <c r="L967" s="115">
        <v>43405</v>
      </c>
      <c r="M967" s="87" t="s">
        <v>96</v>
      </c>
      <c r="N967" s="87">
        <v>0</v>
      </c>
      <c r="O967" s="116">
        <v>41899</v>
      </c>
      <c r="P967" s="116">
        <v>0</v>
      </c>
      <c r="Q967" s="116">
        <v>0</v>
      </c>
      <c r="R967" s="116">
        <v>0</v>
      </c>
      <c r="S967" s="116">
        <v>63417</v>
      </c>
      <c r="T967" s="116">
        <f t="shared" si="61"/>
        <v>105316</v>
      </c>
      <c r="U967" s="87">
        <v>0</v>
      </c>
      <c r="V967" s="89">
        <f t="shared" si="63"/>
        <v>105316</v>
      </c>
      <c r="W967" s="87">
        <v>0</v>
      </c>
      <c r="X967" s="116">
        <v>10046</v>
      </c>
      <c r="Y967" s="116">
        <v>0</v>
      </c>
      <c r="Z967" s="116">
        <v>786</v>
      </c>
      <c r="AA967" s="116">
        <v>0</v>
      </c>
      <c r="AB967" s="116">
        <v>0</v>
      </c>
      <c r="AC967" s="116">
        <v>0</v>
      </c>
      <c r="AD967" s="116">
        <v>0</v>
      </c>
      <c r="AE967" s="116">
        <f t="shared" si="62"/>
        <v>10832</v>
      </c>
      <c r="AF967" s="89">
        <f t="shared" si="64"/>
        <v>94484</v>
      </c>
      <c r="AG967" s="87">
        <v>0</v>
      </c>
      <c r="AH967" s="117" t="s">
        <v>121</v>
      </c>
      <c r="AI967" s="118">
        <v>328002011020352</v>
      </c>
      <c r="AJ967" s="117" t="s">
        <v>174</v>
      </c>
    </row>
    <row r="968" spans="2:36" ht="16.5">
      <c r="B968" s="93" t="s">
        <v>2213</v>
      </c>
      <c r="C968" s="113">
        <v>403</v>
      </c>
      <c r="D968" s="93" t="s">
        <v>2214</v>
      </c>
      <c r="E968" s="93" t="s">
        <v>2215</v>
      </c>
      <c r="F968" s="114">
        <v>297423486216</v>
      </c>
      <c r="G968" s="115">
        <v>35662</v>
      </c>
      <c r="H968" s="112" t="s">
        <v>62</v>
      </c>
      <c r="I968" s="87" t="s">
        <v>111</v>
      </c>
      <c r="J968" s="93" t="s">
        <v>112</v>
      </c>
      <c r="K968" s="93" t="s">
        <v>2150</v>
      </c>
      <c r="L968" s="115">
        <v>43588</v>
      </c>
      <c r="M968" s="87" t="s">
        <v>96</v>
      </c>
      <c r="N968" s="87">
        <v>0</v>
      </c>
      <c r="O968" s="116">
        <v>8005</v>
      </c>
      <c r="P968" s="116">
        <v>0</v>
      </c>
      <c r="Q968" s="116">
        <v>0</v>
      </c>
      <c r="R968" s="116">
        <v>0</v>
      </c>
      <c r="S968" s="116">
        <v>16138</v>
      </c>
      <c r="T968" s="116">
        <f t="shared" si="61"/>
        <v>24143</v>
      </c>
      <c r="U968" s="87">
        <v>0</v>
      </c>
      <c r="V968" s="89">
        <f t="shared" si="63"/>
        <v>24143</v>
      </c>
      <c r="W968" s="87">
        <v>0</v>
      </c>
      <c r="X968" s="116">
        <v>1922</v>
      </c>
      <c r="Y968" s="116">
        <v>0</v>
      </c>
      <c r="Z968" s="116">
        <v>150</v>
      </c>
      <c r="AA968" s="116">
        <v>0</v>
      </c>
      <c r="AB968" s="116">
        <v>0</v>
      </c>
      <c r="AC968" s="116">
        <v>0</v>
      </c>
      <c r="AD968" s="116">
        <v>0</v>
      </c>
      <c r="AE968" s="116">
        <f t="shared" si="62"/>
        <v>2072</v>
      </c>
      <c r="AF968" s="89">
        <f t="shared" si="64"/>
        <v>22071</v>
      </c>
      <c r="AG968" s="87">
        <v>0</v>
      </c>
      <c r="AH968" s="117" t="s">
        <v>121</v>
      </c>
      <c r="AI968" s="118">
        <v>610002010014386</v>
      </c>
      <c r="AJ968" s="117" t="s">
        <v>140</v>
      </c>
    </row>
    <row r="969" spans="2:36" ht="16.5">
      <c r="B969" s="93" t="s">
        <v>2216</v>
      </c>
      <c r="C969" s="113">
        <v>404</v>
      </c>
      <c r="D969" s="93" t="s">
        <v>2217</v>
      </c>
      <c r="E969" s="93" t="s">
        <v>167</v>
      </c>
      <c r="F969" s="114">
        <v>654591633618</v>
      </c>
      <c r="G969" s="115">
        <v>34284</v>
      </c>
      <c r="H969" s="112" t="s">
        <v>2184</v>
      </c>
      <c r="I969" s="87" t="s">
        <v>111</v>
      </c>
      <c r="J969" s="93" t="s">
        <v>154</v>
      </c>
      <c r="K969" s="93" t="s">
        <v>1044</v>
      </c>
      <c r="L969" s="115">
        <v>43719</v>
      </c>
      <c r="M969" s="87" t="s">
        <v>96</v>
      </c>
      <c r="N969" s="87">
        <v>0</v>
      </c>
      <c r="O969" s="116">
        <v>63190</v>
      </c>
      <c r="P969" s="116">
        <v>0</v>
      </c>
      <c r="Q969" s="116">
        <v>0</v>
      </c>
      <c r="R969" s="116">
        <v>0</v>
      </c>
      <c r="S969" s="116">
        <v>94784</v>
      </c>
      <c r="T969" s="116">
        <f t="shared" si="61"/>
        <v>157974</v>
      </c>
      <c r="U969" s="87">
        <v>0</v>
      </c>
      <c r="V969" s="89">
        <f t="shared" si="63"/>
        <v>157974</v>
      </c>
      <c r="W969" s="87">
        <v>0</v>
      </c>
      <c r="X969" s="116">
        <v>15176</v>
      </c>
      <c r="Y969" s="116">
        <v>0</v>
      </c>
      <c r="Z969" s="116">
        <v>1185</v>
      </c>
      <c r="AA969" s="116">
        <v>0</v>
      </c>
      <c r="AB969" s="116">
        <v>0</v>
      </c>
      <c r="AC969" s="116">
        <v>0</v>
      </c>
      <c r="AD969" s="116">
        <v>0</v>
      </c>
      <c r="AE969" s="116">
        <f t="shared" si="62"/>
        <v>16361</v>
      </c>
      <c r="AF969" s="89">
        <f t="shared" si="64"/>
        <v>141613</v>
      </c>
      <c r="AG969" s="87">
        <v>0</v>
      </c>
      <c r="AH969" s="117" t="s">
        <v>121</v>
      </c>
      <c r="AI969" s="118">
        <v>328002011021380</v>
      </c>
      <c r="AJ969" s="117" t="s">
        <v>174</v>
      </c>
    </row>
    <row r="970" spans="2:36" ht="16.5">
      <c r="B970" s="93" t="s">
        <v>2220</v>
      </c>
      <c r="C970" s="113">
        <v>405</v>
      </c>
      <c r="D970" s="93" t="s">
        <v>2221</v>
      </c>
      <c r="E970" s="93"/>
      <c r="F970" s="114">
        <v>654099305029</v>
      </c>
      <c r="G970" s="115">
        <v>31514</v>
      </c>
      <c r="H970" s="112" t="s">
        <v>2160</v>
      </c>
      <c r="I970" s="87" t="s">
        <v>111</v>
      </c>
      <c r="J970" s="93" t="s">
        <v>120</v>
      </c>
      <c r="K970" s="93" t="s">
        <v>2150</v>
      </c>
      <c r="L970" s="115">
        <v>43813</v>
      </c>
      <c r="M970" s="87" t="s">
        <v>96</v>
      </c>
      <c r="N970" s="87">
        <v>0</v>
      </c>
      <c r="O970" s="116">
        <v>58080</v>
      </c>
      <c r="P970" s="116">
        <v>0</v>
      </c>
      <c r="Q970" s="116">
        <v>0</v>
      </c>
      <c r="R970" s="116">
        <v>0</v>
      </c>
      <c r="S970" s="116">
        <v>87120</v>
      </c>
      <c r="T970" s="116">
        <f t="shared" si="61"/>
        <v>145200</v>
      </c>
      <c r="U970" s="87">
        <v>0</v>
      </c>
      <c r="V970" s="89">
        <f t="shared" si="63"/>
        <v>145200</v>
      </c>
      <c r="W970" s="87">
        <v>0</v>
      </c>
      <c r="X970" s="116">
        <v>13944</v>
      </c>
      <c r="Y970" s="116">
        <v>0</v>
      </c>
      <c r="Z970" s="116">
        <v>1092</v>
      </c>
      <c r="AA970" s="116">
        <v>0</v>
      </c>
      <c r="AB970" s="116">
        <v>0</v>
      </c>
      <c r="AC970" s="116">
        <v>0</v>
      </c>
      <c r="AD970" s="116">
        <v>0</v>
      </c>
      <c r="AE970" s="116">
        <f t="shared" si="62"/>
        <v>15036</v>
      </c>
      <c r="AF970" s="89">
        <f t="shared" si="64"/>
        <v>130164</v>
      </c>
      <c r="AG970" s="87">
        <v>0</v>
      </c>
      <c r="AH970" s="117" t="s">
        <v>121</v>
      </c>
      <c r="AI970" s="118">
        <v>610002010014690</v>
      </c>
      <c r="AJ970" s="117" t="s">
        <v>140</v>
      </c>
    </row>
    <row r="971" spans="2:36" ht="16.5">
      <c r="B971" s="93" t="s">
        <v>2225</v>
      </c>
      <c r="C971" s="113">
        <v>406</v>
      </c>
      <c r="D971" s="93" t="s">
        <v>2226</v>
      </c>
      <c r="E971" s="93"/>
      <c r="F971" s="114">
        <v>228452663318</v>
      </c>
      <c r="G971" s="115">
        <v>35777</v>
      </c>
      <c r="H971" s="112" t="s">
        <v>1564</v>
      </c>
      <c r="I971" s="87" t="s">
        <v>111</v>
      </c>
      <c r="J971" s="93" t="s">
        <v>2199</v>
      </c>
      <c r="K971" s="93" t="s">
        <v>2150</v>
      </c>
      <c r="L971" s="115">
        <v>43850</v>
      </c>
      <c r="M971" s="87" t="s">
        <v>96</v>
      </c>
      <c r="N971" s="87">
        <v>0</v>
      </c>
      <c r="O971" s="116">
        <v>45760</v>
      </c>
      <c r="P971" s="116">
        <v>0</v>
      </c>
      <c r="Q971" s="116">
        <v>0</v>
      </c>
      <c r="R971" s="116">
        <v>0</v>
      </c>
      <c r="S971" s="116">
        <v>96553</v>
      </c>
      <c r="T971" s="116">
        <f t="shared" si="61"/>
        <v>142313</v>
      </c>
      <c r="U971" s="87">
        <v>0</v>
      </c>
      <c r="V971" s="89">
        <f t="shared" si="63"/>
        <v>142313</v>
      </c>
      <c r="W971" s="87">
        <v>0</v>
      </c>
      <c r="X971" s="116">
        <v>10976</v>
      </c>
      <c r="Y971" s="116">
        <v>0</v>
      </c>
      <c r="Z971" s="116">
        <v>856</v>
      </c>
      <c r="AA971" s="116">
        <v>0</v>
      </c>
      <c r="AB971" s="116">
        <v>800</v>
      </c>
      <c r="AC971" s="116">
        <v>0</v>
      </c>
      <c r="AD971" s="116">
        <v>0</v>
      </c>
      <c r="AE971" s="116">
        <f t="shared" si="62"/>
        <v>12632</v>
      </c>
      <c r="AF971" s="89">
        <f t="shared" si="64"/>
        <v>129681</v>
      </c>
      <c r="AG971" s="87">
        <v>0</v>
      </c>
      <c r="AH971" s="117" t="s">
        <v>121</v>
      </c>
      <c r="AI971" s="118">
        <v>328002011021561</v>
      </c>
      <c r="AJ971" s="117" t="s">
        <v>174</v>
      </c>
    </row>
    <row r="972" spans="2:36" ht="16.5">
      <c r="B972" s="93" t="s">
        <v>2227</v>
      </c>
      <c r="C972" s="113">
        <v>407</v>
      </c>
      <c r="D972" s="93" t="s">
        <v>2228</v>
      </c>
      <c r="E972" s="93"/>
      <c r="F972" s="114">
        <v>695701614843</v>
      </c>
      <c r="G972" s="115">
        <v>36131</v>
      </c>
      <c r="H972" s="112" t="s">
        <v>2229</v>
      </c>
      <c r="I972" s="87" t="s">
        <v>111</v>
      </c>
      <c r="J972" s="93" t="s">
        <v>112</v>
      </c>
      <c r="K972" s="93" t="s">
        <v>2150</v>
      </c>
      <c r="L972" s="115">
        <v>43831</v>
      </c>
      <c r="M972" s="87" t="s">
        <v>96</v>
      </c>
      <c r="N972" s="87">
        <v>0</v>
      </c>
      <c r="O972" s="116">
        <v>64350</v>
      </c>
      <c r="P972" s="116">
        <v>0</v>
      </c>
      <c r="Q972" s="116">
        <v>0</v>
      </c>
      <c r="R972" s="116">
        <v>0</v>
      </c>
      <c r="S972" s="116">
        <v>128710</v>
      </c>
      <c r="T972" s="116">
        <f t="shared" si="61"/>
        <v>193060</v>
      </c>
      <c r="U972" s="87">
        <v>0</v>
      </c>
      <c r="V972" s="89">
        <f t="shared" si="63"/>
        <v>193060</v>
      </c>
      <c r="W972" s="87">
        <v>0</v>
      </c>
      <c r="X972" s="116">
        <v>15436</v>
      </c>
      <c r="Y972" s="116">
        <v>0</v>
      </c>
      <c r="Z972" s="116">
        <v>1204</v>
      </c>
      <c r="AA972" s="116">
        <v>0</v>
      </c>
      <c r="AB972" s="116">
        <v>900</v>
      </c>
      <c r="AC972" s="116">
        <v>0</v>
      </c>
      <c r="AD972" s="116">
        <v>0</v>
      </c>
      <c r="AE972" s="116">
        <f t="shared" si="62"/>
        <v>17540</v>
      </c>
      <c r="AF972" s="89">
        <f t="shared" si="64"/>
        <v>175520</v>
      </c>
      <c r="AG972" s="87">
        <v>0</v>
      </c>
      <c r="AH972" s="117" t="s">
        <v>121</v>
      </c>
      <c r="AI972" s="118">
        <v>328002011021565</v>
      </c>
      <c r="AJ972" s="117" t="s">
        <v>174</v>
      </c>
    </row>
    <row r="973" spans="2:36" ht="16.5">
      <c r="B973" s="93" t="s">
        <v>2239</v>
      </c>
      <c r="C973" s="113">
        <v>408</v>
      </c>
      <c r="D973" s="93" t="s">
        <v>2240</v>
      </c>
      <c r="E973" s="93"/>
      <c r="F973" s="114">
        <v>807377608578</v>
      </c>
      <c r="G973" s="115">
        <v>37515</v>
      </c>
      <c r="H973" s="112" t="s">
        <v>2160</v>
      </c>
      <c r="I973" s="87" t="s">
        <v>111</v>
      </c>
      <c r="J973" s="93" t="s">
        <v>125</v>
      </c>
      <c r="K973" s="93" t="s">
        <v>2150</v>
      </c>
      <c r="L973" s="115">
        <v>43983</v>
      </c>
      <c r="M973" s="87" t="s">
        <v>96</v>
      </c>
      <c r="N973" s="87">
        <v>0</v>
      </c>
      <c r="O973" s="116">
        <v>47388</v>
      </c>
      <c r="P973" s="116">
        <v>0</v>
      </c>
      <c r="Q973" s="116">
        <v>0</v>
      </c>
      <c r="R973" s="116">
        <v>0</v>
      </c>
      <c r="S973" s="116">
        <v>78717</v>
      </c>
      <c r="T973" s="116">
        <f t="shared" si="61"/>
        <v>126105</v>
      </c>
      <c r="U973" s="87">
        <v>0</v>
      </c>
      <c r="V973" s="89">
        <f t="shared" si="63"/>
        <v>126105</v>
      </c>
      <c r="W973" s="87">
        <v>0</v>
      </c>
      <c r="X973" s="116">
        <v>11368</v>
      </c>
      <c r="Y973" s="116">
        <v>0</v>
      </c>
      <c r="Z973" s="116">
        <v>886</v>
      </c>
      <c r="AA973" s="116">
        <v>0</v>
      </c>
      <c r="AB973" s="116">
        <v>0</v>
      </c>
      <c r="AC973" s="116">
        <v>0</v>
      </c>
      <c r="AD973" s="116">
        <v>0</v>
      </c>
      <c r="AE973" s="116">
        <f t="shared" si="62"/>
        <v>12254</v>
      </c>
      <c r="AF973" s="89">
        <f t="shared" si="64"/>
        <v>113851</v>
      </c>
      <c r="AG973" s="87">
        <v>0</v>
      </c>
      <c r="AH973" s="117" t="s">
        <v>121</v>
      </c>
      <c r="AI973" s="118">
        <v>328002011021042</v>
      </c>
      <c r="AJ973" s="117" t="s">
        <v>174</v>
      </c>
    </row>
    <row r="974" spans="2:36" ht="16.5">
      <c r="B974" s="93" t="s">
        <v>2241</v>
      </c>
      <c r="C974" s="113">
        <v>409</v>
      </c>
      <c r="D974" s="93" t="s">
        <v>2242</v>
      </c>
      <c r="E974" s="93" t="s">
        <v>2243</v>
      </c>
      <c r="F974" s="114">
        <v>255658982961</v>
      </c>
      <c r="G974" s="115">
        <v>30751</v>
      </c>
      <c r="H974" s="112" t="s">
        <v>2160</v>
      </c>
      <c r="I974" s="87" t="s">
        <v>111</v>
      </c>
      <c r="J974" s="93" t="s">
        <v>200</v>
      </c>
      <c r="K974" s="93" t="s">
        <v>2150</v>
      </c>
      <c r="L974" s="115">
        <v>44006</v>
      </c>
      <c r="M974" s="87" t="s">
        <v>96</v>
      </c>
      <c r="N974" s="87">
        <v>0</v>
      </c>
      <c r="O974" s="116">
        <v>66593</v>
      </c>
      <c r="P974" s="116">
        <v>0</v>
      </c>
      <c r="Q974" s="116">
        <v>0</v>
      </c>
      <c r="R974" s="116">
        <v>0</v>
      </c>
      <c r="S974" s="116">
        <v>99890</v>
      </c>
      <c r="T974" s="116">
        <f t="shared" si="61"/>
        <v>166483</v>
      </c>
      <c r="U974" s="87">
        <v>0</v>
      </c>
      <c r="V974" s="89">
        <f t="shared" si="63"/>
        <v>166483</v>
      </c>
      <c r="W974" s="87">
        <v>0</v>
      </c>
      <c r="X974" s="116">
        <v>15984</v>
      </c>
      <c r="Y974" s="116">
        <v>0</v>
      </c>
      <c r="Z974" s="116">
        <v>1244</v>
      </c>
      <c r="AA974" s="116">
        <v>0</v>
      </c>
      <c r="AB974" s="116">
        <v>0</v>
      </c>
      <c r="AC974" s="116">
        <v>0</v>
      </c>
      <c r="AD974" s="116">
        <v>0</v>
      </c>
      <c r="AE974" s="116">
        <f t="shared" si="62"/>
        <v>17228</v>
      </c>
      <c r="AF974" s="89">
        <f t="shared" si="64"/>
        <v>149255</v>
      </c>
      <c r="AG974" s="87">
        <v>0</v>
      </c>
      <c r="AH974" s="117" t="s">
        <v>121</v>
      </c>
      <c r="AI974" s="118">
        <v>610002010015025</v>
      </c>
      <c r="AJ974" s="117" t="s">
        <v>140</v>
      </c>
    </row>
    <row r="975" spans="2:36" ht="16.5">
      <c r="B975" s="93" t="s">
        <v>2244</v>
      </c>
      <c r="C975" s="113">
        <v>410</v>
      </c>
      <c r="D975" s="93" t="s">
        <v>2245</v>
      </c>
      <c r="E975" s="93"/>
      <c r="F975" s="114">
        <v>884781177036</v>
      </c>
      <c r="G975" s="115">
        <v>34011</v>
      </c>
      <c r="H975" s="112" t="s">
        <v>62</v>
      </c>
      <c r="I975" s="87" t="s">
        <v>111</v>
      </c>
      <c r="J975" s="93" t="s">
        <v>163</v>
      </c>
      <c r="K975" s="93" t="s">
        <v>1147</v>
      </c>
      <c r="L975" s="115">
        <v>43983</v>
      </c>
      <c r="M975" s="87" t="s">
        <v>96</v>
      </c>
      <c r="N975" s="87">
        <v>0</v>
      </c>
      <c r="O975" s="116">
        <v>19179</v>
      </c>
      <c r="P975" s="116">
        <v>0</v>
      </c>
      <c r="Q975" s="116">
        <v>0</v>
      </c>
      <c r="R975" s="116">
        <v>0</v>
      </c>
      <c r="S975" s="116">
        <v>32766</v>
      </c>
      <c r="T975" s="116">
        <f t="shared" si="61"/>
        <v>51945</v>
      </c>
      <c r="U975" s="87">
        <v>0</v>
      </c>
      <c r="V975" s="89">
        <f t="shared" si="63"/>
        <v>51945</v>
      </c>
      <c r="W975" s="87">
        <v>0</v>
      </c>
      <c r="X975" s="116">
        <v>4606</v>
      </c>
      <c r="Y975" s="116">
        <v>0</v>
      </c>
      <c r="Z975" s="116">
        <v>361</v>
      </c>
      <c r="AA975" s="116">
        <v>0</v>
      </c>
      <c r="AB975" s="116">
        <v>0</v>
      </c>
      <c r="AC975" s="116">
        <v>0</v>
      </c>
      <c r="AD975" s="116">
        <v>0</v>
      </c>
      <c r="AE975" s="116">
        <f t="shared" si="62"/>
        <v>4967</v>
      </c>
      <c r="AF975" s="89">
        <f t="shared" si="64"/>
        <v>46978</v>
      </c>
      <c r="AG975" s="87">
        <v>0</v>
      </c>
      <c r="AH975" s="117" t="s">
        <v>121</v>
      </c>
      <c r="AI975" s="118">
        <v>328002011014601</v>
      </c>
      <c r="AJ975" s="117" t="s">
        <v>174</v>
      </c>
    </row>
    <row r="976" spans="2:36" ht="16.5">
      <c r="B976" s="93" t="s">
        <v>2246</v>
      </c>
      <c r="C976" s="113">
        <v>411</v>
      </c>
      <c r="D976" s="93" t="s">
        <v>2247</v>
      </c>
      <c r="E976" s="93"/>
      <c r="F976" s="114">
        <v>555512209061</v>
      </c>
      <c r="G976" s="115">
        <v>37257</v>
      </c>
      <c r="H976" s="112" t="s">
        <v>2160</v>
      </c>
      <c r="I976" s="87" t="s">
        <v>111</v>
      </c>
      <c r="J976" s="93" t="s">
        <v>147</v>
      </c>
      <c r="K976" s="93" t="s">
        <v>2150</v>
      </c>
      <c r="L976" s="115">
        <v>44136</v>
      </c>
      <c r="M976" s="87" t="s">
        <v>96</v>
      </c>
      <c r="N976" s="87">
        <v>0</v>
      </c>
      <c r="O976" s="116">
        <v>34132</v>
      </c>
      <c r="P976" s="116">
        <v>0</v>
      </c>
      <c r="Q976" s="116">
        <v>0</v>
      </c>
      <c r="R976" s="116">
        <v>0</v>
      </c>
      <c r="S976" s="116">
        <v>51198</v>
      </c>
      <c r="T976" s="116">
        <f t="shared" si="61"/>
        <v>85330</v>
      </c>
      <c r="U976" s="87">
        <v>0</v>
      </c>
      <c r="V976" s="89">
        <f t="shared" si="63"/>
        <v>85330</v>
      </c>
      <c r="W976" s="87">
        <v>0</v>
      </c>
      <c r="X976" s="116">
        <v>8200</v>
      </c>
      <c r="Y976" s="116">
        <v>0</v>
      </c>
      <c r="Z976" s="116">
        <v>643</v>
      </c>
      <c r="AA976" s="116">
        <v>0</v>
      </c>
      <c r="AB976" s="116">
        <v>0</v>
      </c>
      <c r="AC976" s="116">
        <v>0</v>
      </c>
      <c r="AD976" s="116">
        <v>0</v>
      </c>
      <c r="AE976" s="116">
        <f t="shared" si="62"/>
        <v>8843</v>
      </c>
      <c r="AF976" s="89">
        <f t="shared" si="64"/>
        <v>76487</v>
      </c>
      <c r="AG976" s="87">
        <v>0</v>
      </c>
      <c r="AH976" s="117" t="s">
        <v>121</v>
      </c>
      <c r="AI976" s="118">
        <v>328002011021356</v>
      </c>
      <c r="AJ976" s="117" t="s">
        <v>174</v>
      </c>
    </row>
    <row r="977" spans="2:36" ht="16.5">
      <c r="B977" s="93" t="s">
        <v>2248</v>
      </c>
      <c r="C977" s="113">
        <v>412</v>
      </c>
      <c r="D977" s="93" t="s">
        <v>2249</v>
      </c>
      <c r="E977" s="93"/>
      <c r="F977" s="114">
        <v>420689897465</v>
      </c>
      <c r="G977" s="115">
        <v>36703</v>
      </c>
      <c r="H977" s="112" t="s">
        <v>2160</v>
      </c>
      <c r="I977" s="87" t="s">
        <v>111</v>
      </c>
      <c r="J977" s="93" t="s">
        <v>112</v>
      </c>
      <c r="K977" s="93"/>
      <c r="L977" s="115">
        <v>44166</v>
      </c>
      <c r="M977" s="87" t="s">
        <v>96</v>
      </c>
      <c r="N977" s="87">
        <v>0</v>
      </c>
      <c r="O977" s="116">
        <v>39307</v>
      </c>
      <c r="P977" s="116">
        <v>0</v>
      </c>
      <c r="Q977" s="116">
        <v>0</v>
      </c>
      <c r="R977" s="116">
        <v>0</v>
      </c>
      <c r="S977" s="116">
        <v>75572</v>
      </c>
      <c r="T977" s="116">
        <f t="shared" si="61"/>
        <v>114879</v>
      </c>
      <c r="U977" s="87">
        <v>0</v>
      </c>
      <c r="V977" s="89">
        <f t="shared" si="63"/>
        <v>114879</v>
      </c>
      <c r="W977" s="87">
        <v>0</v>
      </c>
      <c r="X977" s="116">
        <v>9426</v>
      </c>
      <c r="Y977" s="116">
        <v>0</v>
      </c>
      <c r="Z977" s="116">
        <v>737</v>
      </c>
      <c r="AA977" s="116">
        <v>0</v>
      </c>
      <c r="AB977" s="116">
        <v>0</v>
      </c>
      <c r="AC977" s="116">
        <v>0</v>
      </c>
      <c r="AD977" s="116">
        <v>0</v>
      </c>
      <c r="AE977" s="116">
        <f t="shared" si="62"/>
        <v>10163</v>
      </c>
      <c r="AF977" s="89">
        <f t="shared" si="64"/>
        <v>104716</v>
      </c>
      <c r="AG977" s="87">
        <v>0</v>
      </c>
      <c r="AH977" s="117" t="s">
        <v>121</v>
      </c>
      <c r="AI977" s="118">
        <v>328002011020821</v>
      </c>
      <c r="AJ977" s="117" t="s">
        <v>252</v>
      </c>
    </row>
    <row r="978" spans="2:36" ht="16.5">
      <c r="B978" s="93" t="s">
        <v>2250</v>
      </c>
      <c r="C978" s="113">
        <v>413</v>
      </c>
      <c r="D978" s="93" t="s">
        <v>2251</v>
      </c>
      <c r="E978" s="93"/>
      <c r="F978" s="114">
        <v>774854732652</v>
      </c>
      <c r="G978" s="115">
        <v>30808</v>
      </c>
      <c r="H978" s="112" t="s">
        <v>2160</v>
      </c>
      <c r="I978" s="87" t="s">
        <v>111</v>
      </c>
      <c r="J978" s="93" t="s">
        <v>1270</v>
      </c>
      <c r="K978" s="93" t="s">
        <v>729</v>
      </c>
      <c r="L978" s="115">
        <v>44137</v>
      </c>
      <c r="M978" s="87" t="s">
        <v>96</v>
      </c>
      <c r="N978" s="87">
        <v>0</v>
      </c>
      <c r="O978" s="116">
        <v>87120</v>
      </c>
      <c r="P978" s="116">
        <v>0</v>
      </c>
      <c r="Q978" s="116">
        <v>0</v>
      </c>
      <c r="R978" s="116">
        <v>0</v>
      </c>
      <c r="S978" s="116">
        <v>142680</v>
      </c>
      <c r="T978" s="116">
        <f t="shared" si="61"/>
        <v>229800</v>
      </c>
      <c r="U978" s="87">
        <v>0</v>
      </c>
      <c r="V978" s="89">
        <f t="shared" si="63"/>
        <v>229800</v>
      </c>
      <c r="W978" s="87">
        <v>0</v>
      </c>
      <c r="X978" s="116">
        <v>20904</v>
      </c>
      <c r="Y978" s="116">
        <v>0</v>
      </c>
      <c r="Z978" s="116">
        <v>1632</v>
      </c>
      <c r="AA978" s="116">
        <v>0</v>
      </c>
      <c r="AB978" s="116">
        <v>1800</v>
      </c>
      <c r="AC978" s="116">
        <v>0</v>
      </c>
      <c r="AD978" s="116">
        <v>0</v>
      </c>
      <c r="AE978" s="116">
        <f t="shared" si="62"/>
        <v>24336</v>
      </c>
      <c r="AF978" s="89">
        <f t="shared" si="64"/>
        <v>205464</v>
      </c>
      <c r="AG978" s="87">
        <v>0</v>
      </c>
      <c r="AH978" s="117" t="s">
        <v>121</v>
      </c>
      <c r="AI978" s="118">
        <v>610002010015166</v>
      </c>
      <c r="AJ978" s="117" t="s">
        <v>140</v>
      </c>
    </row>
    <row r="979" spans="2:36" ht="16.5">
      <c r="B979" s="93" t="s">
        <v>2252</v>
      </c>
      <c r="C979" s="113">
        <v>414</v>
      </c>
      <c r="D979" s="93" t="s">
        <v>2253</v>
      </c>
      <c r="E979" s="93"/>
      <c r="F979" s="114">
        <v>782869508681</v>
      </c>
      <c r="G979" s="115">
        <v>30491</v>
      </c>
      <c r="H979" s="112" t="s">
        <v>62</v>
      </c>
      <c r="I979" s="87" t="s">
        <v>111</v>
      </c>
      <c r="J979" s="93" t="s">
        <v>222</v>
      </c>
      <c r="K979" s="93" t="s">
        <v>2150</v>
      </c>
      <c r="L979" s="115">
        <v>44221</v>
      </c>
      <c r="M979" s="87" t="s">
        <v>96</v>
      </c>
      <c r="N979" s="87">
        <v>0</v>
      </c>
      <c r="O979" s="116">
        <v>60720</v>
      </c>
      <c r="P979" s="116">
        <v>0</v>
      </c>
      <c r="Q979" s="116">
        <v>0</v>
      </c>
      <c r="R979" s="116">
        <v>0</v>
      </c>
      <c r="S979" s="116">
        <v>97896</v>
      </c>
      <c r="T979" s="116">
        <f t="shared" si="61"/>
        <v>158616</v>
      </c>
      <c r="U979" s="87">
        <v>0</v>
      </c>
      <c r="V979" s="89">
        <f t="shared" si="63"/>
        <v>158616</v>
      </c>
      <c r="W979" s="87">
        <v>0</v>
      </c>
      <c r="X979" s="116">
        <v>14568</v>
      </c>
      <c r="Y979" s="116">
        <v>0</v>
      </c>
      <c r="Z979" s="116">
        <v>1140</v>
      </c>
      <c r="AA979" s="116">
        <v>0</v>
      </c>
      <c r="AB979" s="116">
        <v>0</v>
      </c>
      <c r="AC979" s="116">
        <v>0</v>
      </c>
      <c r="AD979" s="116">
        <v>0</v>
      </c>
      <c r="AE979" s="116">
        <f t="shared" si="62"/>
        <v>15708</v>
      </c>
      <c r="AF979" s="89">
        <f t="shared" si="64"/>
        <v>142908</v>
      </c>
      <c r="AG979" s="87">
        <v>0</v>
      </c>
      <c r="AH979" s="117" t="s">
        <v>121</v>
      </c>
      <c r="AI979" s="118">
        <v>104810100122390</v>
      </c>
      <c r="AJ979" s="117" t="s">
        <v>193</v>
      </c>
    </row>
    <row r="980" spans="2:36" ht="16.5">
      <c r="B980" s="93" t="s">
        <v>2254</v>
      </c>
      <c r="C980" s="113">
        <v>415</v>
      </c>
      <c r="D980" s="93" t="s">
        <v>2255</v>
      </c>
      <c r="E980" s="93"/>
      <c r="F980" s="114">
        <v>296322422093</v>
      </c>
      <c r="G980" s="115">
        <v>25698</v>
      </c>
      <c r="H980" s="112" t="s">
        <v>62</v>
      </c>
      <c r="I980" s="87" t="s">
        <v>111</v>
      </c>
      <c r="J980" s="93" t="s">
        <v>112</v>
      </c>
      <c r="K980" s="93" t="s">
        <v>2150</v>
      </c>
      <c r="L980" s="115">
        <v>44230</v>
      </c>
      <c r="M980" s="87" t="s">
        <v>96</v>
      </c>
      <c r="N980" s="87">
        <v>0</v>
      </c>
      <c r="O980" s="116">
        <v>51608</v>
      </c>
      <c r="P980" s="116">
        <v>0</v>
      </c>
      <c r="Q980" s="116">
        <v>0</v>
      </c>
      <c r="R980" s="116">
        <v>0</v>
      </c>
      <c r="S980" s="116">
        <v>77882</v>
      </c>
      <c r="T980" s="116">
        <f t="shared" si="61"/>
        <v>129490</v>
      </c>
      <c r="U980" s="87">
        <v>0</v>
      </c>
      <c r="V980" s="89">
        <f t="shared" si="63"/>
        <v>129490</v>
      </c>
      <c r="W980" s="87">
        <v>0</v>
      </c>
      <c r="X980" s="116">
        <v>12394</v>
      </c>
      <c r="Y980" s="116">
        <v>0</v>
      </c>
      <c r="Z980" s="116">
        <v>968</v>
      </c>
      <c r="AA980" s="116">
        <v>0</v>
      </c>
      <c r="AB980" s="116">
        <v>0</v>
      </c>
      <c r="AC980" s="116">
        <v>0</v>
      </c>
      <c r="AD980" s="116">
        <v>0</v>
      </c>
      <c r="AE980" s="116">
        <f t="shared" si="62"/>
        <v>13362</v>
      </c>
      <c r="AF980" s="89">
        <f t="shared" si="64"/>
        <v>116128</v>
      </c>
      <c r="AG980" s="87">
        <v>0</v>
      </c>
      <c r="AH980" s="117" t="s">
        <v>121</v>
      </c>
      <c r="AI980" s="118">
        <v>610002010012440</v>
      </c>
      <c r="AJ980" s="117" t="s">
        <v>140</v>
      </c>
    </row>
    <row r="981" spans="2:36" ht="16.5">
      <c r="B981" s="93" t="s">
        <v>2256</v>
      </c>
      <c r="C981" s="113">
        <v>416</v>
      </c>
      <c r="D981" s="93" t="s">
        <v>2257</v>
      </c>
      <c r="E981" s="93"/>
      <c r="F981" s="114">
        <v>261254454327</v>
      </c>
      <c r="G981" s="115">
        <v>25698</v>
      </c>
      <c r="H981" s="112" t="s">
        <v>2160</v>
      </c>
      <c r="I981" s="87" t="s">
        <v>111</v>
      </c>
      <c r="J981" s="93" t="s">
        <v>112</v>
      </c>
      <c r="K981" s="93" t="s">
        <v>2150</v>
      </c>
      <c r="L981" s="115">
        <v>44235</v>
      </c>
      <c r="M981" s="87" t="s">
        <v>96</v>
      </c>
      <c r="N981" s="87">
        <v>0</v>
      </c>
      <c r="O981" s="116">
        <v>63360</v>
      </c>
      <c r="P981" s="116">
        <v>0</v>
      </c>
      <c r="Q981" s="116">
        <v>0</v>
      </c>
      <c r="R981" s="116">
        <v>0</v>
      </c>
      <c r="S981" s="116">
        <v>104040</v>
      </c>
      <c r="T981" s="116">
        <f t="shared" si="61"/>
        <v>167400</v>
      </c>
      <c r="U981" s="87">
        <v>0</v>
      </c>
      <c r="V981" s="89">
        <f t="shared" si="63"/>
        <v>167400</v>
      </c>
      <c r="W981" s="87">
        <v>0</v>
      </c>
      <c r="X981" s="116">
        <v>15216</v>
      </c>
      <c r="Y981" s="116">
        <v>0</v>
      </c>
      <c r="Z981" s="116">
        <v>1188</v>
      </c>
      <c r="AA981" s="116">
        <v>0</v>
      </c>
      <c r="AB981" s="116">
        <v>0</v>
      </c>
      <c r="AC981" s="116">
        <v>0</v>
      </c>
      <c r="AD981" s="116">
        <v>0</v>
      </c>
      <c r="AE981" s="116">
        <f t="shared" si="62"/>
        <v>16404</v>
      </c>
      <c r="AF981" s="89">
        <f t="shared" si="64"/>
        <v>150996</v>
      </c>
      <c r="AG981" s="87">
        <v>0</v>
      </c>
      <c r="AH981" s="117" t="s">
        <v>121</v>
      </c>
      <c r="AI981" s="118">
        <v>158310100021189</v>
      </c>
      <c r="AJ981" s="117" t="s">
        <v>140</v>
      </c>
    </row>
    <row r="982" spans="2:36" ht="16.5">
      <c r="B982" s="93" t="s">
        <v>2258</v>
      </c>
      <c r="C982" s="113">
        <v>417</v>
      </c>
      <c r="D982" s="93" t="s">
        <v>2259</v>
      </c>
      <c r="E982" s="93"/>
      <c r="F982" s="114">
        <v>436413727538</v>
      </c>
      <c r="G982" s="115">
        <v>31868</v>
      </c>
      <c r="H982" s="112" t="s">
        <v>2260</v>
      </c>
      <c r="I982" s="87" t="s">
        <v>111</v>
      </c>
      <c r="J982" s="93" t="s">
        <v>2261</v>
      </c>
      <c r="K982" s="93" t="s">
        <v>1108</v>
      </c>
      <c r="L982" s="115">
        <v>44287</v>
      </c>
      <c r="M982" s="87" t="s">
        <v>96</v>
      </c>
      <c r="N982" s="87">
        <v>0</v>
      </c>
      <c r="O982" s="116">
        <v>28529</v>
      </c>
      <c r="P982" s="116">
        <v>0</v>
      </c>
      <c r="Q982" s="116">
        <v>0</v>
      </c>
      <c r="R982" s="116">
        <v>0</v>
      </c>
      <c r="S982" s="116">
        <v>42794</v>
      </c>
      <c r="T982" s="116">
        <f t="shared" si="61"/>
        <v>71323</v>
      </c>
      <c r="U982" s="87">
        <v>0</v>
      </c>
      <c r="V982" s="89">
        <f t="shared" si="63"/>
        <v>71323</v>
      </c>
      <c r="W982" s="87">
        <v>0</v>
      </c>
      <c r="X982" s="116">
        <v>6846</v>
      </c>
      <c r="Y982" s="116">
        <v>0</v>
      </c>
      <c r="Z982" s="116">
        <v>532</v>
      </c>
      <c r="AA982" s="116">
        <v>0</v>
      </c>
      <c r="AB982" s="116">
        <v>0</v>
      </c>
      <c r="AC982" s="116">
        <v>0</v>
      </c>
      <c r="AD982" s="116">
        <v>0</v>
      </c>
      <c r="AE982" s="116">
        <f t="shared" si="62"/>
        <v>7378</v>
      </c>
      <c r="AF982" s="89">
        <f t="shared" si="64"/>
        <v>63945</v>
      </c>
      <c r="AG982" s="87">
        <v>0</v>
      </c>
      <c r="AH982" s="117" t="s">
        <v>121</v>
      </c>
      <c r="AI982" s="118">
        <v>679102010004905</v>
      </c>
      <c r="AJ982" s="117" t="s">
        <v>249</v>
      </c>
    </row>
    <row r="983" spans="2:36" ht="16.5">
      <c r="B983" s="93" t="s">
        <v>2262</v>
      </c>
      <c r="C983" s="113">
        <v>418</v>
      </c>
      <c r="D983" s="93" t="s">
        <v>2263</v>
      </c>
      <c r="E983" s="93"/>
      <c r="F983" s="114">
        <v>512386374599</v>
      </c>
      <c r="G983" s="115">
        <v>27565</v>
      </c>
      <c r="H983" s="112" t="s">
        <v>2160</v>
      </c>
      <c r="I983" s="87" t="s">
        <v>111</v>
      </c>
      <c r="J983" s="93" t="s">
        <v>112</v>
      </c>
      <c r="K983" s="93" t="s">
        <v>1147</v>
      </c>
      <c r="L983" s="115">
        <v>44277</v>
      </c>
      <c r="M983" s="87" t="s">
        <v>96</v>
      </c>
      <c r="N983" s="87">
        <v>0</v>
      </c>
      <c r="O983" s="116">
        <v>41462</v>
      </c>
      <c r="P983" s="116">
        <v>0</v>
      </c>
      <c r="Q983" s="116">
        <v>0</v>
      </c>
      <c r="R983" s="116">
        <v>0</v>
      </c>
      <c r="S983" s="116">
        <v>62197</v>
      </c>
      <c r="T983" s="116">
        <f t="shared" si="61"/>
        <v>103659</v>
      </c>
      <c r="U983" s="87">
        <v>0</v>
      </c>
      <c r="V983" s="89">
        <f t="shared" si="63"/>
        <v>103659</v>
      </c>
      <c r="W983" s="87">
        <v>0</v>
      </c>
      <c r="X983" s="116">
        <v>9948</v>
      </c>
      <c r="Y983" s="116">
        <v>0</v>
      </c>
      <c r="Z983" s="116">
        <v>776</v>
      </c>
      <c r="AA983" s="116">
        <v>0</v>
      </c>
      <c r="AB983" s="116">
        <v>0</v>
      </c>
      <c r="AC983" s="116">
        <v>0</v>
      </c>
      <c r="AD983" s="116">
        <v>0</v>
      </c>
      <c r="AE983" s="116">
        <f t="shared" si="62"/>
        <v>10724</v>
      </c>
      <c r="AF983" s="89">
        <f t="shared" si="64"/>
        <v>92935</v>
      </c>
      <c r="AG983" s="87">
        <v>0</v>
      </c>
      <c r="AH983" s="117" t="s">
        <v>121</v>
      </c>
      <c r="AI983" s="118">
        <v>610002010010877</v>
      </c>
      <c r="AJ983" s="117" t="s">
        <v>140</v>
      </c>
    </row>
    <row r="984" spans="2:36" ht="16.5">
      <c r="B984" s="93" t="s">
        <v>2266</v>
      </c>
      <c r="C984" s="113">
        <v>419</v>
      </c>
      <c r="D984" s="93" t="s">
        <v>2267</v>
      </c>
      <c r="E984" s="93"/>
      <c r="F984" s="114">
        <v>464599534593</v>
      </c>
      <c r="G984" s="115">
        <v>36784</v>
      </c>
      <c r="H984" s="112" t="s">
        <v>62</v>
      </c>
      <c r="I984" s="87" t="s">
        <v>111</v>
      </c>
      <c r="J984" s="93" t="s">
        <v>112</v>
      </c>
      <c r="K984" s="93" t="s">
        <v>2150</v>
      </c>
      <c r="L984" s="115">
        <v>44303</v>
      </c>
      <c r="M984" s="87" t="s">
        <v>96</v>
      </c>
      <c r="N984" s="87">
        <v>0</v>
      </c>
      <c r="O984" s="116">
        <v>47832</v>
      </c>
      <c r="P984" s="116">
        <v>0</v>
      </c>
      <c r="Q984" s="116">
        <v>0</v>
      </c>
      <c r="R984" s="116">
        <v>0</v>
      </c>
      <c r="S984" s="116">
        <v>91950</v>
      </c>
      <c r="T984" s="116">
        <f t="shared" si="61"/>
        <v>139782</v>
      </c>
      <c r="U984" s="87">
        <v>0</v>
      </c>
      <c r="V984" s="89">
        <f t="shared" si="63"/>
        <v>139782</v>
      </c>
      <c r="W984" s="87">
        <v>0</v>
      </c>
      <c r="X984" s="116">
        <v>11480</v>
      </c>
      <c r="Y984" s="116">
        <v>0</v>
      </c>
      <c r="Z984" s="116">
        <v>891</v>
      </c>
      <c r="AA984" s="116">
        <v>0</v>
      </c>
      <c r="AB984" s="116">
        <v>0</v>
      </c>
      <c r="AC984" s="116">
        <v>0</v>
      </c>
      <c r="AD984" s="116">
        <v>0</v>
      </c>
      <c r="AE984" s="116">
        <f t="shared" si="62"/>
        <v>12371</v>
      </c>
      <c r="AF984" s="89">
        <f t="shared" si="64"/>
        <v>127411</v>
      </c>
      <c r="AG984" s="87">
        <v>0</v>
      </c>
      <c r="AH984" s="117" t="s">
        <v>121</v>
      </c>
      <c r="AI984" s="118">
        <v>328002011022262</v>
      </c>
      <c r="AJ984" s="117" t="s">
        <v>174</v>
      </c>
    </row>
    <row r="985" spans="2:36" ht="16.5">
      <c r="B985" s="93" t="s">
        <v>2268</v>
      </c>
      <c r="C985" s="113">
        <v>420</v>
      </c>
      <c r="D985" s="93" t="s">
        <v>2269</v>
      </c>
      <c r="E985" s="93" t="s">
        <v>2270</v>
      </c>
      <c r="F985" s="114">
        <v>729352084470</v>
      </c>
      <c r="G985" s="115">
        <v>36287</v>
      </c>
      <c r="H985" s="112" t="s">
        <v>62</v>
      </c>
      <c r="I985" s="87" t="s">
        <v>111</v>
      </c>
      <c r="J985" s="93" t="s">
        <v>112</v>
      </c>
      <c r="K985" s="93" t="s">
        <v>2150</v>
      </c>
      <c r="L985" s="115">
        <v>44304</v>
      </c>
      <c r="M985" s="87" t="s">
        <v>96</v>
      </c>
      <c r="N985" s="87">
        <v>0</v>
      </c>
      <c r="O985" s="116">
        <v>17884</v>
      </c>
      <c r="P985" s="116">
        <v>0</v>
      </c>
      <c r="Q985" s="116">
        <v>0</v>
      </c>
      <c r="R985" s="116">
        <v>0</v>
      </c>
      <c r="S985" s="116">
        <v>33311</v>
      </c>
      <c r="T985" s="116">
        <f t="shared" si="61"/>
        <v>51195</v>
      </c>
      <c r="U985" s="87">
        <v>0</v>
      </c>
      <c r="V985" s="89">
        <f t="shared" si="63"/>
        <v>51195</v>
      </c>
      <c r="W985" s="87">
        <v>0</v>
      </c>
      <c r="X985" s="116">
        <v>4292</v>
      </c>
      <c r="Y985" s="116">
        <v>0</v>
      </c>
      <c r="Z985" s="116">
        <v>333</v>
      </c>
      <c r="AA985" s="116">
        <v>0</v>
      </c>
      <c r="AB985" s="116">
        <v>0</v>
      </c>
      <c r="AC985" s="116">
        <v>0</v>
      </c>
      <c r="AD985" s="116">
        <v>0</v>
      </c>
      <c r="AE985" s="116">
        <f t="shared" si="62"/>
        <v>4625</v>
      </c>
      <c r="AF985" s="89">
        <f t="shared" si="64"/>
        <v>46570</v>
      </c>
      <c r="AG985" s="87">
        <v>0</v>
      </c>
      <c r="AH985" s="117" t="s">
        <v>121</v>
      </c>
      <c r="AI985" s="118">
        <v>328002011022263</v>
      </c>
      <c r="AJ985" s="117" t="s">
        <v>174</v>
      </c>
    </row>
    <row r="986" spans="2:36" ht="16.5">
      <c r="B986" s="93" t="s">
        <v>2271</v>
      </c>
      <c r="C986" s="113">
        <v>421</v>
      </c>
      <c r="D986" s="93" t="s">
        <v>2272</v>
      </c>
      <c r="E986" s="93"/>
      <c r="F986" s="114">
        <v>631625483535</v>
      </c>
      <c r="G986" s="115">
        <v>35759</v>
      </c>
      <c r="H986" s="112" t="s">
        <v>62</v>
      </c>
      <c r="I986" s="87" t="s">
        <v>111</v>
      </c>
      <c r="J986" s="93" t="s">
        <v>2199</v>
      </c>
      <c r="K986" s="93" t="s">
        <v>2150</v>
      </c>
      <c r="L986" s="115">
        <v>44291</v>
      </c>
      <c r="M986" s="87" t="s">
        <v>96</v>
      </c>
      <c r="N986" s="87">
        <v>0</v>
      </c>
      <c r="O986" s="116">
        <v>39089</v>
      </c>
      <c r="P986" s="116">
        <v>0</v>
      </c>
      <c r="Q986" s="116">
        <v>0</v>
      </c>
      <c r="R986" s="116">
        <v>0</v>
      </c>
      <c r="S986" s="116">
        <v>73100</v>
      </c>
      <c r="T986" s="116">
        <f t="shared" si="61"/>
        <v>112189</v>
      </c>
      <c r="U986" s="87">
        <v>0</v>
      </c>
      <c r="V986" s="89">
        <f t="shared" si="63"/>
        <v>112189</v>
      </c>
      <c r="W986" s="87">
        <v>0</v>
      </c>
      <c r="X986" s="116">
        <v>9378</v>
      </c>
      <c r="Y986" s="116">
        <v>0</v>
      </c>
      <c r="Z986" s="116">
        <v>730</v>
      </c>
      <c r="AA986" s="116">
        <v>0</v>
      </c>
      <c r="AB986" s="116">
        <v>0</v>
      </c>
      <c r="AC986" s="116">
        <v>0</v>
      </c>
      <c r="AD986" s="116">
        <v>0</v>
      </c>
      <c r="AE986" s="116">
        <f t="shared" si="62"/>
        <v>10108</v>
      </c>
      <c r="AF986" s="89">
        <f t="shared" si="64"/>
        <v>102081</v>
      </c>
      <c r="AG986" s="87">
        <v>0</v>
      </c>
      <c r="AH986" s="117" t="s">
        <v>121</v>
      </c>
      <c r="AI986" s="118">
        <v>328002011020814</v>
      </c>
      <c r="AJ986" s="117" t="s">
        <v>174</v>
      </c>
    </row>
    <row r="987" spans="2:36" ht="16.5">
      <c r="B987" s="93" t="s">
        <v>2273</v>
      </c>
      <c r="C987" s="113">
        <v>422</v>
      </c>
      <c r="D987" s="93" t="s">
        <v>2274</v>
      </c>
      <c r="E987" s="93"/>
      <c r="F987" s="114">
        <v>266828655409</v>
      </c>
      <c r="G987" s="115">
        <v>33846</v>
      </c>
      <c r="H987" s="112" t="s">
        <v>62</v>
      </c>
      <c r="I987" s="87" t="s">
        <v>111</v>
      </c>
      <c r="J987" s="93" t="s">
        <v>361</v>
      </c>
      <c r="K987" s="93" t="s">
        <v>2150</v>
      </c>
      <c r="L987" s="115">
        <v>44294</v>
      </c>
      <c r="M987" s="87" t="s">
        <v>96</v>
      </c>
      <c r="N987" s="87">
        <v>0</v>
      </c>
      <c r="O987" s="116">
        <v>64487</v>
      </c>
      <c r="P987" s="116">
        <v>0</v>
      </c>
      <c r="Q987" s="116">
        <v>0</v>
      </c>
      <c r="R987" s="116">
        <v>0</v>
      </c>
      <c r="S987" s="116">
        <v>107732</v>
      </c>
      <c r="T987" s="116">
        <f t="shared" si="61"/>
        <v>172219</v>
      </c>
      <c r="U987" s="87">
        <v>0</v>
      </c>
      <c r="V987" s="89">
        <f t="shared" si="63"/>
        <v>172219</v>
      </c>
      <c r="W987" s="87">
        <v>0</v>
      </c>
      <c r="X987" s="116">
        <v>15480</v>
      </c>
      <c r="Y987" s="116">
        <v>0</v>
      </c>
      <c r="Z987" s="116">
        <v>1203</v>
      </c>
      <c r="AA987" s="116">
        <v>0</v>
      </c>
      <c r="AB987" s="116">
        <v>0</v>
      </c>
      <c r="AC987" s="116">
        <v>0</v>
      </c>
      <c r="AD987" s="116">
        <v>0</v>
      </c>
      <c r="AE987" s="116">
        <f t="shared" si="62"/>
        <v>16683</v>
      </c>
      <c r="AF987" s="89">
        <f t="shared" si="64"/>
        <v>155536</v>
      </c>
      <c r="AG987" s="87">
        <v>0</v>
      </c>
      <c r="AH987" s="117" t="s">
        <v>121</v>
      </c>
      <c r="AI987" s="118">
        <v>328002011020584</v>
      </c>
      <c r="AJ987" s="117" t="s">
        <v>174</v>
      </c>
    </row>
    <row r="988" spans="2:36" ht="16.5">
      <c r="B988" s="93" t="s">
        <v>2280</v>
      </c>
      <c r="C988" s="113">
        <v>423</v>
      </c>
      <c r="D988" s="93" t="s">
        <v>2281</v>
      </c>
      <c r="E988" s="93"/>
      <c r="F988" s="114">
        <v>728861173611</v>
      </c>
      <c r="G988" s="115">
        <v>34264</v>
      </c>
      <c r="H988" s="112" t="s">
        <v>1645</v>
      </c>
      <c r="I988" s="87" t="s">
        <v>111</v>
      </c>
      <c r="J988" s="93" t="s">
        <v>2199</v>
      </c>
      <c r="K988" s="93" t="s">
        <v>2150</v>
      </c>
      <c r="L988" s="115">
        <v>44232</v>
      </c>
      <c r="M988" s="87" t="s">
        <v>96</v>
      </c>
      <c r="N988" s="87">
        <v>0</v>
      </c>
      <c r="O988" s="116">
        <v>84480</v>
      </c>
      <c r="P988" s="116">
        <v>0</v>
      </c>
      <c r="Q988" s="116">
        <v>0</v>
      </c>
      <c r="R988" s="116">
        <v>0</v>
      </c>
      <c r="S988" s="116">
        <v>136269</v>
      </c>
      <c r="T988" s="116">
        <f t="shared" si="61"/>
        <v>220749</v>
      </c>
      <c r="U988" s="87">
        <v>0</v>
      </c>
      <c r="V988" s="89">
        <f t="shared" si="63"/>
        <v>220749</v>
      </c>
      <c r="W988" s="87">
        <v>0</v>
      </c>
      <c r="X988" s="116">
        <v>20280</v>
      </c>
      <c r="Y988" s="116">
        <v>0</v>
      </c>
      <c r="Z988" s="116">
        <v>1584</v>
      </c>
      <c r="AA988" s="116">
        <v>0</v>
      </c>
      <c r="AB988" s="116">
        <v>1950</v>
      </c>
      <c r="AC988" s="116">
        <v>0</v>
      </c>
      <c r="AD988" s="116">
        <v>0</v>
      </c>
      <c r="AE988" s="116">
        <f t="shared" si="62"/>
        <v>23814</v>
      </c>
      <c r="AF988" s="89">
        <f t="shared" si="64"/>
        <v>196935</v>
      </c>
      <c r="AG988" s="87">
        <v>0</v>
      </c>
      <c r="AH988" s="117" t="s">
        <v>121</v>
      </c>
      <c r="AI988" s="118">
        <v>328002011019747</v>
      </c>
      <c r="AJ988" s="117" t="s">
        <v>174</v>
      </c>
    </row>
    <row r="989" spans="2:36" ht="16.5">
      <c r="B989" s="93" t="s">
        <v>2282</v>
      </c>
      <c r="C989" s="113">
        <v>424</v>
      </c>
      <c r="D989" s="93" t="s">
        <v>2283</v>
      </c>
      <c r="E989" s="93"/>
      <c r="F989" s="114">
        <v>917770137630</v>
      </c>
      <c r="G989" s="115">
        <v>33794</v>
      </c>
      <c r="H989" s="112" t="s">
        <v>2284</v>
      </c>
      <c r="I989" s="87" t="s">
        <v>111</v>
      </c>
      <c r="J989" s="93" t="s">
        <v>1270</v>
      </c>
      <c r="K989" s="93" t="s">
        <v>2150</v>
      </c>
      <c r="L989" s="115">
        <v>44440</v>
      </c>
      <c r="M989" s="87" t="s">
        <v>96</v>
      </c>
      <c r="N989" s="87">
        <v>0</v>
      </c>
      <c r="O989" s="116">
        <v>51740</v>
      </c>
      <c r="P989" s="116">
        <v>0</v>
      </c>
      <c r="Q989" s="116">
        <v>0</v>
      </c>
      <c r="R989" s="116">
        <v>0</v>
      </c>
      <c r="S989" s="116">
        <v>77612</v>
      </c>
      <c r="T989" s="116">
        <f t="shared" si="61"/>
        <v>129352</v>
      </c>
      <c r="U989" s="87">
        <v>0</v>
      </c>
      <c r="V989" s="89">
        <f t="shared" si="63"/>
        <v>129352</v>
      </c>
      <c r="W989" s="87">
        <v>0</v>
      </c>
      <c r="X989" s="116">
        <v>12418</v>
      </c>
      <c r="Y989" s="116">
        <v>0</v>
      </c>
      <c r="Z989" s="116">
        <v>963</v>
      </c>
      <c r="AA989" s="116">
        <v>0</v>
      </c>
      <c r="AB989" s="116">
        <v>0</v>
      </c>
      <c r="AC989" s="116">
        <v>0</v>
      </c>
      <c r="AD989" s="116">
        <v>0</v>
      </c>
      <c r="AE989" s="116">
        <f t="shared" si="62"/>
        <v>13381</v>
      </c>
      <c r="AF989" s="89">
        <f t="shared" si="64"/>
        <v>115971</v>
      </c>
      <c r="AG989" s="87">
        <v>0</v>
      </c>
      <c r="AH989" s="117" t="s">
        <v>121</v>
      </c>
      <c r="AI989" s="118">
        <v>328002120001816</v>
      </c>
      <c r="AJ989" s="117" t="s">
        <v>174</v>
      </c>
    </row>
    <row r="990" spans="2:36" ht="16.5">
      <c r="B990" s="93" t="s">
        <v>2285</v>
      </c>
      <c r="C990" s="113">
        <v>425</v>
      </c>
      <c r="D990" s="93" t="s">
        <v>2286</v>
      </c>
      <c r="E990" s="93"/>
      <c r="F990" s="114">
        <v>703431112808</v>
      </c>
      <c r="G990" s="115">
        <v>31547</v>
      </c>
      <c r="H990" s="112" t="s">
        <v>62</v>
      </c>
      <c r="I990" s="87" t="s">
        <v>111</v>
      </c>
      <c r="J990" s="93" t="s">
        <v>2261</v>
      </c>
      <c r="K990" s="93" t="s">
        <v>2287</v>
      </c>
      <c r="L990" s="115">
        <v>44393</v>
      </c>
      <c r="M990" s="87" t="s">
        <v>96</v>
      </c>
      <c r="N990" s="87">
        <v>0</v>
      </c>
      <c r="O990" s="116">
        <v>63360</v>
      </c>
      <c r="P990" s="116">
        <v>0</v>
      </c>
      <c r="Q990" s="116">
        <v>0</v>
      </c>
      <c r="R990" s="116">
        <v>0</v>
      </c>
      <c r="S990" s="116">
        <v>110315</v>
      </c>
      <c r="T990" s="116">
        <f t="shared" si="61"/>
        <v>173675</v>
      </c>
      <c r="U990" s="87">
        <v>0</v>
      </c>
      <c r="V990" s="89">
        <f t="shared" si="63"/>
        <v>173675</v>
      </c>
      <c r="W990" s="87">
        <v>0</v>
      </c>
      <c r="X990" s="116">
        <v>15216</v>
      </c>
      <c r="Y990" s="116">
        <v>0</v>
      </c>
      <c r="Z990" s="116">
        <v>1188</v>
      </c>
      <c r="AA990" s="116">
        <v>0</v>
      </c>
      <c r="AB990" s="116">
        <v>450</v>
      </c>
      <c r="AC990" s="116">
        <v>0</v>
      </c>
      <c r="AD990" s="116">
        <v>0</v>
      </c>
      <c r="AE990" s="116">
        <f t="shared" si="62"/>
        <v>16854</v>
      </c>
      <c r="AF990" s="89">
        <f t="shared" si="64"/>
        <v>156821</v>
      </c>
      <c r="AG990" s="87">
        <v>0</v>
      </c>
      <c r="AH990" s="117" t="s">
        <v>121</v>
      </c>
      <c r="AI990" s="118">
        <v>610002010009712</v>
      </c>
      <c r="AJ990" s="117" t="s">
        <v>140</v>
      </c>
    </row>
    <row r="991" spans="2:36" ht="16.5">
      <c r="B991" s="93" t="s">
        <v>2293</v>
      </c>
      <c r="C991" s="113">
        <v>426</v>
      </c>
      <c r="D991" s="93" t="s">
        <v>2294</v>
      </c>
      <c r="E991" s="93"/>
      <c r="F991" s="114">
        <v>866891666295</v>
      </c>
      <c r="G991" s="115">
        <v>36320</v>
      </c>
      <c r="H991" s="112" t="s">
        <v>2284</v>
      </c>
      <c r="I991" s="87" t="s">
        <v>111</v>
      </c>
      <c r="J991" s="93" t="s">
        <v>163</v>
      </c>
      <c r="K991" s="93" t="s">
        <v>2150</v>
      </c>
      <c r="L991" s="115">
        <v>44532</v>
      </c>
      <c r="M991" s="87" t="s">
        <v>96</v>
      </c>
      <c r="N991" s="87">
        <v>0</v>
      </c>
      <c r="O991" s="116">
        <v>38110</v>
      </c>
      <c r="P991" s="116">
        <v>0</v>
      </c>
      <c r="Q991" s="116">
        <v>0</v>
      </c>
      <c r="R991" s="116">
        <v>0</v>
      </c>
      <c r="S991" s="116">
        <v>70929</v>
      </c>
      <c r="T991" s="116">
        <f t="shared" si="61"/>
        <v>109039</v>
      </c>
      <c r="U991" s="87">
        <v>0</v>
      </c>
      <c r="V991" s="89">
        <f t="shared" si="63"/>
        <v>109039</v>
      </c>
      <c r="W991" s="87">
        <v>0</v>
      </c>
      <c r="X991" s="116">
        <v>9146</v>
      </c>
      <c r="Y991" s="116">
        <v>0</v>
      </c>
      <c r="Z991" s="116">
        <v>716</v>
      </c>
      <c r="AA991" s="116">
        <v>0</v>
      </c>
      <c r="AB991" s="116">
        <v>0</v>
      </c>
      <c r="AC991" s="116">
        <v>0</v>
      </c>
      <c r="AD991" s="116">
        <v>0</v>
      </c>
      <c r="AE991" s="116">
        <f t="shared" si="62"/>
        <v>9862</v>
      </c>
      <c r="AF991" s="89">
        <f t="shared" si="64"/>
        <v>99177</v>
      </c>
      <c r="AG991" s="87">
        <v>0</v>
      </c>
      <c r="AH991" s="117" t="s">
        <v>121</v>
      </c>
      <c r="AI991" s="118">
        <v>214812120000081</v>
      </c>
      <c r="AJ991" s="117" t="s">
        <v>122</v>
      </c>
    </row>
    <row r="992" spans="2:36" ht="16.5">
      <c r="B992" s="93" t="s">
        <v>2295</v>
      </c>
      <c r="C992" s="113">
        <v>427</v>
      </c>
      <c r="D992" s="93" t="s">
        <v>2296</v>
      </c>
      <c r="E992" s="93"/>
      <c r="F992" s="114">
        <v>532026459195</v>
      </c>
      <c r="G992" s="115">
        <v>30178</v>
      </c>
      <c r="H992" s="112" t="s">
        <v>2284</v>
      </c>
      <c r="I992" s="87" t="s">
        <v>111</v>
      </c>
      <c r="J992" s="93" t="s">
        <v>147</v>
      </c>
      <c r="K992" s="93" t="s">
        <v>2150</v>
      </c>
      <c r="L992" s="115">
        <v>44531</v>
      </c>
      <c r="M992" s="87" t="s">
        <v>96</v>
      </c>
      <c r="N992" s="87">
        <v>0</v>
      </c>
      <c r="O992" s="116">
        <v>50104</v>
      </c>
      <c r="P992" s="116">
        <v>0</v>
      </c>
      <c r="Q992" s="116">
        <v>0</v>
      </c>
      <c r="R992" s="116">
        <v>0</v>
      </c>
      <c r="S992" s="116">
        <v>75153</v>
      </c>
      <c r="T992" s="116">
        <f t="shared" si="61"/>
        <v>125257</v>
      </c>
      <c r="U992" s="87">
        <v>0</v>
      </c>
      <c r="V992" s="89">
        <f t="shared" si="63"/>
        <v>125257</v>
      </c>
      <c r="W992" s="87">
        <v>0</v>
      </c>
      <c r="X992" s="116">
        <v>12026</v>
      </c>
      <c r="Y992" s="116">
        <v>0</v>
      </c>
      <c r="Z992" s="116">
        <v>933</v>
      </c>
      <c r="AA992" s="116">
        <v>0</v>
      </c>
      <c r="AB992" s="116">
        <v>0</v>
      </c>
      <c r="AC992" s="116">
        <v>0</v>
      </c>
      <c r="AD992" s="116">
        <v>0</v>
      </c>
      <c r="AE992" s="116">
        <f t="shared" si="62"/>
        <v>12959</v>
      </c>
      <c r="AF992" s="89">
        <f t="shared" si="64"/>
        <v>112298</v>
      </c>
      <c r="AG992" s="87">
        <v>0</v>
      </c>
      <c r="AH992" s="117" t="s">
        <v>121</v>
      </c>
      <c r="AI992" s="118">
        <v>30612010000086</v>
      </c>
      <c r="AJ992" s="117" t="s">
        <v>174</v>
      </c>
    </row>
    <row r="993" spans="2:36" ht="16.5">
      <c r="B993" s="93" t="s">
        <v>2299</v>
      </c>
      <c r="C993" s="113">
        <v>428</v>
      </c>
      <c r="D993" s="93" t="s">
        <v>2300</v>
      </c>
      <c r="E993" s="93"/>
      <c r="F993" s="114">
        <v>989405081838</v>
      </c>
      <c r="G993" s="115">
        <v>36531</v>
      </c>
      <c r="H993" s="112" t="s">
        <v>2160</v>
      </c>
      <c r="I993" s="87" t="s">
        <v>111</v>
      </c>
      <c r="J993" s="93" t="s">
        <v>163</v>
      </c>
      <c r="K993" s="93" t="s">
        <v>2150</v>
      </c>
      <c r="L993" s="115">
        <v>44532</v>
      </c>
      <c r="M993" s="87" t="s">
        <v>96</v>
      </c>
      <c r="N993" s="87">
        <v>0</v>
      </c>
      <c r="O993" s="116">
        <v>28188</v>
      </c>
      <c r="P993" s="116">
        <v>0</v>
      </c>
      <c r="Q993" s="116">
        <v>0</v>
      </c>
      <c r="R993" s="116">
        <v>0</v>
      </c>
      <c r="S993" s="116">
        <v>54221</v>
      </c>
      <c r="T993" s="116">
        <f t="shared" si="61"/>
        <v>82409</v>
      </c>
      <c r="U993" s="87">
        <v>0</v>
      </c>
      <c r="V993" s="89">
        <f t="shared" si="63"/>
        <v>82409</v>
      </c>
      <c r="W993" s="87">
        <v>0</v>
      </c>
      <c r="X993" s="116">
        <v>6768</v>
      </c>
      <c r="Y993" s="116">
        <v>0</v>
      </c>
      <c r="Z993" s="116">
        <v>534</v>
      </c>
      <c r="AA993" s="116">
        <v>0</v>
      </c>
      <c r="AB993" s="116">
        <v>0</v>
      </c>
      <c r="AC993" s="116">
        <v>0</v>
      </c>
      <c r="AD993" s="116">
        <v>0</v>
      </c>
      <c r="AE993" s="116">
        <f t="shared" si="62"/>
        <v>7302</v>
      </c>
      <c r="AF993" s="89">
        <f t="shared" si="64"/>
        <v>75107</v>
      </c>
      <c r="AG993" s="87">
        <v>0</v>
      </c>
      <c r="AH993" s="117" t="s">
        <v>121</v>
      </c>
      <c r="AI993" s="118">
        <v>26310100139248</v>
      </c>
      <c r="AJ993" s="117" t="s">
        <v>174</v>
      </c>
    </row>
    <row r="994" spans="2:36" ht="16.5">
      <c r="B994" s="93" t="s">
        <v>2301</v>
      </c>
      <c r="C994" s="113">
        <v>429</v>
      </c>
      <c r="D994" s="93" t="s">
        <v>2302</v>
      </c>
      <c r="E994" s="93"/>
      <c r="F994" s="114">
        <v>233019233077</v>
      </c>
      <c r="G994" s="115">
        <v>30168</v>
      </c>
      <c r="H994" s="112" t="s">
        <v>62</v>
      </c>
      <c r="I994" s="87" t="s">
        <v>111</v>
      </c>
      <c r="J994" s="93" t="s">
        <v>147</v>
      </c>
      <c r="K994" s="93" t="s">
        <v>1147</v>
      </c>
      <c r="L994" s="115">
        <v>44643</v>
      </c>
      <c r="M994" s="87" t="s">
        <v>96</v>
      </c>
      <c r="N994" s="87">
        <v>0</v>
      </c>
      <c r="O994" s="116">
        <v>60551</v>
      </c>
      <c r="P994" s="116">
        <v>0</v>
      </c>
      <c r="Q994" s="116">
        <v>0</v>
      </c>
      <c r="R994" s="116">
        <v>0</v>
      </c>
      <c r="S994" s="116">
        <v>90827</v>
      </c>
      <c r="T994" s="116">
        <f t="shared" si="61"/>
        <v>151378</v>
      </c>
      <c r="U994" s="87">
        <v>0</v>
      </c>
      <c r="V994" s="89">
        <f t="shared" si="63"/>
        <v>151378</v>
      </c>
      <c r="W994" s="87">
        <v>0</v>
      </c>
      <c r="X994" s="116">
        <v>14528</v>
      </c>
      <c r="Y994" s="116">
        <v>0</v>
      </c>
      <c r="Z994" s="116">
        <v>1137</v>
      </c>
      <c r="AA994" s="116">
        <v>0</v>
      </c>
      <c r="AB994" s="116">
        <v>0</v>
      </c>
      <c r="AC994" s="116">
        <v>0</v>
      </c>
      <c r="AD994" s="116">
        <v>0</v>
      </c>
      <c r="AE994" s="116">
        <f t="shared" si="62"/>
        <v>15665</v>
      </c>
      <c r="AF994" s="89">
        <f t="shared" si="64"/>
        <v>135713</v>
      </c>
      <c r="AG994" s="87">
        <v>0</v>
      </c>
      <c r="AH994" s="117" t="s">
        <v>121</v>
      </c>
      <c r="AI994" s="118">
        <v>610002010005796</v>
      </c>
      <c r="AJ994" s="117" t="s">
        <v>140</v>
      </c>
    </row>
    <row r="995" spans="2:36" ht="16.5">
      <c r="B995" s="93" t="s">
        <v>2307</v>
      </c>
      <c r="C995" s="113">
        <v>430</v>
      </c>
      <c r="D995" s="93" t="s">
        <v>2308</v>
      </c>
      <c r="E995" s="93"/>
      <c r="F995" s="114">
        <v>349621036622</v>
      </c>
      <c r="G995" s="115">
        <v>36969</v>
      </c>
      <c r="H995" s="112" t="s">
        <v>2160</v>
      </c>
      <c r="I995" s="87" t="s">
        <v>111</v>
      </c>
      <c r="J995" s="93" t="s">
        <v>154</v>
      </c>
      <c r="K995" s="93" t="s">
        <v>2167</v>
      </c>
      <c r="L995" s="115">
        <v>44636</v>
      </c>
      <c r="M995" s="87" t="s">
        <v>96</v>
      </c>
      <c r="N995" s="87">
        <v>0</v>
      </c>
      <c r="O995" s="116">
        <v>31136</v>
      </c>
      <c r="P995" s="116">
        <v>0</v>
      </c>
      <c r="Q995" s="116">
        <v>0</v>
      </c>
      <c r="R995" s="116">
        <v>0</v>
      </c>
      <c r="S995" s="116">
        <v>55706</v>
      </c>
      <c r="T995" s="116">
        <f t="shared" si="61"/>
        <v>86842</v>
      </c>
      <c r="U995" s="87">
        <v>0</v>
      </c>
      <c r="V995" s="89">
        <f t="shared" si="63"/>
        <v>86842</v>
      </c>
      <c r="W995" s="87">
        <v>0</v>
      </c>
      <c r="X995" s="116">
        <v>7466</v>
      </c>
      <c r="Y995" s="116">
        <v>0</v>
      </c>
      <c r="Z995" s="116">
        <v>584</v>
      </c>
      <c r="AA995" s="116">
        <v>0</v>
      </c>
      <c r="AB995" s="116">
        <v>0</v>
      </c>
      <c r="AC995" s="116">
        <v>0</v>
      </c>
      <c r="AD995" s="116">
        <v>0</v>
      </c>
      <c r="AE995" s="116">
        <f t="shared" si="62"/>
        <v>8050</v>
      </c>
      <c r="AF995" s="89">
        <f t="shared" si="64"/>
        <v>78792</v>
      </c>
      <c r="AG995" s="87">
        <v>0</v>
      </c>
      <c r="AH995" s="117" t="s">
        <v>121</v>
      </c>
      <c r="AI995" s="118">
        <v>340402010027655</v>
      </c>
      <c r="AJ995" s="117">
        <v>0</v>
      </c>
    </row>
    <row r="996" spans="2:36" ht="16.5">
      <c r="B996" s="93" t="s">
        <v>2324</v>
      </c>
      <c r="C996" s="113">
        <v>431</v>
      </c>
      <c r="D996" s="93" t="s">
        <v>2325</v>
      </c>
      <c r="E996" s="93"/>
      <c r="F996" s="114">
        <v>519143131658</v>
      </c>
      <c r="G996" s="115">
        <v>38019</v>
      </c>
      <c r="H996" s="112" t="s">
        <v>2284</v>
      </c>
      <c r="I996" s="87" t="s">
        <v>111</v>
      </c>
      <c r="J996" s="93" t="s">
        <v>1270</v>
      </c>
      <c r="K996" s="93" t="s">
        <v>1147</v>
      </c>
      <c r="L996" s="115">
        <v>44848</v>
      </c>
      <c r="M996" s="87" t="s">
        <v>96</v>
      </c>
      <c r="N996" s="87">
        <v>0</v>
      </c>
      <c r="O996" s="116">
        <v>37472</v>
      </c>
      <c r="P996" s="116">
        <v>0</v>
      </c>
      <c r="Q996" s="116">
        <v>0</v>
      </c>
      <c r="R996" s="116">
        <v>0</v>
      </c>
      <c r="S996" s="116">
        <v>59722</v>
      </c>
      <c r="T996" s="116">
        <f t="shared" si="61"/>
        <v>97194</v>
      </c>
      <c r="U996" s="87">
        <v>0</v>
      </c>
      <c r="V996" s="89">
        <f t="shared" si="63"/>
        <v>97194</v>
      </c>
      <c r="W996" s="87">
        <v>0</v>
      </c>
      <c r="X996" s="116">
        <v>8992</v>
      </c>
      <c r="Y996" s="116">
        <v>0</v>
      </c>
      <c r="Z996" s="116">
        <v>702</v>
      </c>
      <c r="AA996" s="116">
        <v>0</v>
      </c>
      <c r="AB996" s="116">
        <v>0</v>
      </c>
      <c r="AC996" s="116">
        <v>0</v>
      </c>
      <c r="AD996" s="116">
        <v>0</v>
      </c>
      <c r="AE996" s="116">
        <f t="shared" si="62"/>
        <v>9694</v>
      </c>
      <c r="AF996" s="89">
        <f t="shared" si="64"/>
        <v>87500</v>
      </c>
      <c r="AG996" s="87">
        <v>0</v>
      </c>
      <c r="AH996" s="117" t="s">
        <v>121</v>
      </c>
      <c r="AI996" s="118">
        <v>328002011022836</v>
      </c>
      <c r="AJ996" s="117" t="s">
        <v>174</v>
      </c>
    </row>
    <row r="997" spans="2:36" ht="16.5">
      <c r="B997" s="93" t="s">
        <v>2326</v>
      </c>
      <c r="C997" s="113">
        <v>432</v>
      </c>
      <c r="D997" s="93" t="s">
        <v>2327</v>
      </c>
      <c r="E997" s="93"/>
      <c r="F997" s="114">
        <v>513609879712</v>
      </c>
      <c r="G997" s="115">
        <v>38097</v>
      </c>
      <c r="H997" s="112" t="s">
        <v>2284</v>
      </c>
      <c r="I997" s="87" t="s">
        <v>111</v>
      </c>
      <c r="J997" s="93" t="s">
        <v>112</v>
      </c>
      <c r="K997" s="93" t="s">
        <v>2150</v>
      </c>
      <c r="L997" s="115">
        <v>44835</v>
      </c>
      <c r="M997" s="87" t="s">
        <v>96</v>
      </c>
      <c r="N997" s="87">
        <v>0</v>
      </c>
      <c r="O997" s="116">
        <v>36861</v>
      </c>
      <c r="P997" s="116">
        <v>0</v>
      </c>
      <c r="Q997" s="116">
        <v>0</v>
      </c>
      <c r="R997" s="116">
        <v>0</v>
      </c>
      <c r="S997" s="116">
        <v>69371</v>
      </c>
      <c r="T997" s="116">
        <f t="shared" si="61"/>
        <v>106232</v>
      </c>
      <c r="U997" s="87">
        <v>0</v>
      </c>
      <c r="V997" s="89">
        <f t="shared" si="63"/>
        <v>106232</v>
      </c>
      <c r="W997" s="87">
        <v>0</v>
      </c>
      <c r="X997" s="116">
        <v>8856</v>
      </c>
      <c r="Y997" s="116">
        <v>0</v>
      </c>
      <c r="Z997" s="116">
        <v>694</v>
      </c>
      <c r="AA997" s="116">
        <v>0</v>
      </c>
      <c r="AB997" s="116">
        <v>0</v>
      </c>
      <c r="AC997" s="116">
        <v>0</v>
      </c>
      <c r="AD997" s="116">
        <v>0</v>
      </c>
      <c r="AE997" s="116">
        <f t="shared" si="62"/>
        <v>9550</v>
      </c>
      <c r="AF997" s="89">
        <f t="shared" si="64"/>
        <v>96682</v>
      </c>
      <c r="AG997" s="87">
        <v>0</v>
      </c>
      <c r="AH997" s="117" t="s">
        <v>121</v>
      </c>
      <c r="AI997" s="118">
        <v>328002120001815</v>
      </c>
      <c r="AJ997" s="117" t="s">
        <v>174</v>
      </c>
    </row>
    <row r="998" spans="2:36" ht="16.5">
      <c r="B998" s="93" t="s">
        <v>2330</v>
      </c>
      <c r="C998" s="113">
        <v>433</v>
      </c>
      <c r="D998" s="93" t="s">
        <v>2331</v>
      </c>
      <c r="E998" s="93"/>
      <c r="F998" s="114">
        <v>412563138074</v>
      </c>
      <c r="G998" s="115">
        <v>37731</v>
      </c>
      <c r="H998" s="112" t="s">
        <v>2284</v>
      </c>
      <c r="I998" s="87" t="s">
        <v>111</v>
      </c>
      <c r="J998" s="93" t="s">
        <v>361</v>
      </c>
      <c r="K998" s="93" t="s">
        <v>2150</v>
      </c>
      <c r="L998" s="115">
        <v>44835</v>
      </c>
      <c r="M998" s="87" t="s">
        <v>96</v>
      </c>
      <c r="N998" s="87">
        <v>0</v>
      </c>
      <c r="O998" s="116">
        <v>35466</v>
      </c>
      <c r="P998" s="116">
        <v>0</v>
      </c>
      <c r="Q998" s="116">
        <v>0</v>
      </c>
      <c r="R998" s="116">
        <v>0</v>
      </c>
      <c r="S998" s="116">
        <v>68320</v>
      </c>
      <c r="T998" s="116">
        <f t="shared" si="61"/>
        <v>103786</v>
      </c>
      <c r="U998" s="87">
        <v>0</v>
      </c>
      <c r="V998" s="89">
        <f t="shared" si="63"/>
        <v>103786</v>
      </c>
      <c r="W998" s="87">
        <v>0</v>
      </c>
      <c r="X998" s="116">
        <v>8520</v>
      </c>
      <c r="Y998" s="116">
        <v>0</v>
      </c>
      <c r="Z998" s="116">
        <v>668</v>
      </c>
      <c r="AA998" s="116">
        <v>0</v>
      </c>
      <c r="AB998" s="116">
        <v>0</v>
      </c>
      <c r="AC998" s="116">
        <v>0</v>
      </c>
      <c r="AD998" s="116">
        <v>0</v>
      </c>
      <c r="AE998" s="116">
        <f t="shared" si="62"/>
        <v>9188</v>
      </c>
      <c r="AF998" s="89">
        <f t="shared" si="64"/>
        <v>94598</v>
      </c>
      <c r="AG998" s="87">
        <v>0</v>
      </c>
      <c r="AH998" s="117" t="s">
        <v>121</v>
      </c>
      <c r="AI998" s="118">
        <v>328002120001814</v>
      </c>
      <c r="AJ998" s="117" t="s">
        <v>174</v>
      </c>
    </row>
    <row r="999" spans="2:36" ht="16.5">
      <c r="B999" s="93" t="s">
        <v>2332</v>
      </c>
      <c r="C999" s="113">
        <v>434</v>
      </c>
      <c r="D999" s="93" t="s">
        <v>2333</v>
      </c>
      <c r="E999" s="93"/>
      <c r="F999" s="114">
        <v>524577434744</v>
      </c>
      <c r="G999" s="115">
        <v>39083</v>
      </c>
      <c r="H999" s="112" t="s">
        <v>2284</v>
      </c>
      <c r="I999" s="87" t="s">
        <v>111</v>
      </c>
      <c r="J999" s="93" t="s">
        <v>112</v>
      </c>
      <c r="K999" s="93" t="s">
        <v>2150</v>
      </c>
      <c r="L999" s="115">
        <v>44835</v>
      </c>
      <c r="M999" s="87" t="s">
        <v>96</v>
      </c>
      <c r="N999" s="87">
        <v>0</v>
      </c>
      <c r="O999" s="116">
        <v>36960</v>
      </c>
      <c r="P999" s="116">
        <v>0</v>
      </c>
      <c r="Q999" s="116">
        <v>0</v>
      </c>
      <c r="R999" s="116">
        <v>0</v>
      </c>
      <c r="S999" s="116">
        <v>64972</v>
      </c>
      <c r="T999" s="116">
        <f t="shared" si="61"/>
        <v>101932</v>
      </c>
      <c r="U999" s="87">
        <v>0</v>
      </c>
      <c r="V999" s="89">
        <f t="shared" si="63"/>
        <v>101932</v>
      </c>
      <c r="W999" s="87">
        <v>0</v>
      </c>
      <c r="X999" s="116">
        <v>8880</v>
      </c>
      <c r="Y999" s="116">
        <v>0</v>
      </c>
      <c r="Z999" s="116">
        <v>696</v>
      </c>
      <c r="AA999" s="116">
        <v>0</v>
      </c>
      <c r="AB999" s="116">
        <v>0</v>
      </c>
      <c r="AC999" s="116">
        <v>0</v>
      </c>
      <c r="AD999" s="116">
        <v>0</v>
      </c>
      <c r="AE999" s="116">
        <f t="shared" si="62"/>
        <v>9576</v>
      </c>
      <c r="AF999" s="89">
        <f t="shared" si="64"/>
        <v>92356</v>
      </c>
      <c r="AG999" s="87">
        <v>0</v>
      </c>
      <c r="AH999" s="117" t="s">
        <v>121</v>
      </c>
      <c r="AI999" s="118">
        <v>328002120001811</v>
      </c>
      <c r="AJ999" s="117" t="s">
        <v>174</v>
      </c>
    </row>
    <row r="1000" spans="2:36" ht="16.5">
      <c r="B1000" s="93" t="s">
        <v>2334</v>
      </c>
      <c r="C1000" s="113">
        <v>435</v>
      </c>
      <c r="D1000" s="93" t="s">
        <v>2335</v>
      </c>
      <c r="E1000" s="93"/>
      <c r="F1000" s="114">
        <v>593058150468</v>
      </c>
      <c r="G1000" s="115">
        <v>36526</v>
      </c>
      <c r="H1000" s="112" t="s">
        <v>2284</v>
      </c>
      <c r="I1000" s="87" t="s">
        <v>111</v>
      </c>
      <c r="J1000" s="93" t="s">
        <v>128</v>
      </c>
      <c r="K1000" s="93" t="s">
        <v>2150</v>
      </c>
      <c r="L1000" s="115">
        <v>44835</v>
      </c>
      <c r="M1000" s="87" t="s">
        <v>96</v>
      </c>
      <c r="N1000" s="87">
        <v>0</v>
      </c>
      <c r="O1000" s="116">
        <v>34320</v>
      </c>
      <c r="P1000" s="116">
        <v>0</v>
      </c>
      <c r="Q1000" s="116">
        <v>0</v>
      </c>
      <c r="R1000" s="116">
        <v>0</v>
      </c>
      <c r="S1000" s="116">
        <v>51482</v>
      </c>
      <c r="T1000" s="116">
        <f t="shared" si="61"/>
        <v>85802</v>
      </c>
      <c r="U1000" s="87">
        <v>0</v>
      </c>
      <c r="V1000" s="89">
        <f t="shared" si="63"/>
        <v>85802</v>
      </c>
      <c r="W1000" s="87">
        <v>0</v>
      </c>
      <c r="X1000" s="116">
        <v>8248</v>
      </c>
      <c r="Y1000" s="116">
        <v>0</v>
      </c>
      <c r="Z1000" s="116">
        <v>646</v>
      </c>
      <c r="AA1000" s="116">
        <v>0</v>
      </c>
      <c r="AB1000" s="116">
        <v>0</v>
      </c>
      <c r="AC1000" s="116">
        <v>0</v>
      </c>
      <c r="AD1000" s="116">
        <v>0</v>
      </c>
      <c r="AE1000" s="116">
        <f t="shared" si="62"/>
        <v>8894</v>
      </c>
      <c r="AF1000" s="89">
        <f t="shared" si="64"/>
        <v>76908</v>
      </c>
      <c r="AG1000" s="87">
        <v>0</v>
      </c>
      <c r="AH1000" s="117" t="s">
        <v>121</v>
      </c>
      <c r="AI1000" s="118">
        <v>328002120001817</v>
      </c>
      <c r="AJ1000" s="117" t="s">
        <v>174</v>
      </c>
    </row>
    <row r="1001" spans="2:36" ht="16.5">
      <c r="B1001" s="93" t="s">
        <v>2336</v>
      </c>
      <c r="C1001" s="113">
        <v>436</v>
      </c>
      <c r="D1001" s="93" t="s">
        <v>2337</v>
      </c>
      <c r="E1001" s="93"/>
      <c r="F1001" s="114">
        <v>884346386874</v>
      </c>
      <c r="G1001" s="115">
        <v>37510</v>
      </c>
      <c r="H1001" s="112" t="s">
        <v>2284</v>
      </c>
      <c r="I1001" s="87" t="s">
        <v>111</v>
      </c>
      <c r="J1001" s="93" t="s">
        <v>112</v>
      </c>
      <c r="K1001" s="93" t="s">
        <v>2150</v>
      </c>
      <c r="L1001" s="115">
        <v>44872</v>
      </c>
      <c r="M1001" s="87" t="s">
        <v>96</v>
      </c>
      <c r="N1001" s="87">
        <v>0</v>
      </c>
      <c r="O1001" s="116">
        <v>44880</v>
      </c>
      <c r="P1001" s="116">
        <v>0</v>
      </c>
      <c r="Q1001" s="116">
        <v>0</v>
      </c>
      <c r="R1001" s="116">
        <v>0</v>
      </c>
      <c r="S1001" s="116">
        <v>89686</v>
      </c>
      <c r="T1001" s="116">
        <f t="shared" si="61"/>
        <v>134566</v>
      </c>
      <c r="U1001" s="87">
        <v>0</v>
      </c>
      <c r="V1001" s="89">
        <f t="shared" si="63"/>
        <v>134566</v>
      </c>
      <c r="W1001" s="87">
        <v>0</v>
      </c>
      <c r="X1001" s="116">
        <v>10776</v>
      </c>
      <c r="Y1001" s="116">
        <v>0</v>
      </c>
      <c r="Z1001" s="116">
        <v>840</v>
      </c>
      <c r="AA1001" s="116">
        <v>0</v>
      </c>
      <c r="AB1001" s="116">
        <v>0</v>
      </c>
      <c r="AC1001" s="116">
        <v>0</v>
      </c>
      <c r="AD1001" s="116">
        <v>0</v>
      </c>
      <c r="AE1001" s="116">
        <f t="shared" si="62"/>
        <v>11616</v>
      </c>
      <c r="AF1001" s="89">
        <f t="shared" si="64"/>
        <v>122950</v>
      </c>
      <c r="AG1001" s="87">
        <v>0</v>
      </c>
      <c r="AH1001" s="117" t="s">
        <v>121</v>
      </c>
      <c r="AI1001" s="118">
        <v>214812010000982</v>
      </c>
      <c r="AJ1001" s="117" t="s">
        <v>122</v>
      </c>
    </row>
    <row r="1002" spans="2:36" ht="16.5">
      <c r="B1002" s="93" t="s">
        <v>2338</v>
      </c>
      <c r="C1002" s="113">
        <v>437</v>
      </c>
      <c r="D1002" s="93" t="s">
        <v>2339</v>
      </c>
      <c r="E1002" s="93" t="s">
        <v>2340</v>
      </c>
      <c r="F1002" s="114">
        <v>803230509596</v>
      </c>
      <c r="G1002" s="115">
        <v>31907</v>
      </c>
      <c r="H1002" s="112" t="s">
        <v>62</v>
      </c>
      <c r="I1002" s="87" t="s">
        <v>111</v>
      </c>
      <c r="J1002" s="93" t="s">
        <v>125</v>
      </c>
      <c r="K1002" s="93" t="s">
        <v>2150</v>
      </c>
      <c r="L1002" s="115">
        <v>44933</v>
      </c>
      <c r="M1002" s="87" t="s">
        <v>96</v>
      </c>
      <c r="N1002" s="87">
        <v>0</v>
      </c>
      <c r="O1002" s="116">
        <v>52831</v>
      </c>
      <c r="P1002" s="116">
        <v>0</v>
      </c>
      <c r="Q1002" s="116">
        <v>0</v>
      </c>
      <c r="R1002" s="116">
        <v>0</v>
      </c>
      <c r="S1002" s="116">
        <v>103807</v>
      </c>
      <c r="T1002" s="116">
        <f t="shared" si="61"/>
        <v>156638</v>
      </c>
      <c r="U1002" s="87">
        <v>0</v>
      </c>
      <c r="V1002" s="89">
        <f t="shared" si="63"/>
        <v>156638</v>
      </c>
      <c r="W1002" s="87">
        <v>0</v>
      </c>
      <c r="X1002" s="116">
        <v>12680</v>
      </c>
      <c r="Y1002" s="116">
        <v>0</v>
      </c>
      <c r="Z1002" s="116">
        <v>991</v>
      </c>
      <c r="AA1002" s="116">
        <v>0</v>
      </c>
      <c r="AB1002" s="116">
        <v>150</v>
      </c>
      <c r="AC1002" s="116">
        <v>0</v>
      </c>
      <c r="AD1002" s="116">
        <v>0</v>
      </c>
      <c r="AE1002" s="116">
        <f t="shared" si="62"/>
        <v>13821</v>
      </c>
      <c r="AF1002" s="89">
        <f t="shared" si="64"/>
        <v>142817</v>
      </c>
      <c r="AG1002" s="87">
        <v>0</v>
      </c>
      <c r="AH1002" s="117" t="s">
        <v>121</v>
      </c>
      <c r="AI1002" s="118">
        <v>610002010012442</v>
      </c>
      <c r="AJ1002" s="117" t="s">
        <v>140</v>
      </c>
    </row>
    <row r="1003" spans="2:36" ht="16.5">
      <c r="B1003" s="93" t="s">
        <v>2344</v>
      </c>
      <c r="C1003" s="113">
        <v>438</v>
      </c>
      <c r="D1003" s="93" t="s">
        <v>2345</v>
      </c>
      <c r="E1003" s="93"/>
      <c r="F1003" s="114">
        <v>922027389779</v>
      </c>
      <c r="G1003" s="115">
        <v>27937</v>
      </c>
      <c r="H1003" s="112" t="s">
        <v>2284</v>
      </c>
      <c r="I1003" s="87" t="s">
        <v>111</v>
      </c>
      <c r="J1003" s="93" t="s">
        <v>120</v>
      </c>
      <c r="K1003" s="93" t="s">
        <v>2150</v>
      </c>
      <c r="L1003" s="115">
        <v>44902</v>
      </c>
      <c r="M1003" s="87" t="s">
        <v>96</v>
      </c>
      <c r="N1003" s="87">
        <v>0</v>
      </c>
      <c r="O1003" s="116">
        <v>52085</v>
      </c>
      <c r="P1003" s="116">
        <v>0</v>
      </c>
      <c r="Q1003" s="116">
        <v>0</v>
      </c>
      <c r="R1003" s="116">
        <v>0</v>
      </c>
      <c r="S1003" s="116">
        <v>78128</v>
      </c>
      <c r="T1003" s="116">
        <f t="shared" si="61"/>
        <v>130213</v>
      </c>
      <c r="U1003" s="87">
        <v>0</v>
      </c>
      <c r="V1003" s="89">
        <f t="shared" si="63"/>
        <v>130213</v>
      </c>
      <c r="W1003" s="87">
        <v>0</v>
      </c>
      <c r="X1003" s="116">
        <v>12500</v>
      </c>
      <c r="Y1003" s="116">
        <v>0</v>
      </c>
      <c r="Z1003" s="116">
        <v>971</v>
      </c>
      <c r="AA1003" s="116">
        <v>0</v>
      </c>
      <c r="AB1003" s="116">
        <v>0</v>
      </c>
      <c r="AC1003" s="116">
        <v>0</v>
      </c>
      <c r="AD1003" s="116">
        <v>0</v>
      </c>
      <c r="AE1003" s="116">
        <f t="shared" si="62"/>
        <v>13471</v>
      </c>
      <c r="AF1003" s="89">
        <f t="shared" si="64"/>
        <v>116742</v>
      </c>
      <c r="AG1003" s="87">
        <v>0</v>
      </c>
      <c r="AH1003" s="117" t="s">
        <v>121</v>
      </c>
      <c r="AI1003" s="118">
        <v>610002010001371</v>
      </c>
      <c r="AJ1003" s="117" t="s">
        <v>140</v>
      </c>
    </row>
    <row r="1004" spans="2:36" ht="16.5">
      <c r="B1004" s="93" t="s">
        <v>2346</v>
      </c>
      <c r="C1004" s="113">
        <v>439</v>
      </c>
      <c r="D1004" s="93" t="s">
        <v>2347</v>
      </c>
      <c r="E1004" s="93"/>
      <c r="F1004" s="114">
        <v>541892143917</v>
      </c>
      <c r="G1004" s="115">
        <v>37399</v>
      </c>
      <c r="H1004" s="112" t="s">
        <v>2284</v>
      </c>
      <c r="I1004" s="87" t="s">
        <v>111</v>
      </c>
      <c r="J1004" s="93" t="s">
        <v>125</v>
      </c>
      <c r="K1004" s="93" t="s">
        <v>2150</v>
      </c>
      <c r="L1004" s="115">
        <v>44978</v>
      </c>
      <c r="M1004" s="87" t="s">
        <v>96</v>
      </c>
      <c r="N1004" s="87">
        <v>0</v>
      </c>
      <c r="O1004" s="116">
        <v>32400</v>
      </c>
      <c r="P1004" s="116">
        <v>0</v>
      </c>
      <c r="Q1004" s="116">
        <v>0</v>
      </c>
      <c r="R1004" s="116">
        <v>0</v>
      </c>
      <c r="S1004" s="116">
        <v>48600</v>
      </c>
      <c r="T1004" s="116">
        <f t="shared" si="61"/>
        <v>81000</v>
      </c>
      <c r="U1004" s="87">
        <v>0</v>
      </c>
      <c r="V1004" s="89">
        <f t="shared" si="63"/>
        <v>81000</v>
      </c>
      <c r="W1004" s="87">
        <v>0</v>
      </c>
      <c r="X1004" s="116">
        <v>7776</v>
      </c>
      <c r="Y1004" s="116">
        <v>0</v>
      </c>
      <c r="Z1004" s="116">
        <v>602</v>
      </c>
      <c r="AA1004" s="116">
        <v>0</v>
      </c>
      <c r="AB1004" s="116">
        <v>0</v>
      </c>
      <c r="AC1004" s="116">
        <v>0</v>
      </c>
      <c r="AD1004" s="116">
        <v>0</v>
      </c>
      <c r="AE1004" s="116">
        <f t="shared" si="62"/>
        <v>8378</v>
      </c>
      <c r="AF1004" s="89">
        <f t="shared" si="64"/>
        <v>72622</v>
      </c>
      <c r="AG1004" s="87">
        <v>0</v>
      </c>
      <c r="AH1004" s="117" t="s">
        <v>121</v>
      </c>
      <c r="AI1004" s="118">
        <v>520101028120457</v>
      </c>
      <c r="AJ1004" s="117">
        <v>0</v>
      </c>
    </row>
    <row r="1005" spans="2:36" ht="16.5">
      <c r="B1005" s="93" t="s">
        <v>2348</v>
      </c>
      <c r="C1005" s="113">
        <v>440</v>
      </c>
      <c r="D1005" s="93" t="s">
        <v>2349</v>
      </c>
      <c r="E1005" s="93"/>
      <c r="F1005" s="114">
        <v>444681428681</v>
      </c>
      <c r="G1005" s="115">
        <v>36022</v>
      </c>
      <c r="H1005" s="112" t="s">
        <v>2284</v>
      </c>
      <c r="I1005" s="87" t="s">
        <v>111</v>
      </c>
      <c r="J1005" s="93" t="s">
        <v>2199</v>
      </c>
      <c r="K1005" s="93" t="s">
        <v>2150</v>
      </c>
      <c r="L1005" s="115">
        <v>44986</v>
      </c>
      <c r="M1005" s="87" t="s">
        <v>96</v>
      </c>
      <c r="N1005" s="87">
        <v>0</v>
      </c>
      <c r="O1005" s="116">
        <v>15526</v>
      </c>
      <c r="P1005" s="116">
        <v>0</v>
      </c>
      <c r="Q1005" s="116">
        <v>0</v>
      </c>
      <c r="R1005" s="116">
        <v>0</v>
      </c>
      <c r="S1005" s="116">
        <v>30222</v>
      </c>
      <c r="T1005" s="116">
        <f t="shared" si="61"/>
        <v>45748</v>
      </c>
      <c r="U1005" s="87">
        <v>0</v>
      </c>
      <c r="V1005" s="89">
        <f t="shared" si="63"/>
        <v>45748</v>
      </c>
      <c r="W1005" s="87">
        <v>0</v>
      </c>
      <c r="X1005" s="116">
        <v>3726</v>
      </c>
      <c r="Y1005" s="116">
        <v>0</v>
      </c>
      <c r="Z1005" s="116">
        <v>289</v>
      </c>
      <c r="AA1005" s="116">
        <v>0</v>
      </c>
      <c r="AB1005" s="116">
        <v>0</v>
      </c>
      <c r="AC1005" s="116">
        <v>0</v>
      </c>
      <c r="AD1005" s="116">
        <v>0</v>
      </c>
      <c r="AE1005" s="116">
        <f t="shared" si="62"/>
        <v>4015</v>
      </c>
      <c r="AF1005" s="89">
        <f t="shared" si="64"/>
        <v>41733</v>
      </c>
      <c r="AG1005" s="87">
        <v>0</v>
      </c>
      <c r="AH1005" s="117" t="s">
        <v>121</v>
      </c>
      <c r="AI1005" s="118">
        <v>209010100066359</v>
      </c>
      <c r="AJ1005" s="117">
        <v>0</v>
      </c>
    </row>
    <row r="1006" spans="2:36" ht="16.5">
      <c r="B1006" s="93" t="s">
        <v>2350</v>
      </c>
      <c r="C1006" s="113">
        <v>441</v>
      </c>
      <c r="D1006" s="93" t="s">
        <v>2351</v>
      </c>
      <c r="E1006" s="93"/>
      <c r="F1006" s="114">
        <v>771171590419</v>
      </c>
      <c r="G1006" s="115">
        <v>37225</v>
      </c>
      <c r="H1006" s="112" t="s">
        <v>2284</v>
      </c>
      <c r="I1006" s="87" t="s">
        <v>111</v>
      </c>
      <c r="J1006" s="93" t="s">
        <v>163</v>
      </c>
      <c r="K1006" s="93" t="s">
        <v>2150</v>
      </c>
      <c r="L1006" s="115">
        <v>44896</v>
      </c>
      <c r="M1006" s="87" t="s">
        <v>96</v>
      </c>
      <c r="N1006" s="87">
        <v>0</v>
      </c>
      <c r="O1006" s="116">
        <v>5195</v>
      </c>
      <c r="P1006" s="116">
        <v>0</v>
      </c>
      <c r="Q1006" s="116">
        <v>0</v>
      </c>
      <c r="R1006" s="116">
        <v>0</v>
      </c>
      <c r="S1006" s="116">
        <v>9792</v>
      </c>
      <c r="T1006" s="116">
        <f t="shared" si="61"/>
        <v>14987</v>
      </c>
      <c r="U1006" s="87">
        <v>0</v>
      </c>
      <c r="V1006" s="89">
        <f t="shared" si="63"/>
        <v>14987</v>
      </c>
      <c r="W1006" s="87">
        <v>0</v>
      </c>
      <c r="X1006" s="116">
        <v>1248</v>
      </c>
      <c r="Y1006" s="116">
        <v>0</v>
      </c>
      <c r="Z1006" s="116">
        <v>98</v>
      </c>
      <c r="AA1006" s="116">
        <v>0</v>
      </c>
      <c r="AB1006" s="116">
        <v>0</v>
      </c>
      <c r="AC1006" s="116">
        <v>0</v>
      </c>
      <c r="AD1006" s="116">
        <v>0</v>
      </c>
      <c r="AE1006" s="116">
        <f t="shared" si="62"/>
        <v>1346</v>
      </c>
      <c r="AF1006" s="89">
        <f t="shared" si="64"/>
        <v>13641</v>
      </c>
      <c r="AG1006" s="87">
        <v>0</v>
      </c>
      <c r="AH1006" s="117" t="s">
        <v>121</v>
      </c>
      <c r="AI1006" s="118">
        <v>328002011022617</v>
      </c>
      <c r="AJ1006" s="117" t="s">
        <v>174</v>
      </c>
    </row>
    <row r="1007" spans="2:36" ht="16.5">
      <c r="B1007" s="93" t="s">
        <v>2352</v>
      </c>
      <c r="C1007" s="113">
        <v>442</v>
      </c>
      <c r="D1007" s="93" t="s">
        <v>2353</v>
      </c>
      <c r="E1007" s="93"/>
      <c r="F1007" s="114">
        <v>706980876920</v>
      </c>
      <c r="G1007" s="115">
        <v>36783</v>
      </c>
      <c r="H1007" s="112" t="s">
        <v>2284</v>
      </c>
      <c r="I1007" s="87" t="s">
        <v>111</v>
      </c>
      <c r="J1007" s="93" t="s">
        <v>112</v>
      </c>
      <c r="K1007" s="93" t="s">
        <v>2150</v>
      </c>
      <c r="L1007" s="115">
        <v>44863</v>
      </c>
      <c r="M1007" s="87" t="s">
        <v>96</v>
      </c>
      <c r="N1007" s="87">
        <v>0</v>
      </c>
      <c r="O1007" s="116">
        <v>36857</v>
      </c>
      <c r="P1007" s="116">
        <v>0</v>
      </c>
      <c r="Q1007" s="116">
        <v>0</v>
      </c>
      <c r="R1007" s="116">
        <v>0</v>
      </c>
      <c r="S1007" s="116">
        <v>72904</v>
      </c>
      <c r="T1007" s="116">
        <f t="shared" si="61"/>
        <v>109761</v>
      </c>
      <c r="U1007" s="87">
        <v>0</v>
      </c>
      <c r="V1007" s="89">
        <f t="shared" si="63"/>
        <v>109761</v>
      </c>
      <c r="W1007" s="87">
        <v>0</v>
      </c>
      <c r="X1007" s="116">
        <v>8856</v>
      </c>
      <c r="Y1007" s="116">
        <v>0</v>
      </c>
      <c r="Z1007" s="116">
        <v>694</v>
      </c>
      <c r="AA1007" s="116">
        <v>0</v>
      </c>
      <c r="AB1007" s="116">
        <v>0</v>
      </c>
      <c r="AC1007" s="116">
        <v>0</v>
      </c>
      <c r="AD1007" s="116">
        <v>0</v>
      </c>
      <c r="AE1007" s="116">
        <f t="shared" si="62"/>
        <v>9550</v>
      </c>
      <c r="AF1007" s="89">
        <f t="shared" si="64"/>
        <v>100211</v>
      </c>
      <c r="AG1007" s="87">
        <v>0</v>
      </c>
      <c r="AH1007" s="117" t="s">
        <v>121</v>
      </c>
      <c r="AI1007" s="118">
        <v>328002120001575</v>
      </c>
      <c r="AJ1007" s="117" t="s">
        <v>174</v>
      </c>
    </row>
    <row r="1008" spans="2:36" ht="16.5">
      <c r="B1008" s="93" t="s">
        <v>2354</v>
      </c>
      <c r="C1008" s="113">
        <v>443</v>
      </c>
      <c r="D1008" s="93" t="s">
        <v>2355</v>
      </c>
      <c r="E1008" s="93"/>
      <c r="F1008" s="114">
        <v>294600293242</v>
      </c>
      <c r="G1008" s="115">
        <v>36892</v>
      </c>
      <c r="H1008" s="112" t="s">
        <v>2160</v>
      </c>
      <c r="I1008" s="87" t="s">
        <v>111</v>
      </c>
      <c r="J1008" s="93" t="s">
        <v>361</v>
      </c>
      <c r="K1008" s="93" t="s">
        <v>2150</v>
      </c>
      <c r="L1008" s="115">
        <v>44929</v>
      </c>
      <c r="M1008" s="87" t="s">
        <v>96</v>
      </c>
      <c r="N1008" s="87">
        <v>0</v>
      </c>
      <c r="O1008" s="116">
        <v>38713</v>
      </c>
      <c r="P1008" s="116">
        <v>0</v>
      </c>
      <c r="Q1008" s="116">
        <v>0</v>
      </c>
      <c r="R1008" s="116">
        <v>0</v>
      </c>
      <c r="S1008" s="116">
        <v>78670</v>
      </c>
      <c r="T1008" s="116">
        <f t="shared" si="61"/>
        <v>117383</v>
      </c>
      <c r="U1008" s="87">
        <v>0</v>
      </c>
      <c r="V1008" s="89">
        <f t="shared" si="63"/>
        <v>117383</v>
      </c>
      <c r="W1008" s="87">
        <v>0</v>
      </c>
      <c r="X1008" s="116">
        <v>9290</v>
      </c>
      <c r="Y1008" s="116">
        <v>0</v>
      </c>
      <c r="Z1008" s="116">
        <v>729</v>
      </c>
      <c r="AA1008" s="116">
        <v>0</v>
      </c>
      <c r="AB1008" s="116">
        <v>0</v>
      </c>
      <c r="AC1008" s="116">
        <v>0</v>
      </c>
      <c r="AD1008" s="116">
        <v>0</v>
      </c>
      <c r="AE1008" s="116">
        <f t="shared" si="62"/>
        <v>10019</v>
      </c>
      <c r="AF1008" s="89">
        <f t="shared" si="64"/>
        <v>107364</v>
      </c>
      <c r="AG1008" s="87">
        <v>0</v>
      </c>
      <c r="AH1008" s="117" t="s">
        <v>121</v>
      </c>
      <c r="AI1008" s="118">
        <v>214812120000338</v>
      </c>
      <c r="AJ1008" s="117" t="s">
        <v>122</v>
      </c>
    </row>
    <row r="1009" spans="2:36" ht="16.5">
      <c r="B1009" s="93" t="s">
        <v>2356</v>
      </c>
      <c r="C1009" s="113">
        <v>444</v>
      </c>
      <c r="D1009" s="93" t="s">
        <v>2357</v>
      </c>
      <c r="E1009" s="93"/>
      <c r="F1009" s="114">
        <v>389481157986</v>
      </c>
      <c r="G1009" s="115">
        <v>36283</v>
      </c>
      <c r="H1009" s="112" t="s">
        <v>62</v>
      </c>
      <c r="I1009" s="87" t="s">
        <v>111</v>
      </c>
      <c r="J1009" s="93" t="s">
        <v>387</v>
      </c>
      <c r="K1009" s="93" t="s">
        <v>2150</v>
      </c>
      <c r="L1009" s="115">
        <v>44929</v>
      </c>
      <c r="M1009" s="87" t="s">
        <v>96</v>
      </c>
      <c r="N1009" s="87">
        <v>0</v>
      </c>
      <c r="O1009" s="116">
        <v>40800</v>
      </c>
      <c r="P1009" s="116">
        <v>0</v>
      </c>
      <c r="Q1009" s="116">
        <v>0</v>
      </c>
      <c r="R1009" s="116">
        <v>0</v>
      </c>
      <c r="S1009" s="116">
        <v>75988</v>
      </c>
      <c r="T1009" s="116">
        <f t="shared" si="61"/>
        <v>116788</v>
      </c>
      <c r="U1009" s="87">
        <v>0</v>
      </c>
      <c r="V1009" s="89">
        <f t="shared" si="63"/>
        <v>116788</v>
      </c>
      <c r="W1009" s="87">
        <v>0</v>
      </c>
      <c r="X1009" s="116">
        <v>9792</v>
      </c>
      <c r="Y1009" s="116">
        <v>0</v>
      </c>
      <c r="Z1009" s="116">
        <v>768</v>
      </c>
      <c r="AA1009" s="116">
        <v>0</v>
      </c>
      <c r="AB1009" s="116">
        <v>0</v>
      </c>
      <c r="AC1009" s="116">
        <v>0</v>
      </c>
      <c r="AD1009" s="116">
        <v>0</v>
      </c>
      <c r="AE1009" s="116">
        <f t="shared" si="62"/>
        <v>10560</v>
      </c>
      <c r="AF1009" s="89">
        <f t="shared" si="64"/>
        <v>106228</v>
      </c>
      <c r="AG1009" s="87">
        <v>0</v>
      </c>
      <c r="AH1009" s="117" t="s">
        <v>121</v>
      </c>
      <c r="AI1009" s="118">
        <v>214812120000342</v>
      </c>
      <c r="AJ1009" s="117" t="s">
        <v>122</v>
      </c>
    </row>
    <row r="1010" spans="2:36" ht="16.5">
      <c r="B1010" s="93" t="s">
        <v>2358</v>
      </c>
      <c r="C1010" s="113">
        <v>445</v>
      </c>
      <c r="D1010" s="93" t="s">
        <v>2359</v>
      </c>
      <c r="E1010" s="93"/>
      <c r="F1010" s="114">
        <v>973659445019</v>
      </c>
      <c r="G1010" s="115">
        <v>37424</v>
      </c>
      <c r="H1010" s="112" t="s">
        <v>62</v>
      </c>
      <c r="I1010" s="87" t="s">
        <v>111</v>
      </c>
      <c r="J1010" s="93" t="s">
        <v>112</v>
      </c>
      <c r="K1010" s="93" t="s">
        <v>2150</v>
      </c>
      <c r="L1010" s="115">
        <v>44950</v>
      </c>
      <c r="M1010" s="87" t="s">
        <v>96</v>
      </c>
      <c r="N1010" s="87">
        <v>0</v>
      </c>
      <c r="O1010" s="116">
        <v>39901</v>
      </c>
      <c r="P1010" s="116">
        <v>0</v>
      </c>
      <c r="Q1010" s="116">
        <v>0</v>
      </c>
      <c r="R1010" s="116">
        <v>0</v>
      </c>
      <c r="S1010" s="116">
        <v>81982</v>
      </c>
      <c r="T1010" s="116">
        <f t="shared" si="61"/>
        <v>121883</v>
      </c>
      <c r="U1010" s="87">
        <v>0</v>
      </c>
      <c r="V1010" s="89">
        <f t="shared" si="63"/>
        <v>121883</v>
      </c>
      <c r="W1010" s="87">
        <v>0</v>
      </c>
      <c r="X1010" s="116">
        <v>9576</v>
      </c>
      <c r="Y1010" s="116">
        <v>0</v>
      </c>
      <c r="Z1010" s="116">
        <v>751</v>
      </c>
      <c r="AA1010" s="116">
        <v>0</v>
      </c>
      <c r="AB1010" s="116">
        <v>0</v>
      </c>
      <c r="AC1010" s="116">
        <v>0</v>
      </c>
      <c r="AD1010" s="116">
        <v>0</v>
      </c>
      <c r="AE1010" s="116">
        <f t="shared" si="62"/>
        <v>10327</v>
      </c>
      <c r="AF1010" s="89">
        <f t="shared" si="64"/>
        <v>111556</v>
      </c>
      <c r="AG1010" s="87">
        <v>0</v>
      </c>
      <c r="AH1010" s="117" t="s">
        <v>121</v>
      </c>
      <c r="AI1010" s="118">
        <v>214812010001326</v>
      </c>
      <c r="AJ1010" s="117" t="s">
        <v>122</v>
      </c>
    </row>
    <row r="1011" spans="2:36" ht="16.5">
      <c r="B1011" s="93" t="s">
        <v>2360</v>
      </c>
      <c r="C1011" s="113">
        <v>446</v>
      </c>
      <c r="D1011" s="93" t="s">
        <v>2361</v>
      </c>
      <c r="E1011" s="93"/>
      <c r="F1011" s="114">
        <v>446414344812</v>
      </c>
      <c r="G1011" s="115">
        <v>36892</v>
      </c>
      <c r="H1011" s="112" t="s">
        <v>62</v>
      </c>
      <c r="I1011" s="87" t="s">
        <v>111</v>
      </c>
      <c r="J1011" s="93" t="s">
        <v>125</v>
      </c>
      <c r="K1011" s="93" t="s">
        <v>2150</v>
      </c>
      <c r="L1011" s="115">
        <v>44953</v>
      </c>
      <c r="M1011" s="87" t="s">
        <v>96</v>
      </c>
      <c r="N1011" s="87">
        <v>0</v>
      </c>
      <c r="O1011" s="116">
        <v>17113</v>
      </c>
      <c r="P1011" s="116">
        <v>0</v>
      </c>
      <c r="Q1011" s="116">
        <v>0</v>
      </c>
      <c r="R1011" s="116">
        <v>0</v>
      </c>
      <c r="S1011" s="116">
        <v>28958</v>
      </c>
      <c r="T1011" s="116">
        <f t="shared" si="61"/>
        <v>46071</v>
      </c>
      <c r="U1011" s="87">
        <v>0</v>
      </c>
      <c r="V1011" s="89">
        <f t="shared" si="63"/>
        <v>46071</v>
      </c>
      <c r="W1011" s="87">
        <v>0</v>
      </c>
      <c r="X1011" s="116">
        <v>4108</v>
      </c>
      <c r="Y1011" s="116">
        <v>0</v>
      </c>
      <c r="Z1011" s="116">
        <v>322</v>
      </c>
      <c r="AA1011" s="116">
        <v>0</v>
      </c>
      <c r="AB1011" s="116">
        <v>0</v>
      </c>
      <c r="AC1011" s="116">
        <v>0</v>
      </c>
      <c r="AD1011" s="116">
        <v>0</v>
      </c>
      <c r="AE1011" s="116">
        <f t="shared" si="62"/>
        <v>4430</v>
      </c>
      <c r="AF1011" s="89">
        <f t="shared" si="64"/>
        <v>41641</v>
      </c>
      <c r="AG1011" s="87">
        <v>0</v>
      </c>
      <c r="AH1011" s="117" t="s">
        <v>121</v>
      </c>
      <c r="AI1011" s="118">
        <v>214812120000340</v>
      </c>
      <c r="AJ1011" s="117" t="s">
        <v>122</v>
      </c>
    </row>
    <row r="1012" spans="2:36" ht="16.5">
      <c r="B1012" s="93" t="s">
        <v>2362</v>
      </c>
      <c r="C1012" s="113">
        <v>447</v>
      </c>
      <c r="D1012" s="93" t="s">
        <v>2363</v>
      </c>
      <c r="E1012" s="93"/>
      <c r="F1012" s="114">
        <v>281978831832</v>
      </c>
      <c r="G1012" s="115">
        <v>36597</v>
      </c>
      <c r="H1012" s="112" t="s">
        <v>62</v>
      </c>
      <c r="I1012" s="87" t="s">
        <v>111</v>
      </c>
      <c r="J1012" s="93" t="s">
        <v>125</v>
      </c>
      <c r="K1012" s="93" t="s">
        <v>2150</v>
      </c>
      <c r="L1012" s="115">
        <v>44960</v>
      </c>
      <c r="M1012" s="87" t="s">
        <v>96</v>
      </c>
      <c r="N1012" s="87">
        <v>0</v>
      </c>
      <c r="O1012" s="116">
        <v>39008</v>
      </c>
      <c r="P1012" s="116">
        <v>0</v>
      </c>
      <c r="Q1012" s="116">
        <v>0</v>
      </c>
      <c r="R1012" s="116">
        <v>0</v>
      </c>
      <c r="S1012" s="116">
        <v>76980</v>
      </c>
      <c r="T1012" s="116">
        <f t="shared" si="61"/>
        <v>115988</v>
      </c>
      <c r="U1012" s="87">
        <v>0</v>
      </c>
      <c r="V1012" s="89">
        <f t="shared" si="63"/>
        <v>115988</v>
      </c>
      <c r="W1012" s="87">
        <v>0</v>
      </c>
      <c r="X1012" s="116">
        <v>9362</v>
      </c>
      <c r="Y1012" s="116">
        <v>0</v>
      </c>
      <c r="Z1012" s="116">
        <v>735</v>
      </c>
      <c r="AA1012" s="116">
        <v>0</v>
      </c>
      <c r="AB1012" s="116">
        <v>0</v>
      </c>
      <c r="AC1012" s="116">
        <v>0</v>
      </c>
      <c r="AD1012" s="116">
        <v>0</v>
      </c>
      <c r="AE1012" s="116">
        <f t="shared" si="62"/>
        <v>10097</v>
      </c>
      <c r="AF1012" s="89">
        <f t="shared" si="64"/>
        <v>105891</v>
      </c>
      <c r="AG1012" s="87">
        <v>0</v>
      </c>
      <c r="AH1012" s="117" t="s">
        <v>121</v>
      </c>
      <c r="AI1012" s="118">
        <v>214812120000335</v>
      </c>
      <c r="AJ1012" s="117" t="s">
        <v>122</v>
      </c>
    </row>
    <row r="1013" spans="2:36" ht="16.5">
      <c r="B1013" s="93" t="s">
        <v>2364</v>
      </c>
      <c r="C1013" s="113">
        <v>448</v>
      </c>
      <c r="D1013" s="93" t="s">
        <v>2365</v>
      </c>
      <c r="E1013" s="93"/>
      <c r="F1013" s="114">
        <v>636546644778</v>
      </c>
      <c r="G1013" s="115">
        <v>37036</v>
      </c>
      <c r="H1013" s="112" t="s">
        <v>62</v>
      </c>
      <c r="I1013" s="87" t="s">
        <v>111</v>
      </c>
      <c r="J1013" s="93" t="s">
        <v>112</v>
      </c>
      <c r="K1013" s="93" t="s">
        <v>2150</v>
      </c>
      <c r="L1013" s="115">
        <v>44964</v>
      </c>
      <c r="M1013" s="87" t="s">
        <v>96</v>
      </c>
      <c r="N1013" s="87">
        <v>0</v>
      </c>
      <c r="O1013" s="116">
        <v>40800</v>
      </c>
      <c r="P1013" s="116">
        <v>0</v>
      </c>
      <c r="Q1013" s="116">
        <v>0</v>
      </c>
      <c r="R1013" s="116">
        <v>0</v>
      </c>
      <c r="S1013" s="116">
        <v>81187</v>
      </c>
      <c r="T1013" s="116">
        <f t="shared" si="61"/>
        <v>121987</v>
      </c>
      <c r="U1013" s="87">
        <v>0</v>
      </c>
      <c r="V1013" s="89">
        <f t="shared" si="63"/>
        <v>121987</v>
      </c>
      <c r="W1013" s="87">
        <v>0</v>
      </c>
      <c r="X1013" s="116">
        <v>9792</v>
      </c>
      <c r="Y1013" s="116">
        <v>0</v>
      </c>
      <c r="Z1013" s="116">
        <v>768</v>
      </c>
      <c r="AA1013" s="116">
        <v>0</v>
      </c>
      <c r="AB1013" s="116">
        <v>0</v>
      </c>
      <c r="AC1013" s="116">
        <v>0</v>
      </c>
      <c r="AD1013" s="116">
        <v>0</v>
      </c>
      <c r="AE1013" s="116">
        <f t="shared" si="62"/>
        <v>10560</v>
      </c>
      <c r="AF1013" s="89">
        <f t="shared" si="64"/>
        <v>111427</v>
      </c>
      <c r="AG1013" s="87">
        <v>0</v>
      </c>
      <c r="AH1013" s="117" t="s">
        <v>121</v>
      </c>
      <c r="AI1013" s="118">
        <v>214812120000339</v>
      </c>
      <c r="AJ1013" s="117" t="s">
        <v>122</v>
      </c>
    </row>
    <row r="1014" spans="2:36" ht="16.5">
      <c r="B1014" s="93" t="s">
        <v>2368</v>
      </c>
      <c r="C1014" s="113">
        <v>449</v>
      </c>
      <c r="D1014" s="93" t="s">
        <v>2369</v>
      </c>
      <c r="E1014" s="93"/>
      <c r="F1014" s="114">
        <v>529052310232</v>
      </c>
      <c r="G1014" s="115">
        <v>35587</v>
      </c>
      <c r="H1014" s="112" t="s">
        <v>62</v>
      </c>
      <c r="I1014" s="87" t="s">
        <v>111</v>
      </c>
      <c r="J1014" s="93" t="s">
        <v>387</v>
      </c>
      <c r="K1014" s="93" t="s">
        <v>2150</v>
      </c>
      <c r="L1014" s="115">
        <v>44972</v>
      </c>
      <c r="M1014" s="87" t="s">
        <v>96</v>
      </c>
      <c r="N1014" s="87">
        <v>0</v>
      </c>
      <c r="O1014" s="116">
        <v>40120</v>
      </c>
      <c r="P1014" s="116">
        <v>0</v>
      </c>
      <c r="Q1014" s="116">
        <v>0</v>
      </c>
      <c r="R1014" s="116">
        <v>0</v>
      </c>
      <c r="S1014" s="116">
        <v>74736</v>
      </c>
      <c r="T1014" s="116">
        <f t="shared" ref="T1014:T1077" si="65">SUM(O1014:S1014)</f>
        <v>114856</v>
      </c>
      <c r="U1014" s="87">
        <v>0</v>
      </c>
      <c r="V1014" s="89">
        <f t="shared" si="63"/>
        <v>114856</v>
      </c>
      <c r="W1014" s="87">
        <v>0</v>
      </c>
      <c r="X1014" s="116">
        <v>9628</v>
      </c>
      <c r="Y1014" s="116">
        <v>0</v>
      </c>
      <c r="Z1014" s="116">
        <v>755</v>
      </c>
      <c r="AA1014" s="116">
        <v>0</v>
      </c>
      <c r="AB1014" s="116">
        <v>0</v>
      </c>
      <c r="AC1014" s="116">
        <v>0</v>
      </c>
      <c r="AD1014" s="116">
        <v>0</v>
      </c>
      <c r="AE1014" s="116">
        <f t="shared" ref="AE1014:AE1077" si="66">SUM(X1014:AD1014)</f>
        <v>10383</v>
      </c>
      <c r="AF1014" s="89">
        <f t="shared" si="64"/>
        <v>104473</v>
      </c>
      <c r="AG1014" s="87">
        <v>0</v>
      </c>
      <c r="AH1014" s="117" t="s">
        <v>121</v>
      </c>
      <c r="AI1014" s="118">
        <v>214812120000343</v>
      </c>
      <c r="AJ1014" s="117" t="s">
        <v>122</v>
      </c>
    </row>
    <row r="1015" spans="2:36" ht="16.5">
      <c r="B1015" s="93" t="s">
        <v>2370</v>
      </c>
      <c r="C1015" s="113">
        <v>450</v>
      </c>
      <c r="D1015" s="93" t="s">
        <v>2371</v>
      </c>
      <c r="E1015" s="93"/>
      <c r="F1015" s="114">
        <v>693490623146</v>
      </c>
      <c r="G1015" s="115">
        <v>36038</v>
      </c>
      <c r="H1015" s="112" t="s">
        <v>62</v>
      </c>
      <c r="I1015" s="87" t="s">
        <v>111</v>
      </c>
      <c r="J1015" s="93" t="s">
        <v>112</v>
      </c>
      <c r="K1015" s="93" t="s">
        <v>2150</v>
      </c>
      <c r="L1015" s="115">
        <v>44992</v>
      </c>
      <c r="M1015" s="87" t="s">
        <v>96</v>
      </c>
      <c r="N1015" s="87">
        <v>0</v>
      </c>
      <c r="O1015" s="116">
        <v>10087</v>
      </c>
      <c r="P1015" s="116">
        <v>0</v>
      </c>
      <c r="Q1015" s="116">
        <v>0</v>
      </c>
      <c r="R1015" s="116">
        <v>0</v>
      </c>
      <c r="S1015" s="116">
        <v>19500</v>
      </c>
      <c r="T1015" s="116">
        <f t="shared" si="65"/>
        <v>29587</v>
      </c>
      <c r="U1015" s="87">
        <v>0</v>
      </c>
      <c r="V1015" s="89">
        <f t="shared" ref="V1015:V1078" si="67">T1015+U1015</f>
        <v>29587</v>
      </c>
      <c r="W1015" s="87">
        <v>0</v>
      </c>
      <c r="X1015" s="116">
        <v>2420</v>
      </c>
      <c r="Y1015" s="116">
        <v>0</v>
      </c>
      <c r="Z1015" s="116">
        <v>190</v>
      </c>
      <c r="AA1015" s="116">
        <v>0</v>
      </c>
      <c r="AB1015" s="116">
        <v>0</v>
      </c>
      <c r="AC1015" s="116">
        <v>0</v>
      </c>
      <c r="AD1015" s="116">
        <v>0</v>
      </c>
      <c r="AE1015" s="116">
        <f t="shared" si="66"/>
        <v>2610</v>
      </c>
      <c r="AF1015" s="89">
        <f t="shared" ref="AF1015:AF1078" si="68">V1015-AE1015</f>
        <v>26977</v>
      </c>
      <c r="AG1015" s="87">
        <v>0</v>
      </c>
      <c r="AH1015" s="117" t="s">
        <v>121</v>
      </c>
      <c r="AI1015" s="118">
        <v>214812120000021</v>
      </c>
      <c r="AJ1015" s="117" t="s">
        <v>122</v>
      </c>
    </row>
    <row r="1016" spans="2:36" ht="16.5">
      <c r="B1016" s="93" t="s">
        <v>2372</v>
      </c>
      <c r="C1016" s="113">
        <v>451</v>
      </c>
      <c r="D1016" s="93" t="s">
        <v>2373</v>
      </c>
      <c r="E1016" s="93"/>
      <c r="F1016" s="114">
        <v>984617413608</v>
      </c>
      <c r="G1016" s="115">
        <v>37191</v>
      </c>
      <c r="H1016" s="112" t="s">
        <v>62</v>
      </c>
      <c r="I1016" s="87" t="s">
        <v>111</v>
      </c>
      <c r="J1016" s="93" t="s">
        <v>361</v>
      </c>
      <c r="K1016" s="93" t="s">
        <v>2150</v>
      </c>
      <c r="L1016" s="115">
        <v>44929</v>
      </c>
      <c r="M1016" s="87" t="s">
        <v>96</v>
      </c>
      <c r="N1016" s="87">
        <v>0</v>
      </c>
      <c r="O1016" s="116">
        <v>7480</v>
      </c>
      <c r="P1016" s="116">
        <v>0</v>
      </c>
      <c r="Q1016" s="116">
        <v>0</v>
      </c>
      <c r="R1016" s="116">
        <v>0</v>
      </c>
      <c r="S1016" s="116">
        <v>14590</v>
      </c>
      <c r="T1016" s="116">
        <f t="shared" si="65"/>
        <v>22070</v>
      </c>
      <c r="U1016" s="87">
        <v>0</v>
      </c>
      <c r="V1016" s="89">
        <f t="shared" si="67"/>
        <v>22070</v>
      </c>
      <c r="W1016" s="87">
        <v>0</v>
      </c>
      <c r="X1016" s="116">
        <v>1796</v>
      </c>
      <c r="Y1016" s="116">
        <v>0</v>
      </c>
      <c r="Z1016" s="116">
        <v>141</v>
      </c>
      <c r="AA1016" s="116">
        <v>0</v>
      </c>
      <c r="AB1016" s="116">
        <v>0</v>
      </c>
      <c r="AC1016" s="116">
        <v>0</v>
      </c>
      <c r="AD1016" s="116">
        <v>0</v>
      </c>
      <c r="AE1016" s="116">
        <f t="shared" si="66"/>
        <v>1937</v>
      </c>
      <c r="AF1016" s="89">
        <f t="shared" si="68"/>
        <v>20133</v>
      </c>
      <c r="AG1016" s="87">
        <v>0</v>
      </c>
      <c r="AH1016" s="117" t="s">
        <v>121</v>
      </c>
      <c r="AI1016" s="118">
        <v>214812120000341</v>
      </c>
      <c r="AJ1016" s="117" t="s">
        <v>122</v>
      </c>
    </row>
    <row r="1017" spans="2:36" ht="16.5">
      <c r="B1017" s="93" t="s">
        <v>2377</v>
      </c>
      <c r="C1017" s="113">
        <v>452</v>
      </c>
      <c r="D1017" s="93" t="s">
        <v>2378</v>
      </c>
      <c r="E1017" s="93" t="s">
        <v>2379</v>
      </c>
      <c r="F1017" s="114">
        <v>261380987664</v>
      </c>
      <c r="G1017" s="115">
        <v>35641</v>
      </c>
      <c r="H1017" s="112" t="s">
        <v>1258</v>
      </c>
      <c r="I1017" s="87" t="s">
        <v>111</v>
      </c>
      <c r="J1017" s="93" t="s">
        <v>112</v>
      </c>
      <c r="K1017" s="93" t="s">
        <v>1037</v>
      </c>
      <c r="L1017" s="115">
        <v>44949</v>
      </c>
      <c r="M1017" s="87" t="s">
        <v>96</v>
      </c>
      <c r="N1017" s="87">
        <v>0</v>
      </c>
      <c r="O1017" s="116">
        <v>27946</v>
      </c>
      <c r="P1017" s="116">
        <v>0</v>
      </c>
      <c r="Q1017" s="116">
        <v>0</v>
      </c>
      <c r="R1017" s="116">
        <v>0</v>
      </c>
      <c r="S1017" s="116">
        <v>41920</v>
      </c>
      <c r="T1017" s="116">
        <f t="shared" si="65"/>
        <v>69866</v>
      </c>
      <c r="U1017" s="87">
        <v>0</v>
      </c>
      <c r="V1017" s="89">
        <f t="shared" si="67"/>
        <v>69866</v>
      </c>
      <c r="W1017" s="87">
        <v>0</v>
      </c>
      <c r="X1017" s="116">
        <v>6706</v>
      </c>
      <c r="Y1017" s="116">
        <v>0</v>
      </c>
      <c r="Z1017" s="116">
        <v>524</v>
      </c>
      <c r="AA1017" s="116">
        <v>0</v>
      </c>
      <c r="AB1017" s="116">
        <v>0</v>
      </c>
      <c r="AC1017" s="116">
        <v>0</v>
      </c>
      <c r="AD1017" s="116">
        <v>0</v>
      </c>
      <c r="AE1017" s="116">
        <f t="shared" si="66"/>
        <v>7230</v>
      </c>
      <c r="AF1017" s="89">
        <f t="shared" si="68"/>
        <v>62636</v>
      </c>
      <c r="AG1017" s="87">
        <v>0</v>
      </c>
      <c r="AH1017" s="117" t="s">
        <v>121</v>
      </c>
      <c r="AI1017" s="118">
        <v>214812120000336</v>
      </c>
      <c r="AJ1017" s="117" t="s">
        <v>122</v>
      </c>
    </row>
    <row r="1018" spans="2:36" ht="16.5">
      <c r="B1018" s="93" t="s">
        <v>2382</v>
      </c>
      <c r="C1018" s="113">
        <v>453</v>
      </c>
      <c r="D1018" s="93" t="s">
        <v>2383</v>
      </c>
      <c r="E1018" s="93"/>
      <c r="F1018" s="114">
        <v>609371485667</v>
      </c>
      <c r="G1018" s="115">
        <v>36491</v>
      </c>
      <c r="H1018" s="112" t="s">
        <v>62</v>
      </c>
      <c r="I1018" s="87" t="s">
        <v>111</v>
      </c>
      <c r="J1018" s="93" t="s">
        <v>120</v>
      </c>
      <c r="K1018" s="93" t="s">
        <v>1037</v>
      </c>
      <c r="L1018" s="115">
        <v>44995</v>
      </c>
      <c r="M1018" s="87" t="s">
        <v>96</v>
      </c>
      <c r="N1018" s="87">
        <v>0</v>
      </c>
      <c r="O1018" s="116">
        <v>9600</v>
      </c>
      <c r="P1018" s="116">
        <v>0</v>
      </c>
      <c r="Q1018" s="116">
        <v>0</v>
      </c>
      <c r="R1018" s="116">
        <v>0</v>
      </c>
      <c r="S1018" s="116">
        <v>15176</v>
      </c>
      <c r="T1018" s="116">
        <f t="shared" si="65"/>
        <v>24776</v>
      </c>
      <c r="U1018" s="87">
        <v>0</v>
      </c>
      <c r="V1018" s="89">
        <f t="shared" si="67"/>
        <v>24776</v>
      </c>
      <c r="W1018" s="87">
        <v>0</v>
      </c>
      <c r="X1018" s="116">
        <v>2304</v>
      </c>
      <c r="Y1018" s="116">
        <v>0</v>
      </c>
      <c r="Z1018" s="116">
        <v>180</v>
      </c>
      <c r="AA1018" s="116">
        <v>0</v>
      </c>
      <c r="AB1018" s="116">
        <v>0</v>
      </c>
      <c r="AC1018" s="116">
        <v>0</v>
      </c>
      <c r="AD1018" s="116">
        <v>0</v>
      </c>
      <c r="AE1018" s="116">
        <f t="shared" si="66"/>
        <v>2484</v>
      </c>
      <c r="AF1018" s="89">
        <f t="shared" si="68"/>
        <v>22292</v>
      </c>
      <c r="AG1018" s="87">
        <v>0</v>
      </c>
      <c r="AH1018" s="117" t="s">
        <v>121</v>
      </c>
      <c r="AI1018" s="118">
        <v>214812120000436</v>
      </c>
      <c r="AJ1018" s="117" t="s">
        <v>122</v>
      </c>
    </row>
    <row r="1019" spans="2:36" ht="16.5">
      <c r="B1019" s="93" t="s">
        <v>2389</v>
      </c>
      <c r="C1019" s="113">
        <v>454</v>
      </c>
      <c r="D1019" s="93" t="s">
        <v>2390</v>
      </c>
      <c r="E1019" s="93" t="s">
        <v>2391</v>
      </c>
      <c r="F1019" s="114">
        <v>296926455998</v>
      </c>
      <c r="G1019" s="115">
        <v>33031</v>
      </c>
      <c r="H1019" s="112" t="s">
        <v>62</v>
      </c>
      <c r="I1019" s="87" t="s">
        <v>111</v>
      </c>
      <c r="J1019" s="93" t="s">
        <v>128</v>
      </c>
      <c r="K1019" s="93" t="s">
        <v>2150</v>
      </c>
      <c r="L1019" s="115">
        <v>44987</v>
      </c>
      <c r="M1019" s="87" t="s">
        <v>96</v>
      </c>
      <c r="N1019" s="87">
        <v>0</v>
      </c>
      <c r="O1019" s="116">
        <v>24480</v>
      </c>
      <c r="P1019" s="116">
        <v>0</v>
      </c>
      <c r="Q1019" s="116">
        <v>0</v>
      </c>
      <c r="R1019" s="116">
        <v>0</v>
      </c>
      <c r="S1019" s="116">
        <v>36720</v>
      </c>
      <c r="T1019" s="116">
        <f t="shared" si="65"/>
        <v>61200</v>
      </c>
      <c r="U1019" s="87">
        <v>0</v>
      </c>
      <c r="V1019" s="89">
        <f t="shared" si="67"/>
        <v>61200</v>
      </c>
      <c r="W1019" s="87">
        <v>0</v>
      </c>
      <c r="X1019" s="116">
        <v>5876</v>
      </c>
      <c r="Y1019" s="116">
        <v>0</v>
      </c>
      <c r="Z1019" s="116">
        <v>459</v>
      </c>
      <c r="AA1019" s="116">
        <v>0</v>
      </c>
      <c r="AB1019" s="116">
        <v>0</v>
      </c>
      <c r="AC1019" s="116">
        <v>0</v>
      </c>
      <c r="AD1019" s="116">
        <v>0</v>
      </c>
      <c r="AE1019" s="116">
        <f t="shared" si="66"/>
        <v>6335</v>
      </c>
      <c r="AF1019" s="89">
        <f t="shared" si="68"/>
        <v>54865</v>
      </c>
      <c r="AG1019" s="87">
        <v>0</v>
      </c>
      <c r="AH1019" s="117" t="s">
        <v>121</v>
      </c>
      <c r="AI1019" s="118">
        <v>104812010000213</v>
      </c>
      <c r="AJ1019" s="117" t="s">
        <v>193</v>
      </c>
    </row>
    <row r="1020" spans="2:36" ht="16.5">
      <c r="B1020" s="93" t="s">
        <v>2392</v>
      </c>
      <c r="C1020" s="113">
        <v>455</v>
      </c>
      <c r="D1020" s="93" t="s">
        <v>2393</v>
      </c>
      <c r="E1020" s="93"/>
      <c r="F1020" s="114">
        <v>225999501087</v>
      </c>
      <c r="G1020" s="115">
        <v>28857</v>
      </c>
      <c r="H1020" s="112" t="s">
        <v>2284</v>
      </c>
      <c r="I1020" s="87" t="s">
        <v>111</v>
      </c>
      <c r="J1020" s="93" t="s">
        <v>112</v>
      </c>
      <c r="K1020" s="93" t="s">
        <v>2150</v>
      </c>
      <c r="L1020" s="115">
        <v>45017</v>
      </c>
      <c r="M1020" s="87" t="s">
        <v>96</v>
      </c>
      <c r="N1020" s="87">
        <v>0</v>
      </c>
      <c r="O1020" s="116">
        <v>57600</v>
      </c>
      <c r="P1020" s="116">
        <v>0</v>
      </c>
      <c r="Q1020" s="116">
        <v>0</v>
      </c>
      <c r="R1020" s="116">
        <v>0</v>
      </c>
      <c r="S1020" s="116">
        <v>103541</v>
      </c>
      <c r="T1020" s="116">
        <f t="shared" si="65"/>
        <v>161141</v>
      </c>
      <c r="U1020" s="87">
        <v>0</v>
      </c>
      <c r="V1020" s="89">
        <f t="shared" si="67"/>
        <v>161141</v>
      </c>
      <c r="W1020" s="87">
        <v>0</v>
      </c>
      <c r="X1020" s="116">
        <v>13824</v>
      </c>
      <c r="Y1020" s="116">
        <v>0</v>
      </c>
      <c r="Z1020" s="116">
        <v>1080</v>
      </c>
      <c r="AA1020" s="116">
        <v>0</v>
      </c>
      <c r="AB1020" s="116">
        <v>0</v>
      </c>
      <c r="AC1020" s="116">
        <v>0</v>
      </c>
      <c r="AD1020" s="116">
        <v>0</v>
      </c>
      <c r="AE1020" s="116">
        <f t="shared" si="66"/>
        <v>14904</v>
      </c>
      <c r="AF1020" s="89">
        <f t="shared" si="68"/>
        <v>146237</v>
      </c>
      <c r="AG1020" s="87">
        <v>0</v>
      </c>
      <c r="AH1020" s="117" t="s">
        <v>121</v>
      </c>
      <c r="AI1020" s="118">
        <v>133612010001185</v>
      </c>
      <c r="AJ1020" s="117" t="s">
        <v>2394</v>
      </c>
    </row>
    <row r="1021" spans="2:36" ht="16.5">
      <c r="B1021" s="93" t="s">
        <v>2395</v>
      </c>
      <c r="C1021" s="113">
        <v>456</v>
      </c>
      <c r="D1021" s="93" t="s">
        <v>2396</v>
      </c>
      <c r="E1021" s="93" t="s">
        <v>2397</v>
      </c>
      <c r="F1021" s="114">
        <v>493408098022</v>
      </c>
      <c r="G1021" s="115">
        <v>32304</v>
      </c>
      <c r="H1021" s="112" t="s">
        <v>62</v>
      </c>
      <c r="I1021" s="87" t="s">
        <v>111</v>
      </c>
      <c r="J1021" s="93" t="s">
        <v>361</v>
      </c>
      <c r="K1021" s="93" t="s">
        <v>2150</v>
      </c>
      <c r="L1021" s="115">
        <v>45017</v>
      </c>
      <c r="M1021" s="87" t="s">
        <v>96</v>
      </c>
      <c r="N1021" s="87">
        <v>0</v>
      </c>
      <c r="O1021" s="116">
        <v>60723</v>
      </c>
      <c r="P1021" s="116">
        <v>0</v>
      </c>
      <c r="Q1021" s="116">
        <v>0</v>
      </c>
      <c r="R1021" s="116">
        <v>0</v>
      </c>
      <c r="S1021" s="116">
        <v>110308</v>
      </c>
      <c r="T1021" s="116">
        <f t="shared" si="65"/>
        <v>171031</v>
      </c>
      <c r="U1021" s="87">
        <v>0</v>
      </c>
      <c r="V1021" s="89">
        <f t="shared" si="67"/>
        <v>171031</v>
      </c>
      <c r="W1021" s="87">
        <v>0</v>
      </c>
      <c r="X1021" s="116">
        <v>14574</v>
      </c>
      <c r="Y1021" s="116">
        <v>0</v>
      </c>
      <c r="Z1021" s="116">
        <v>1144</v>
      </c>
      <c r="AA1021" s="116">
        <v>0</v>
      </c>
      <c r="AB1021" s="116">
        <v>150</v>
      </c>
      <c r="AC1021" s="116">
        <v>0</v>
      </c>
      <c r="AD1021" s="116">
        <v>0</v>
      </c>
      <c r="AE1021" s="116">
        <f t="shared" si="66"/>
        <v>15868</v>
      </c>
      <c r="AF1021" s="89">
        <f t="shared" si="68"/>
        <v>155163</v>
      </c>
      <c r="AG1021" s="87">
        <v>0</v>
      </c>
      <c r="AH1021" s="117" t="s">
        <v>121</v>
      </c>
      <c r="AI1021" s="118">
        <v>610002010012567</v>
      </c>
      <c r="AJ1021" s="117" t="s">
        <v>140</v>
      </c>
    </row>
    <row r="1022" spans="2:36" ht="16.5">
      <c r="B1022" s="93" t="s">
        <v>2398</v>
      </c>
      <c r="C1022" s="113">
        <v>457</v>
      </c>
      <c r="D1022" s="93" t="s">
        <v>2399</v>
      </c>
      <c r="E1022" s="93"/>
      <c r="F1022" s="114">
        <v>775086064930</v>
      </c>
      <c r="G1022" s="115">
        <v>36557</v>
      </c>
      <c r="H1022" s="112" t="s">
        <v>2400</v>
      </c>
      <c r="I1022" s="87" t="s">
        <v>111</v>
      </c>
      <c r="J1022" s="93" t="s">
        <v>361</v>
      </c>
      <c r="K1022" s="93" t="s">
        <v>62</v>
      </c>
      <c r="L1022" s="115">
        <v>45029</v>
      </c>
      <c r="M1022" s="87" t="s">
        <v>96</v>
      </c>
      <c r="N1022" s="87">
        <v>0</v>
      </c>
      <c r="O1022" s="116">
        <v>30762</v>
      </c>
      <c r="P1022" s="116">
        <v>0</v>
      </c>
      <c r="Q1022" s="116">
        <v>0</v>
      </c>
      <c r="R1022" s="116">
        <v>0</v>
      </c>
      <c r="S1022" s="116">
        <v>60133</v>
      </c>
      <c r="T1022" s="116">
        <f t="shared" si="65"/>
        <v>90895</v>
      </c>
      <c r="U1022" s="87">
        <v>0</v>
      </c>
      <c r="V1022" s="89">
        <f t="shared" si="67"/>
        <v>90895</v>
      </c>
      <c r="W1022" s="87">
        <v>0</v>
      </c>
      <c r="X1022" s="116">
        <v>7382</v>
      </c>
      <c r="Y1022" s="116">
        <v>0</v>
      </c>
      <c r="Z1022" s="116">
        <v>577</v>
      </c>
      <c r="AA1022" s="116">
        <v>0</v>
      </c>
      <c r="AB1022" s="116">
        <v>0</v>
      </c>
      <c r="AC1022" s="116">
        <v>0</v>
      </c>
      <c r="AD1022" s="116">
        <v>0</v>
      </c>
      <c r="AE1022" s="116">
        <f t="shared" si="66"/>
        <v>7959</v>
      </c>
      <c r="AF1022" s="89">
        <f t="shared" si="68"/>
        <v>82936</v>
      </c>
      <c r="AG1022" s="87">
        <v>0</v>
      </c>
      <c r="AH1022" s="117" t="s">
        <v>121</v>
      </c>
      <c r="AI1022" s="118">
        <v>214812120000432</v>
      </c>
      <c r="AJ1022" s="117" t="s">
        <v>122</v>
      </c>
    </row>
    <row r="1023" spans="2:36" ht="16.5">
      <c r="B1023" s="93" t="s">
        <v>2408</v>
      </c>
      <c r="C1023" s="113">
        <v>458</v>
      </c>
      <c r="D1023" s="93" t="s">
        <v>2409</v>
      </c>
      <c r="E1023" s="93"/>
      <c r="F1023" s="114">
        <v>995121144295</v>
      </c>
      <c r="G1023" s="115">
        <v>35562</v>
      </c>
      <c r="H1023" s="112" t="s">
        <v>2284</v>
      </c>
      <c r="I1023" s="87" t="s">
        <v>111</v>
      </c>
      <c r="J1023" s="93" t="s">
        <v>361</v>
      </c>
      <c r="K1023" s="93" t="s">
        <v>2150</v>
      </c>
      <c r="L1023" s="115">
        <v>45096</v>
      </c>
      <c r="M1023" s="87" t="s">
        <v>96</v>
      </c>
      <c r="N1023" s="87">
        <v>0</v>
      </c>
      <c r="O1023" s="116">
        <v>37471</v>
      </c>
      <c r="P1023" s="116">
        <v>0</v>
      </c>
      <c r="Q1023" s="116">
        <v>0</v>
      </c>
      <c r="R1023" s="116">
        <v>0</v>
      </c>
      <c r="S1023" s="116">
        <v>56206</v>
      </c>
      <c r="T1023" s="116">
        <f t="shared" si="65"/>
        <v>93677</v>
      </c>
      <c r="U1023" s="87">
        <v>0</v>
      </c>
      <c r="V1023" s="89">
        <f t="shared" si="67"/>
        <v>93677</v>
      </c>
      <c r="W1023" s="87">
        <v>0</v>
      </c>
      <c r="X1023" s="116">
        <v>8994</v>
      </c>
      <c r="Y1023" s="116">
        <v>0</v>
      </c>
      <c r="Z1023" s="116">
        <v>703</v>
      </c>
      <c r="AA1023" s="116">
        <v>0</v>
      </c>
      <c r="AB1023" s="116">
        <v>0</v>
      </c>
      <c r="AC1023" s="116">
        <v>0</v>
      </c>
      <c r="AD1023" s="116">
        <v>0</v>
      </c>
      <c r="AE1023" s="116">
        <f t="shared" si="66"/>
        <v>9697</v>
      </c>
      <c r="AF1023" s="89">
        <f t="shared" si="68"/>
        <v>83980</v>
      </c>
      <c r="AG1023" s="87">
        <v>0</v>
      </c>
      <c r="AH1023" s="117" t="s">
        <v>121</v>
      </c>
      <c r="AI1023" s="118">
        <v>328202120000931</v>
      </c>
      <c r="AJ1023" s="117" t="s">
        <v>1318</v>
      </c>
    </row>
    <row r="1024" spans="2:36" ht="16.5">
      <c r="B1024" s="93" t="s">
        <v>2416</v>
      </c>
      <c r="C1024" s="113">
        <v>459</v>
      </c>
      <c r="D1024" s="93" t="s">
        <v>2417</v>
      </c>
      <c r="E1024" s="93"/>
      <c r="F1024" s="114">
        <v>758791370089</v>
      </c>
      <c r="G1024" s="115">
        <v>36407</v>
      </c>
      <c r="H1024" s="112" t="s">
        <v>2418</v>
      </c>
      <c r="I1024" s="87" t="s">
        <v>111</v>
      </c>
      <c r="J1024" s="93" t="s">
        <v>2199</v>
      </c>
      <c r="K1024" s="93" t="s">
        <v>2419</v>
      </c>
      <c r="L1024" s="115">
        <v>45140</v>
      </c>
      <c r="M1024" s="87" t="s">
        <v>96</v>
      </c>
      <c r="N1024" s="87">
        <v>0</v>
      </c>
      <c r="O1024" s="116">
        <v>86400</v>
      </c>
      <c r="P1024" s="116">
        <v>0</v>
      </c>
      <c r="Q1024" s="116">
        <v>0</v>
      </c>
      <c r="R1024" s="116">
        <v>0</v>
      </c>
      <c r="S1024" s="116">
        <v>185729</v>
      </c>
      <c r="T1024" s="116">
        <f t="shared" si="65"/>
        <v>272129</v>
      </c>
      <c r="U1024" s="87">
        <v>0</v>
      </c>
      <c r="V1024" s="89">
        <f t="shared" si="67"/>
        <v>272129</v>
      </c>
      <c r="W1024" s="87">
        <v>0</v>
      </c>
      <c r="X1024" s="116">
        <v>20736</v>
      </c>
      <c r="Y1024" s="116">
        <v>0</v>
      </c>
      <c r="Z1024" s="116">
        <v>1620</v>
      </c>
      <c r="AA1024" s="116">
        <v>0</v>
      </c>
      <c r="AB1024" s="116">
        <v>2150</v>
      </c>
      <c r="AC1024" s="116">
        <v>0</v>
      </c>
      <c r="AD1024" s="116">
        <v>0</v>
      </c>
      <c r="AE1024" s="116">
        <f t="shared" si="66"/>
        <v>24506</v>
      </c>
      <c r="AF1024" s="89">
        <f t="shared" si="68"/>
        <v>247623</v>
      </c>
      <c r="AG1024" s="87">
        <v>0</v>
      </c>
      <c r="AH1024" s="117" t="s">
        <v>121</v>
      </c>
      <c r="AI1024" s="118">
        <v>214810100048061</v>
      </c>
      <c r="AJ1024" s="117" t="s">
        <v>122</v>
      </c>
    </row>
    <row r="1025" spans="2:36" ht="16.5">
      <c r="B1025" s="93" t="s">
        <v>2422</v>
      </c>
      <c r="C1025" s="113">
        <v>460</v>
      </c>
      <c r="D1025" s="93" t="s">
        <v>2423</v>
      </c>
      <c r="E1025" s="93"/>
      <c r="F1025" s="114">
        <v>331045466882</v>
      </c>
      <c r="G1025" s="115">
        <v>36549</v>
      </c>
      <c r="H1025" s="112" t="s">
        <v>1633</v>
      </c>
      <c r="I1025" s="87" t="s">
        <v>111</v>
      </c>
      <c r="J1025" s="93" t="s">
        <v>128</v>
      </c>
      <c r="K1025" s="93" t="s">
        <v>1044</v>
      </c>
      <c r="L1025" s="115">
        <v>45114</v>
      </c>
      <c r="M1025" s="87" t="s">
        <v>96</v>
      </c>
      <c r="N1025" s="87">
        <v>0</v>
      </c>
      <c r="O1025" s="116">
        <v>19040</v>
      </c>
      <c r="P1025" s="116">
        <v>0</v>
      </c>
      <c r="Q1025" s="116">
        <v>0</v>
      </c>
      <c r="R1025" s="116">
        <v>0</v>
      </c>
      <c r="S1025" s="116">
        <v>28560</v>
      </c>
      <c r="T1025" s="116">
        <f t="shared" si="65"/>
        <v>47600</v>
      </c>
      <c r="U1025" s="87">
        <v>0</v>
      </c>
      <c r="V1025" s="89">
        <f t="shared" si="67"/>
        <v>47600</v>
      </c>
      <c r="W1025" s="87">
        <v>0</v>
      </c>
      <c r="X1025" s="116">
        <v>4570</v>
      </c>
      <c r="Y1025" s="116">
        <v>0</v>
      </c>
      <c r="Z1025" s="116">
        <v>357</v>
      </c>
      <c r="AA1025" s="116">
        <v>0</v>
      </c>
      <c r="AB1025" s="116">
        <v>0</v>
      </c>
      <c r="AC1025" s="116">
        <v>0</v>
      </c>
      <c r="AD1025" s="116">
        <v>0</v>
      </c>
      <c r="AE1025" s="116">
        <f t="shared" si="66"/>
        <v>4927</v>
      </c>
      <c r="AF1025" s="89">
        <f t="shared" si="68"/>
        <v>42673</v>
      </c>
      <c r="AG1025" s="87">
        <v>0</v>
      </c>
      <c r="AH1025" s="117" t="s">
        <v>121</v>
      </c>
      <c r="AI1025" s="118">
        <v>214812010001438</v>
      </c>
      <c r="AJ1025" s="117" t="s">
        <v>122</v>
      </c>
    </row>
    <row r="1026" spans="2:36" ht="16.5">
      <c r="B1026" s="93" t="s">
        <v>2424</v>
      </c>
      <c r="C1026" s="113">
        <v>461</v>
      </c>
      <c r="D1026" s="93" t="s">
        <v>2425</v>
      </c>
      <c r="E1026" s="93"/>
      <c r="F1026" s="114">
        <v>585923859137</v>
      </c>
      <c r="G1026" s="115">
        <v>37453</v>
      </c>
      <c r="H1026" s="112" t="s">
        <v>2160</v>
      </c>
      <c r="I1026" s="87" t="s">
        <v>111</v>
      </c>
      <c r="J1026" s="93" t="s">
        <v>361</v>
      </c>
      <c r="K1026" s="93" t="s">
        <v>2150</v>
      </c>
      <c r="L1026" s="115">
        <v>45047</v>
      </c>
      <c r="M1026" s="87" t="s">
        <v>96</v>
      </c>
      <c r="N1026" s="87">
        <v>0</v>
      </c>
      <c r="O1026" s="116">
        <v>10900</v>
      </c>
      <c r="P1026" s="116">
        <v>0</v>
      </c>
      <c r="Q1026" s="116">
        <v>0</v>
      </c>
      <c r="R1026" s="116">
        <v>0</v>
      </c>
      <c r="S1026" s="116">
        <v>21076</v>
      </c>
      <c r="T1026" s="116">
        <f t="shared" si="65"/>
        <v>31976</v>
      </c>
      <c r="U1026" s="87">
        <v>0</v>
      </c>
      <c r="V1026" s="89">
        <f t="shared" si="67"/>
        <v>31976</v>
      </c>
      <c r="W1026" s="87">
        <v>0</v>
      </c>
      <c r="X1026" s="116">
        <v>2616</v>
      </c>
      <c r="Y1026" s="116">
        <v>0</v>
      </c>
      <c r="Z1026" s="116">
        <v>203</v>
      </c>
      <c r="AA1026" s="116">
        <v>0</v>
      </c>
      <c r="AB1026" s="116">
        <v>0</v>
      </c>
      <c r="AC1026" s="116">
        <v>0</v>
      </c>
      <c r="AD1026" s="116">
        <v>0</v>
      </c>
      <c r="AE1026" s="116">
        <f t="shared" si="66"/>
        <v>2819</v>
      </c>
      <c r="AF1026" s="89">
        <f t="shared" si="68"/>
        <v>29157</v>
      </c>
      <c r="AG1026" s="87">
        <v>0</v>
      </c>
      <c r="AH1026" s="117" t="s">
        <v>121</v>
      </c>
      <c r="AI1026" s="118">
        <v>328002011022688</v>
      </c>
      <c r="AJ1026" s="117" t="s">
        <v>174</v>
      </c>
    </row>
    <row r="1027" spans="2:36" ht="16.5">
      <c r="B1027" s="93" t="s">
        <v>2426</v>
      </c>
      <c r="C1027" s="113">
        <v>462</v>
      </c>
      <c r="D1027" s="93" t="s">
        <v>2427</v>
      </c>
      <c r="E1027" s="93"/>
      <c r="F1027" s="114">
        <v>232260422875</v>
      </c>
      <c r="G1027" s="115">
        <v>36762</v>
      </c>
      <c r="H1027" s="112" t="s">
        <v>1633</v>
      </c>
      <c r="I1027" s="87" t="s">
        <v>111</v>
      </c>
      <c r="J1027" s="93" t="s">
        <v>128</v>
      </c>
      <c r="K1027" s="93" t="s">
        <v>2167</v>
      </c>
      <c r="L1027" s="115">
        <v>45200</v>
      </c>
      <c r="M1027" s="87" t="s">
        <v>96</v>
      </c>
      <c r="N1027" s="87">
        <v>0</v>
      </c>
      <c r="O1027" s="116">
        <v>35736</v>
      </c>
      <c r="P1027" s="116">
        <v>0</v>
      </c>
      <c r="Q1027" s="116">
        <v>0</v>
      </c>
      <c r="R1027" s="116">
        <v>0</v>
      </c>
      <c r="S1027" s="116">
        <v>53604</v>
      </c>
      <c r="T1027" s="116">
        <f t="shared" si="65"/>
        <v>89340</v>
      </c>
      <c r="U1027" s="87">
        <v>0</v>
      </c>
      <c r="V1027" s="89">
        <f t="shared" si="67"/>
        <v>89340</v>
      </c>
      <c r="W1027" s="87">
        <v>0</v>
      </c>
      <c r="X1027" s="116">
        <v>8576</v>
      </c>
      <c r="Y1027" s="116">
        <v>0</v>
      </c>
      <c r="Z1027" s="116">
        <v>673</v>
      </c>
      <c r="AA1027" s="116">
        <v>0</v>
      </c>
      <c r="AB1027" s="116">
        <v>0</v>
      </c>
      <c r="AC1027" s="116">
        <v>0</v>
      </c>
      <c r="AD1027" s="116">
        <v>0</v>
      </c>
      <c r="AE1027" s="116">
        <f t="shared" si="66"/>
        <v>9249</v>
      </c>
      <c r="AF1027" s="89">
        <f t="shared" si="68"/>
        <v>80091</v>
      </c>
      <c r="AG1027" s="87">
        <v>0</v>
      </c>
      <c r="AH1027" s="117" t="s">
        <v>121</v>
      </c>
      <c r="AI1027" s="118">
        <v>84310100198357</v>
      </c>
      <c r="AJ1027" s="117" t="s">
        <v>1845</v>
      </c>
    </row>
    <row r="1028" spans="2:36" ht="16.5">
      <c r="B1028" s="93" t="s">
        <v>2428</v>
      </c>
      <c r="C1028" s="113">
        <v>463</v>
      </c>
      <c r="D1028" s="93" t="s">
        <v>2429</v>
      </c>
      <c r="E1028" s="93"/>
      <c r="F1028" s="114">
        <v>806971294741</v>
      </c>
      <c r="G1028" s="115">
        <v>36265</v>
      </c>
      <c r="H1028" s="112" t="s">
        <v>62</v>
      </c>
      <c r="I1028" s="87" t="s">
        <v>111</v>
      </c>
      <c r="J1028" s="93" t="s">
        <v>2199</v>
      </c>
      <c r="K1028" s="93" t="s">
        <v>2150</v>
      </c>
      <c r="L1028" s="115">
        <v>45154</v>
      </c>
      <c r="M1028" s="87" t="s">
        <v>96</v>
      </c>
      <c r="N1028" s="87">
        <v>0</v>
      </c>
      <c r="O1028" s="116">
        <v>30600</v>
      </c>
      <c r="P1028" s="116">
        <v>0</v>
      </c>
      <c r="Q1028" s="116">
        <v>0</v>
      </c>
      <c r="R1028" s="116">
        <v>0</v>
      </c>
      <c r="S1028" s="116">
        <v>61256</v>
      </c>
      <c r="T1028" s="116">
        <f t="shared" si="65"/>
        <v>91856</v>
      </c>
      <c r="U1028" s="87">
        <v>0</v>
      </c>
      <c r="V1028" s="89">
        <f t="shared" si="67"/>
        <v>91856</v>
      </c>
      <c r="W1028" s="87">
        <v>0</v>
      </c>
      <c r="X1028" s="116">
        <v>7344</v>
      </c>
      <c r="Y1028" s="116">
        <v>0</v>
      </c>
      <c r="Z1028" s="116">
        <v>576</v>
      </c>
      <c r="AA1028" s="116">
        <v>0</v>
      </c>
      <c r="AB1028" s="116">
        <v>0</v>
      </c>
      <c r="AC1028" s="116">
        <v>0</v>
      </c>
      <c r="AD1028" s="116">
        <v>0</v>
      </c>
      <c r="AE1028" s="116">
        <f t="shared" si="66"/>
        <v>7920</v>
      </c>
      <c r="AF1028" s="89">
        <f t="shared" si="68"/>
        <v>83936</v>
      </c>
      <c r="AG1028" s="87">
        <v>0</v>
      </c>
      <c r="AH1028" s="117" t="s">
        <v>121</v>
      </c>
      <c r="AI1028" s="118">
        <v>104812120000024</v>
      </c>
      <c r="AJ1028" s="117" t="s">
        <v>193</v>
      </c>
    </row>
    <row r="1029" spans="2:36" ht="16.5">
      <c r="B1029" s="93" t="s">
        <v>2430</v>
      </c>
      <c r="C1029" s="113">
        <v>464</v>
      </c>
      <c r="D1029" s="93" t="s">
        <v>2431</v>
      </c>
      <c r="E1029" s="93" t="s">
        <v>2432</v>
      </c>
      <c r="F1029" s="114">
        <v>817695119700</v>
      </c>
      <c r="G1029" s="115">
        <v>36777</v>
      </c>
      <c r="H1029" s="112" t="s">
        <v>2160</v>
      </c>
      <c r="I1029" s="87" t="s">
        <v>111</v>
      </c>
      <c r="J1029" s="93" t="s">
        <v>361</v>
      </c>
      <c r="K1029" s="93" t="s">
        <v>2150</v>
      </c>
      <c r="L1029" s="115">
        <v>45142</v>
      </c>
      <c r="M1029" s="87" t="s">
        <v>96</v>
      </c>
      <c r="N1029" s="87">
        <v>0</v>
      </c>
      <c r="O1029" s="116">
        <v>36000</v>
      </c>
      <c r="P1029" s="116">
        <v>0</v>
      </c>
      <c r="Q1029" s="116">
        <v>0</v>
      </c>
      <c r="R1029" s="116">
        <v>0</v>
      </c>
      <c r="S1029" s="116">
        <v>75101</v>
      </c>
      <c r="T1029" s="116">
        <f t="shared" si="65"/>
        <v>111101</v>
      </c>
      <c r="U1029" s="87">
        <v>0</v>
      </c>
      <c r="V1029" s="89">
        <f t="shared" si="67"/>
        <v>111101</v>
      </c>
      <c r="W1029" s="87">
        <v>0</v>
      </c>
      <c r="X1029" s="116">
        <v>8640</v>
      </c>
      <c r="Y1029" s="116">
        <v>0</v>
      </c>
      <c r="Z1029" s="116">
        <v>675</v>
      </c>
      <c r="AA1029" s="116">
        <v>0</v>
      </c>
      <c r="AB1029" s="116">
        <v>0</v>
      </c>
      <c r="AC1029" s="116">
        <v>0</v>
      </c>
      <c r="AD1029" s="116">
        <v>0</v>
      </c>
      <c r="AE1029" s="116">
        <f t="shared" si="66"/>
        <v>9315</v>
      </c>
      <c r="AF1029" s="89">
        <f t="shared" si="68"/>
        <v>101786</v>
      </c>
      <c r="AG1029" s="87">
        <v>0</v>
      </c>
      <c r="AH1029" s="117" t="s">
        <v>121</v>
      </c>
      <c r="AI1029" s="118">
        <v>328002011020624</v>
      </c>
      <c r="AJ1029" s="117" t="s">
        <v>174</v>
      </c>
    </row>
    <row r="1030" spans="2:36" ht="16.5">
      <c r="B1030" s="93" t="s">
        <v>2433</v>
      </c>
      <c r="C1030" s="113">
        <v>465</v>
      </c>
      <c r="D1030" s="93" t="s">
        <v>2434</v>
      </c>
      <c r="E1030" s="93"/>
      <c r="F1030" s="114">
        <v>812001642495</v>
      </c>
      <c r="G1030" s="115">
        <v>34361</v>
      </c>
      <c r="H1030" s="112" t="s">
        <v>2321</v>
      </c>
      <c r="I1030" s="87" t="s">
        <v>111</v>
      </c>
      <c r="J1030" s="93" t="s">
        <v>112</v>
      </c>
      <c r="K1030" s="93" t="s">
        <v>2150</v>
      </c>
      <c r="L1030" s="115">
        <v>45159</v>
      </c>
      <c r="M1030" s="87" t="s">
        <v>96</v>
      </c>
      <c r="N1030" s="87">
        <v>0</v>
      </c>
      <c r="O1030" s="116">
        <v>86400</v>
      </c>
      <c r="P1030" s="116">
        <v>0</v>
      </c>
      <c r="Q1030" s="116">
        <v>0</v>
      </c>
      <c r="R1030" s="116">
        <v>0</v>
      </c>
      <c r="S1030" s="116">
        <v>147664</v>
      </c>
      <c r="T1030" s="116">
        <f t="shared" si="65"/>
        <v>234064</v>
      </c>
      <c r="U1030" s="87">
        <v>0</v>
      </c>
      <c r="V1030" s="89">
        <f t="shared" si="67"/>
        <v>234064</v>
      </c>
      <c r="W1030" s="87">
        <v>0</v>
      </c>
      <c r="X1030" s="116">
        <v>20736</v>
      </c>
      <c r="Y1030" s="116">
        <v>0</v>
      </c>
      <c r="Z1030" s="116">
        <v>1620</v>
      </c>
      <c r="AA1030" s="116">
        <v>0</v>
      </c>
      <c r="AB1030" s="116">
        <v>2050</v>
      </c>
      <c r="AC1030" s="116">
        <v>0</v>
      </c>
      <c r="AD1030" s="116">
        <v>0</v>
      </c>
      <c r="AE1030" s="116">
        <f t="shared" si="66"/>
        <v>24406</v>
      </c>
      <c r="AF1030" s="89">
        <f t="shared" si="68"/>
        <v>209658</v>
      </c>
      <c r="AG1030" s="87">
        <v>0</v>
      </c>
      <c r="AH1030" s="117" t="s">
        <v>121</v>
      </c>
      <c r="AI1030" s="118">
        <v>27012010001368</v>
      </c>
      <c r="AJ1030" s="117">
        <v>0</v>
      </c>
    </row>
    <row r="1031" spans="2:36" ht="16.5">
      <c r="B1031" s="93" t="s">
        <v>2435</v>
      </c>
      <c r="C1031" s="113">
        <v>466</v>
      </c>
      <c r="D1031" s="93" t="s">
        <v>2436</v>
      </c>
      <c r="E1031" s="93"/>
      <c r="F1031" s="114">
        <v>594384884722</v>
      </c>
      <c r="G1031" s="115">
        <v>34553</v>
      </c>
      <c r="H1031" s="112" t="s">
        <v>1645</v>
      </c>
      <c r="I1031" s="87" t="s">
        <v>111</v>
      </c>
      <c r="J1031" s="93" t="s">
        <v>120</v>
      </c>
      <c r="K1031" s="93" t="s">
        <v>2150</v>
      </c>
      <c r="L1031" s="115">
        <v>45150</v>
      </c>
      <c r="M1031" s="87" t="s">
        <v>96</v>
      </c>
      <c r="N1031" s="87">
        <v>0</v>
      </c>
      <c r="O1031" s="116">
        <v>28065</v>
      </c>
      <c r="P1031" s="116">
        <v>0</v>
      </c>
      <c r="Q1031" s="116">
        <v>0</v>
      </c>
      <c r="R1031" s="116">
        <v>0</v>
      </c>
      <c r="S1031" s="116">
        <v>42097</v>
      </c>
      <c r="T1031" s="116">
        <f t="shared" si="65"/>
        <v>70162</v>
      </c>
      <c r="U1031" s="87">
        <v>0</v>
      </c>
      <c r="V1031" s="89">
        <f t="shared" si="67"/>
        <v>70162</v>
      </c>
      <c r="W1031" s="87">
        <v>0</v>
      </c>
      <c r="X1031" s="116">
        <v>6736</v>
      </c>
      <c r="Y1031" s="116">
        <v>0</v>
      </c>
      <c r="Z1031" s="116">
        <v>530</v>
      </c>
      <c r="AA1031" s="116">
        <v>0</v>
      </c>
      <c r="AB1031" s="116">
        <v>0</v>
      </c>
      <c r="AC1031" s="116">
        <v>0</v>
      </c>
      <c r="AD1031" s="116">
        <v>0</v>
      </c>
      <c r="AE1031" s="116">
        <f t="shared" si="66"/>
        <v>7266</v>
      </c>
      <c r="AF1031" s="89">
        <f t="shared" si="68"/>
        <v>62896</v>
      </c>
      <c r="AG1031" s="87">
        <v>0</v>
      </c>
      <c r="AH1031" s="117" t="s">
        <v>121</v>
      </c>
      <c r="AI1031" s="118">
        <v>398702120001211</v>
      </c>
      <c r="AJ1031" s="117">
        <v>0</v>
      </c>
    </row>
    <row r="1032" spans="2:36" ht="16.5">
      <c r="B1032" s="93" t="s">
        <v>2437</v>
      </c>
      <c r="C1032" s="113">
        <v>467</v>
      </c>
      <c r="D1032" s="93" t="s">
        <v>2438</v>
      </c>
      <c r="E1032" s="93"/>
      <c r="F1032" s="114">
        <v>380605390279</v>
      </c>
      <c r="G1032" s="115">
        <v>36043</v>
      </c>
      <c r="H1032" s="112" t="s">
        <v>1633</v>
      </c>
      <c r="I1032" s="87" t="s">
        <v>111</v>
      </c>
      <c r="J1032" s="93" t="s">
        <v>361</v>
      </c>
      <c r="K1032" s="93" t="s">
        <v>1070</v>
      </c>
      <c r="L1032" s="115">
        <v>45254</v>
      </c>
      <c r="M1032" s="87" t="s">
        <v>96</v>
      </c>
      <c r="N1032" s="87">
        <v>0</v>
      </c>
      <c r="O1032" s="116">
        <v>47871</v>
      </c>
      <c r="P1032" s="116">
        <v>0</v>
      </c>
      <c r="Q1032" s="116">
        <v>0</v>
      </c>
      <c r="R1032" s="116">
        <v>0</v>
      </c>
      <c r="S1032" s="116">
        <v>74560</v>
      </c>
      <c r="T1032" s="116">
        <f t="shared" si="65"/>
        <v>122431</v>
      </c>
      <c r="U1032" s="87">
        <v>0</v>
      </c>
      <c r="V1032" s="89">
        <f t="shared" si="67"/>
        <v>122431</v>
      </c>
      <c r="W1032" s="87">
        <v>0</v>
      </c>
      <c r="X1032" s="116">
        <v>11490</v>
      </c>
      <c r="Y1032" s="116">
        <v>0</v>
      </c>
      <c r="Z1032" s="116">
        <v>898</v>
      </c>
      <c r="AA1032" s="116">
        <v>0</v>
      </c>
      <c r="AB1032" s="116">
        <v>0</v>
      </c>
      <c r="AC1032" s="116">
        <v>0</v>
      </c>
      <c r="AD1032" s="116">
        <v>0</v>
      </c>
      <c r="AE1032" s="116">
        <f t="shared" si="66"/>
        <v>12388</v>
      </c>
      <c r="AF1032" s="89">
        <f t="shared" si="68"/>
        <v>110043</v>
      </c>
      <c r="AG1032" s="87">
        <v>0</v>
      </c>
      <c r="AH1032" s="117" t="s">
        <v>121</v>
      </c>
      <c r="AI1032" s="118">
        <v>214812010000046</v>
      </c>
      <c r="AJ1032" s="117" t="s">
        <v>122</v>
      </c>
    </row>
    <row r="1033" spans="2:36" ht="16.5">
      <c r="B1033" s="93" t="s">
        <v>2439</v>
      </c>
      <c r="C1033" s="113">
        <v>468</v>
      </c>
      <c r="D1033" s="93" t="s">
        <v>2440</v>
      </c>
      <c r="E1033" s="93"/>
      <c r="F1033" s="114">
        <v>558771971872</v>
      </c>
      <c r="G1033" s="115">
        <v>34233</v>
      </c>
      <c r="H1033" s="112" t="s">
        <v>2441</v>
      </c>
      <c r="I1033" s="87" t="s">
        <v>111</v>
      </c>
      <c r="J1033" s="93" t="s">
        <v>147</v>
      </c>
      <c r="K1033" s="93" t="s">
        <v>1070</v>
      </c>
      <c r="L1033" s="115">
        <v>45239</v>
      </c>
      <c r="M1033" s="87" t="s">
        <v>96</v>
      </c>
      <c r="N1033" s="87">
        <v>0</v>
      </c>
      <c r="O1033" s="116">
        <v>26309</v>
      </c>
      <c r="P1033" s="116">
        <v>0</v>
      </c>
      <c r="Q1033" s="116">
        <v>0</v>
      </c>
      <c r="R1033" s="116">
        <v>0</v>
      </c>
      <c r="S1033" s="116">
        <v>35080</v>
      </c>
      <c r="T1033" s="116">
        <f t="shared" si="65"/>
        <v>61389</v>
      </c>
      <c r="U1033" s="87">
        <v>0</v>
      </c>
      <c r="V1033" s="89">
        <f t="shared" si="67"/>
        <v>61389</v>
      </c>
      <c r="W1033" s="87">
        <v>0</v>
      </c>
      <c r="X1033" s="116">
        <v>6314</v>
      </c>
      <c r="Y1033" s="116">
        <v>0</v>
      </c>
      <c r="Z1033" s="116">
        <v>456</v>
      </c>
      <c r="AA1033" s="116">
        <v>0</v>
      </c>
      <c r="AB1033" s="116">
        <v>0</v>
      </c>
      <c r="AC1033" s="116">
        <v>0</v>
      </c>
      <c r="AD1033" s="116">
        <v>0</v>
      </c>
      <c r="AE1033" s="116">
        <f t="shared" si="66"/>
        <v>6770</v>
      </c>
      <c r="AF1033" s="89">
        <f t="shared" si="68"/>
        <v>54619</v>
      </c>
      <c r="AG1033" s="87">
        <v>0</v>
      </c>
      <c r="AH1033" s="117" t="s">
        <v>121</v>
      </c>
      <c r="AI1033" s="118">
        <v>214812010001786</v>
      </c>
      <c r="AJ1033" s="117" t="s">
        <v>122</v>
      </c>
    </row>
    <row r="1034" spans="2:36" ht="16.5">
      <c r="B1034" s="93" t="s">
        <v>2442</v>
      </c>
      <c r="C1034" s="113">
        <v>469</v>
      </c>
      <c r="D1034" s="93" t="s">
        <v>2443</v>
      </c>
      <c r="E1034" s="93"/>
      <c r="F1034" s="114">
        <v>386289378570</v>
      </c>
      <c r="G1034" s="115">
        <v>36526</v>
      </c>
      <c r="H1034" s="112" t="s">
        <v>62</v>
      </c>
      <c r="I1034" s="87" t="s">
        <v>111</v>
      </c>
      <c r="J1034" s="93" t="s">
        <v>112</v>
      </c>
      <c r="K1034" s="93" t="s">
        <v>2150</v>
      </c>
      <c r="L1034" s="115">
        <v>45193</v>
      </c>
      <c r="M1034" s="87" t="s">
        <v>96</v>
      </c>
      <c r="N1034" s="87">
        <v>0</v>
      </c>
      <c r="O1034" s="116">
        <v>2947</v>
      </c>
      <c r="P1034" s="116">
        <v>0</v>
      </c>
      <c r="Q1034" s="116">
        <v>0</v>
      </c>
      <c r="R1034" s="116">
        <v>0</v>
      </c>
      <c r="S1034" s="116">
        <v>4420</v>
      </c>
      <c r="T1034" s="116">
        <f t="shared" si="65"/>
        <v>7367</v>
      </c>
      <c r="U1034" s="87">
        <v>0</v>
      </c>
      <c r="V1034" s="89">
        <f t="shared" si="67"/>
        <v>7367</v>
      </c>
      <c r="W1034" s="87">
        <v>0</v>
      </c>
      <c r="X1034" s="116">
        <v>708</v>
      </c>
      <c r="Y1034" s="116">
        <v>0</v>
      </c>
      <c r="Z1034" s="116">
        <v>55</v>
      </c>
      <c r="AA1034" s="116">
        <v>0</v>
      </c>
      <c r="AB1034" s="116">
        <v>0</v>
      </c>
      <c r="AC1034" s="116">
        <v>0</v>
      </c>
      <c r="AD1034" s="116">
        <v>0</v>
      </c>
      <c r="AE1034" s="116">
        <f t="shared" si="66"/>
        <v>763</v>
      </c>
      <c r="AF1034" s="89">
        <f t="shared" si="68"/>
        <v>6604</v>
      </c>
      <c r="AG1034" s="87">
        <v>0</v>
      </c>
      <c r="AH1034" s="117" t="s">
        <v>121</v>
      </c>
      <c r="AI1034" s="118">
        <v>104812120000019</v>
      </c>
      <c r="AJ1034" s="117" t="s">
        <v>193</v>
      </c>
    </row>
    <row r="1035" spans="2:36" ht="16.5">
      <c r="B1035" s="93" t="s">
        <v>2444</v>
      </c>
      <c r="C1035" s="113">
        <v>470</v>
      </c>
      <c r="D1035" s="93" t="s">
        <v>2445</v>
      </c>
      <c r="E1035" s="93"/>
      <c r="F1035" s="114">
        <v>274441311973</v>
      </c>
      <c r="G1035" s="115">
        <v>25263</v>
      </c>
      <c r="H1035" s="112" t="s">
        <v>1032</v>
      </c>
      <c r="I1035" s="87" t="s">
        <v>111</v>
      </c>
      <c r="J1035" s="93" t="s">
        <v>125</v>
      </c>
      <c r="K1035" s="93" t="s">
        <v>2167</v>
      </c>
      <c r="L1035" s="115">
        <v>45224</v>
      </c>
      <c r="M1035" s="87" t="s">
        <v>96</v>
      </c>
      <c r="N1035" s="87">
        <v>0</v>
      </c>
      <c r="O1035" s="116">
        <v>57600</v>
      </c>
      <c r="P1035" s="116">
        <v>0</v>
      </c>
      <c r="Q1035" s="116">
        <v>0</v>
      </c>
      <c r="R1035" s="116">
        <v>0</v>
      </c>
      <c r="S1035" s="116">
        <v>86400</v>
      </c>
      <c r="T1035" s="116">
        <f t="shared" si="65"/>
        <v>144000</v>
      </c>
      <c r="U1035" s="87">
        <v>0</v>
      </c>
      <c r="V1035" s="89">
        <f t="shared" si="67"/>
        <v>144000</v>
      </c>
      <c r="W1035" s="87">
        <v>0</v>
      </c>
      <c r="X1035" s="116">
        <v>13824</v>
      </c>
      <c r="Y1035" s="116">
        <v>0</v>
      </c>
      <c r="Z1035" s="116">
        <v>1080</v>
      </c>
      <c r="AA1035" s="116">
        <v>0</v>
      </c>
      <c r="AB1035" s="116">
        <v>0</v>
      </c>
      <c r="AC1035" s="116">
        <v>0</v>
      </c>
      <c r="AD1035" s="116">
        <v>0</v>
      </c>
      <c r="AE1035" s="116">
        <f t="shared" si="66"/>
        <v>14904</v>
      </c>
      <c r="AF1035" s="89">
        <f t="shared" si="68"/>
        <v>129096</v>
      </c>
      <c r="AG1035" s="87">
        <v>0</v>
      </c>
      <c r="AH1035" s="117" t="s">
        <v>121</v>
      </c>
      <c r="AI1035" s="118">
        <v>104810100087167</v>
      </c>
      <c r="AJ1035" s="117" t="s">
        <v>193</v>
      </c>
    </row>
    <row r="1036" spans="2:36" ht="16.5">
      <c r="B1036" s="93" t="s">
        <v>2446</v>
      </c>
      <c r="C1036" s="113">
        <v>471</v>
      </c>
      <c r="D1036" s="93" t="s">
        <v>2447</v>
      </c>
      <c r="E1036" s="93"/>
      <c r="F1036" s="114">
        <v>987940620656</v>
      </c>
      <c r="G1036" s="115">
        <v>35431</v>
      </c>
      <c r="H1036" s="112" t="s">
        <v>2160</v>
      </c>
      <c r="I1036" s="87" t="s">
        <v>111</v>
      </c>
      <c r="J1036" s="93" t="s">
        <v>222</v>
      </c>
      <c r="K1036" s="93" t="s">
        <v>2150</v>
      </c>
      <c r="L1036" s="115">
        <v>45132</v>
      </c>
      <c r="M1036" s="87" t="s">
        <v>96</v>
      </c>
      <c r="N1036" s="87">
        <v>0</v>
      </c>
      <c r="O1036" s="116">
        <v>200</v>
      </c>
      <c r="P1036" s="116">
        <v>0</v>
      </c>
      <c r="Q1036" s="116">
        <v>0</v>
      </c>
      <c r="R1036" s="116">
        <v>0</v>
      </c>
      <c r="S1036" s="116">
        <v>300</v>
      </c>
      <c r="T1036" s="116">
        <f t="shared" si="65"/>
        <v>500</v>
      </c>
      <c r="U1036" s="87">
        <v>0</v>
      </c>
      <c r="V1036" s="89">
        <f t="shared" si="67"/>
        <v>500</v>
      </c>
      <c r="W1036" s="87">
        <v>0</v>
      </c>
      <c r="X1036" s="116">
        <v>48</v>
      </c>
      <c r="Y1036" s="116">
        <v>0</v>
      </c>
      <c r="Z1036" s="116">
        <v>4</v>
      </c>
      <c r="AA1036" s="116">
        <v>0</v>
      </c>
      <c r="AB1036" s="116">
        <v>0</v>
      </c>
      <c r="AC1036" s="116">
        <v>0</v>
      </c>
      <c r="AD1036" s="116">
        <v>0</v>
      </c>
      <c r="AE1036" s="116">
        <f t="shared" si="66"/>
        <v>52</v>
      </c>
      <c r="AF1036" s="89">
        <f t="shared" si="68"/>
        <v>448</v>
      </c>
      <c r="AG1036" s="87">
        <v>0</v>
      </c>
      <c r="AH1036" s="117" t="s">
        <v>121</v>
      </c>
      <c r="AI1036" s="118">
        <v>214810100082959</v>
      </c>
      <c r="AJ1036" s="117" t="s">
        <v>122</v>
      </c>
    </row>
    <row r="1037" spans="2:36" ht="16.5">
      <c r="B1037" s="93" t="s">
        <v>2448</v>
      </c>
      <c r="C1037" s="113">
        <v>472</v>
      </c>
      <c r="D1037" s="93" t="s">
        <v>2449</v>
      </c>
      <c r="E1037" s="93"/>
      <c r="F1037" s="114">
        <v>982295967378</v>
      </c>
      <c r="G1037" s="115">
        <v>37137</v>
      </c>
      <c r="H1037" s="112" t="s">
        <v>2279</v>
      </c>
      <c r="I1037" s="87" t="s">
        <v>111</v>
      </c>
      <c r="J1037" s="93" t="s">
        <v>361</v>
      </c>
      <c r="K1037" s="93" t="s">
        <v>2150</v>
      </c>
      <c r="L1037" s="115">
        <v>45240</v>
      </c>
      <c r="M1037" s="87" t="s">
        <v>96</v>
      </c>
      <c r="N1037" s="87">
        <v>0</v>
      </c>
      <c r="O1037" s="116">
        <v>43515</v>
      </c>
      <c r="P1037" s="116">
        <v>0</v>
      </c>
      <c r="Q1037" s="116">
        <v>0</v>
      </c>
      <c r="R1037" s="116">
        <v>0</v>
      </c>
      <c r="S1037" s="116">
        <v>77276</v>
      </c>
      <c r="T1037" s="116">
        <f t="shared" si="65"/>
        <v>120791</v>
      </c>
      <c r="U1037" s="87">
        <v>0</v>
      </c>
      <c r="V1037" s="89">
        <f t="shared" si="67"/>
        <v>120791</v>
      </c>
      <c r="W1037" s="87">
        <v>0</v>
      </c>
      <c r="X1037" s="116">
        <v>10442</v>
      </c>
      <c r="Y1037" s="116">
        <v>0</v>
      </c>
      <c r="Z1037" s="116">
        <v>814</v>
      </c>
      <c r="AA1037" s="116">
        <v>0</v>
      </c>
      <c r="AB1037" s="116">
        <v>0</v>
      </c>
      <c r="AC1037" s="116">
        <v>0</v>
      </c>
      <c r="AD1037" s="116">
        <v>0</v>
      </c>
      <c r="AE1037" s="116">
        <f t="shared" si="66"/>
        <v>11256</v>
      </c>
      <c r="AF1037" s="89">
        <f t="shared" si="68"/>
        <v>109535</v>
      </c>
      <c r="AG1037" s="87">
        <v>0</v>
      </c>
      <c r="AH1037" s="117" t="s">
        <v>121</v>
      </c>
      <c r="AI1037" s="118">
        <v>214812010001634</v>
      </c>
      <c r="AJ1037" s="117" t="s">
        <v>122</v>
      </c>
    </row>
    <row r="1038" spans="2:36" ht="16.5">
      <c r="B1038" s="93" t="s">
        <v>2450</v>
      </c>
      <c r="C1038" s="113">
        <v>473</v>
      </c>
      <c r="D1038" s="93" t="s">
        <v>2451</v>
      </c>
      <c r="E1038" s="93"/>
      <c r="F1038" s="114">
        <v>543729693488</v>
      </c>
      <c r="G1038" s="115">
        <v>34641</v>
      </c>
      <c r="H1038" s="112" t="s">
        <v>2321</v>
      </c>
      <c r="I1038" s="87" t="s">
        <v>111</v>
      </c>
      <c r="J1038" s="93" t="s">
        <v>112</v>
      </c>
      <c r="K1038" s="93" t="s">
        <v>2150</v>
      </c>
      <c r="L1038" s="115">
        <v>45209</v>
      </c>
      <c r="M1038" s="87" t="s">
        <v>96</v>
      </c>
      <c r="N1038" s="87">
        <v>0</v>
      </c>
      <c r="O1038" s="116">
        <v>9226</v>
      </c>
      <c r="P1038" s="116">
        <v>0</v>
      </c>
      <c r="Q1038" s="116">
        <v>0</v>
      </c>
      <c r="R1038" s="116">
        <v>0</v>
      </c>
      <c r="S1038" s="116">
        <v>13839</v>
      </c>
      <c r="T1038" s="116">
        <f t="shared" si="65"/>
        <v>23065</v>
      </c>
      <c r="U1038" s="87">
        <v>0</v>
      </c>
      <c r="V1038" s="89">
        <f t="shared" si="67"/>
        <v>23065</v>
      </c>
      <c r="W1038" s="87">
        <v>0</v>
      </c>
      <c r="X1038" s="116">
        <v>2214</v>
      </c>
      <c r="Y1038" s="116">
        <v>0</v>
      </c>
      <c r="Z1038" s="116">
        <v>174</v>
      </c>
      <c r="AA1038" s="116">
        <v>0</v>
      </c>
      <c r="AB1038" s="116">
        <v>0</v>
      </c>
      <c r="AC1038" s="116">
        <v>0</v>
      </c>
      <c r="AD1038" s="116">
        <v>0</v>
      </c>
      <c r="AE1038" s="116">
        <f t="shared" si="66"/>
        <v>2388</v>
      </c>
      <c r="AF1038" s="89">
        <f t="shared" si="68"/>
        <v>20677</v>
      </c>
      <c r="AG1038" s="87">
        <v>0</v>
      </c>
      <c r="AH1038" s="117" t="s">
        <v>121</v>
      </c>
      <c r="AI1038" s="118">
        <v>88110100121674</v>
      </c>
      <c r="AJ1038" s="117">
        <v>0</v>
      </c>
    </row>
    <row r="1039" spans="2:36" ht="16.5">
      <c r="B1039" s="93" t="s">
        <v>2452</v>
      </c>
      <c r="C1039" s="113">
        <v>474</v>
      </c>
      <c r="D1039" s="93" t="s">
        <v>2453</v>
      </c>
      <c r="E1039" s="93"/>
      <c r="F1039" s="114">
        <v>946029966291</v>
      </c>
      <c r="G1039" s="115">
        <v>32688</v>
      </c>
      <c r="H1039" s="112" t="s">
        <v>2160</v>
      </c>
      <c r="I1039" s="87" t="s">
        <v>111</v>
      </c>
      <c r="J1039" s="93" t="s">
        <v>2199</v>
      </c>
      <c r="K1039" s="93" t="s">
        <v>2150</v>
      </c>
      <c r="L1039" s="115">
        <v>45201</v>
      </c>
      <c r="M1039" s="87" t="s">
        <v>96</v>
      </c>
      <c r="N1039" s="87">
        <v>0</v>
      </c>
      <c r="O1039" s="116">
        <v>38400</v>
      </c>
      <c r="P1039" s="116">
        <v>0</v>
      </c>
      <c r="Q1039" s="116">
        <v>0</v>
      </c>
      <c r="R1039" s="116">
        <v>0</v>
      </c>
      <c r="S1039" s="116">
        <v>72231</v>
      </c>
      <c r="T1039" s="116">
        <f t="shared" si="65"/>
        <v>110631</v>
      </c>
      <c r="U1039" s="87">
        <v>0</v>
      </c>
      <c r="V1039" s="89">
        <f t="shared" si="67"/>
        <v>110631</v>
      </c>
      <c r="W1039" s="87">
        <v>0</v>
      </c>
      <c r="X1039" s="116">
        <v>9216</v>
      </c>
      <c r="Y1039" s="116">
        <v>0</v>
      </c>
      <c r="Z1039" s="116">
        <v>720</v>
      </c>
      <c r="AA1039" s="116">
        <v>0</v>
      </c>
      <c r="AB1039" s="116">
        <v>0</v>
      </c>
      <c r="AC1039" s="116">
        <v>0</v>
      </c>
      <c r="AD1039" s="116">
        <v>0</v>
      </c>
      <c r="AE1039" s="116">
        <f t="shared" si="66"/>
        <v>9936</v>
      </c>
      <c r="AF1039" s="89">
        <f t="shared" si="68"/>
        <v>100695</v>
      </c>
      <c r="AG1039" s="87">
        <v>0</v>
      </c>
      <c r="AH1039" s="117" t="s">
        <v>121</v>
      </c>
      <c r="AI1039" s="118">
        <v>80410100148936</v>
      </c>
      <c r="AJ1039" s="117">
        <v>0</v>
      </c>
    </row>
    <row r="1040" spans="2:36" ht="16.5">
      <c r="B1040" s="93" t="s">
        <v>2454</v>
      </c>
      <c r="C1040" s="113">
        <v>475</v>
      </c>
      <c r="D1040" s="93" t="s">
        <v>2455</v>
      </c>
      <c r="E1040" s="93"/>
      <c r="F1040" s="114">
        <v>409308654889</v>
      </c>
      <c r="G1040" s="115">
        <v>34182</v>
      </c>
      <c r="H1040" s="112" t="s">
        <v>2160</v>
      </c>
      <c r="I1040" s="87" t="s">
        <v>111</v>
      </c>
      <c r="J1040" s="93" t="s">
        <v>2199</v>
      </c>
      <c r="K1040" s="93" t="s">
        <v>2150</v>
      </c>
      <c r="L1040" s="115">
        <v>45210</v>
      </c>
      <c r="M1040" s="87" t="s">
        <v>96</v>
      </c>
      <c r="N1040" s="87">
        <v>0</v>
      </c>
      <c r="O1040" s="116">
        <v>58419</v>
      </c>
      <c r="P1040" s="116">
        <v>0</v>
      </c>
      <c r="Q1040" s="116">
        <v>0</v>
      </c>
      <c r="R1040" s="116">
        <v>0</v>
      </c>
      <c r="S1040" s="116">
        <v>109389</v>
      </c>
      <c r="T1040" s="116">
        <f t="shared" si="65"/>
        <v>167808</v>
      </c>
      <c r="U1040" s="87">
        <v>0</v>
      </c>
      <c r="V1040" s="89">
        <f t="shared" si="67"/>
        <v>167808</v>
      </c>
      <c r="W1040" s="87">
        <v>0</v>
      </c>
      <c r="X1040" s="116">
        <v>14022</v>
      </c>
      <c r="Y1040" s="116">
        <v>0</v>
      </c>
      <c r="Z1040" s="116">
        <v>1090</v>
      </c>
      <c r="AA1040" s="116">
        <v>0</v>
      </c>
      <c r="AB1040" s="116">
        <v>900</v>
      </c>
      <c r="AC1040" s="116">
        <v>0</v>
      </c>
      <c r="AD1040" s="116">
        <v>0</v>
      </c>
      <c r="AE1040" s="116">
        <f t="shared" si="66"/>
        <v>16012</v>
      </c>
      <c r="AF1040" s="89">
        <f t="shared" si="68"/>
        <v>151796</v>
      </c>
      <c r="AG1040" s="87">
        <v>0</v>
      </c>
      <c r="AH1040" s="117" t="s">
        <v>121</v>
      </c>
      <c r="AI1040" s="118">
        <v>251110100032282</v>
      </c>
      <c r="AJ1040" s="117">
        <v>0</v>
      </c>
    </row>
    <row r="1041" spans="2:36" ht="16.5">
      <c r="B1041" s="93" t="s">
        <v>2456</v>
      </c>
      <c r="C1041" s="113">
        <v>476</v>
      </c>
      <c r="D1041" s="93" t="s">
        <v>2457</v>
      </c>
      <c r="E1041" s="93"/>
      <c r="F1041" s="114">
        <v>667520359633</v>
      </c>
      <c r="G1041" s="115">
        <v>33100</v>
      </c>
      <c r="H1041" s="112" t="s">
        <v>2284</v>
      </c>
      <c r="I1041" s="87" t="s">
        <v>111</v>
      </c>
      <c r="J1041" s="93" t="s">
        <v>120</v>
      </c>
      <c r="K1041" s="93" t="s">
        <v>2150</v>
      </c>
      <c r="L1041" s="115">
        <v>45266</v>
      </c>
      <c r="M1041" s="87" t="s">
        <v>96</v>
      </c>
      <c r="N1041" s="87">
        <v>0</v>
      </c>
      <c r="O1041" s="116">
        <v>36739</v>
      </c>
      <c r="P1041" s="116">
        <v>0</v>
      </c>
      <c r="Q1041" s="116">
        <v>0</v>
      </c>
      <c r="R1041" s="116">
        <v>0</v>
      </c>
      <c r="S1041" s="116">
        <v>55107</v>
      </c>
      <c r="T1041" s="116">
        <f t="shared" si="65"/>
        <v>91846</v>
      </c>
      <c r="U1041" s="87">
        <v>0</v>
      </c>
      <c r="V1041" s="89">
        <f t="shared" si="67"/>
        <v>91846</v>
      </c>
      <c r="W1041" s="87">
        <v>0</v>
      </c>
      <c r="X1041" s="116">
        <v>8818</v>
      </c>
      <c r="Y1041" s="116">
        <v>0</v>
      </c>
      <c r="Z1041" s="116">
        <v>688</v>
      </c>
      <c r="AA1041" s="116">
        <v>0</v>
      </c>
      <c r="AB1041" s="116">
        <v>0</v>
      </c>
      <c r="AC1041" s="116">
        <v>0</v>
      </c>
      <c r="AD1041" s="116">
        <v>0</v>
      </c>
      <c r="AE1041" s="116">
        <f t="shared" si="66"/>
        <v>9506</v>
      </c>
      <c r="AF1041" s="89">
        <f t="shared" si="68"/>
        <v>82340</v>
      </c>
      <c r="AG1041" s="87">
        <v>0</v>
      </c>
      <c r="AH1041" s="117" t="s">
        <v>121</v>
      </c>
      <c r="AI1041" s="118">
        <v>214812120000556</v>
      </c>
      <c r="AJ1041" s="117" t="s">
        <v>122</v>
      </c>
    </row>
    <row r="1042" spans="2:36" ht="16.5">
      <c r="B1042" s="93" t="s">
        <v>2458</v>
      </c>
      <c r="C1042" s="113">
        <v>477</v>
      </c>
      <c r="D1042" s="93" t="s">
        <v>2459</v>
      </c>
      <c r="E1042" s="93"/>
      <c r="F1042" s="114">
        <v>891380011191</v>
      </c>
      <c r="G1042" s="115">
        <v>36956</v>
      </c>
      <c r="H1042" s="112" t="s">
        <v>2160</v>
      </c>
      <c r="I1042" s="87" t="s">
        <v>111</v>
      </c>
      <c r="J1042" s="93" t="s">
        <v>125</v>
      </c>
      <c r="K1042" s="93" t="s">
        <v>2150</v>
      </c>
      <c r="L1042" s="115">
        <v>45231</v>
      </c>
      <c r="M1042" s="87" t="s">
        <v>96</v>
      </c>
      <c r="N1042" s="87">
        <v>0</v>
      </c>
      <c r="O1042" s="116">
        <v>8768</v>
      </c>
      <c r="P1042" s="116">
        <v>0</v>
      </c>
      <c r="Q1042" s="116">
        <v>0</v>
      </c>
      <c r="R1042" s="116">
        <v>0</v>
      </c>
      <c r="S1042" s="116">
        <v>15151</v>
      </c>
      <c r="T1042" s="116">
        <f t="shared" si="65"/>
        <v>23919</v>
      </c>
      <c r="U1042" s="87">
        <v>0</v>
      </c>
      <c r="V1042" s="89">
        <f t="shared" si="67"/>
        <v>23919</v>
      </c>
      <c r="W1042" s="87">
        <v>0</v>
      </c>
      <c r="X1042" s="116">
        <v>2104</v>
      </c>
      <c r="Y1042" s="116">
        <v>0</v>
      </c>
      <c r="Z1042" s="116">
        <v>164</v>
      </c>
      <c r="AA1042" s="116">
        <v>0</v>
      </c>
      <c r="AB1042" s="116">
        <v>0</v>
      </c>
      <c r="AC1042" s="116">
        <v>0</v>
      </c>
      <c r="AD1042" s="116">
        <v>0</v>
      </c>
      <c r="AE1042" s="116">
        <f t="shared" si="66"/>
        <v>2268</v>
      </c>
      <c r="AF1042" s="89">
        <f t="shared" si="68"/>
        <v>21651</v>
      </c>
      <c r="AG1042" s="87">
        <v>0</v>
      </c>
      <c r="AH1042" s="117" t="s">
        <v>121</v>
      </c>
      <c r="AI1042" s="118">
        <v>214812010000885</v>
      </c>
      <c r="AJ1042" s="117" t="s">
        <v>122</v>
      </c>
    </row>
    <row r="1043" spans="2:36" ht="16.5">
      <c r="B1043" s="93" t="s">
        <v>2460</v>
      </c>
      <c r="C1043" s="113">
        <v>478</v>
      </c>
      <c r="D1043" s="93" t="s">
        <v>2461</v>
      </c>
      <c r="E1043" s="93"/>
      <c r="F1043" s="114">
        <v>529631551171</v>
      </c>
      <c r="G1043" s="115">
        <v>38677</v>
      </c>
      <c r="H1043" s="112" t="s">
        <v>2160</v>
      </c>
      <c r="I1043" s="87" t="s">
        <v>111</v>
      </c>
      <c r="J1043" s="93" t="s">
        <v>387</v>
      </c>
      <c r="K1043" s="93" t="s">
        <v>2150</v>
      </c>
      <c r="L1043" s="115">
        <v>45231</v>
      </c>
      <c r="M1043" s="87" t="s">
        <v>96</v>
      </c>
      <c r="N1043" s="87">
        <v>0</v>
      </c>
      <c r="O1043" s="116">
        <v>10161</v>
      </c>
      <c r="P1043" s="116">
        <v>0</v>
      </c>
      <c r="Q1043" s="116">
        <v>0</v>
      </c>
      <c r="R1043" s="116">
        <v>0</v>
      </c>
      <c r="S1043" s="116">
        <v>18968</v>
      </c>
      <c r="T1043" s="116">
        <f t="shared" si="65"/>
        <v>29129</v>
      </c>
      <c r="U1043" s="87">
        <v>0</v>
      </c>
      <c r="V1043" s="89">
        <f t="shared" si="67"/>
        <v>29129</v>
      </c>
      <c r="W1043" s="87">
        <v>0</v>
      </c>
      <c r="X1043" s="116">
        <v>2438</v>
      </c>
      <c r="Y1043" s="116">
        <v>0</v>
      </c>
      <c r="Z1043" s="116">
        <v>190</v>
      </c>
      <c r="AA1043" s="116">
        <v>0</v>
      </c>
      <c r="AB1043" s="116">
        <v>0</v>
      </c>
      <c r="AC1043" s="116">
        <v>0</v>
      </c>
      <c r="AD1043" s="116">
        <v>0</v>
      </c>
      <c r="AE1043" s="116">
        <f t="shared" si="66"/>
        <v>2628</v>
      </c>
      <c r="AF1043" s="89">
        <f t="shared" si="68"/>
        <v>26501</v>
      </c>
      <c r="AG1043" s="87">
        <v>0</v>
      </c>
      <c r="AH1043" s="117" t="s">
        <v>121</v>
      </c>
      <c r="AI1043" s="118">
        <v>45710100122956</v>
      </c>
      <c r="AJ1043" s="117">
        <v>0</v>
      </c>
    </row>
    <row r="1044" spans="2:36" ht="16.5">
      <c r="B1044" s="93" t="s">
        <v>2462</v>
      </c>
      <c r="C1044" s="113">
        <v>479</v>
      </c>
      <c r="D1044" s="93" t="s">
        <v>2463</v>
      </c>
      <c r="E1044" s="93"/>
      <c r="F1044" s="114">
        <v>502617771858</v>
      </c>
      <c r="G1044" s="115">
        <v>38155</v>
      </c>
      <c r="H1044" s="112" t="s">
        <v>2284</v>
      </c>
      <c r="I1044" s="87" t="s">
        <v>111</v>
      </c>
      <c r="J1044" s="93" t="s">
        <v>125</v>
      </c>
      <c r="K1044" s="93" t="s">
        <v>2150</v>
      </c>
      <c r="L1044" s="115">
        <v>45261</v>
      </c>
      <c r="M1044" s="87" t="s">
        <v>96</v>
      </c>
      <c r="N1044" s="87">
        <v>0</v>
      </c>
      <c r="O1044" s="116">
        <v>35806</v>
      </c>
      <c r="P1044" s="116">
        <v>0</v>
      </c>
      <c r="Q1044" s="116">
        <v>0</v>
      </c>
      <c r="R1044" s="116">
        <v>0</v>
      </c>
      <c r="S1044" s="116">
        <v>64750</v>
      </c>
      <c r="T1044" s="116">
        <f t="shared" si="65"/>
        <v>100556</v>
      </c>
      <c r="U1044" s="87">
        <v>0</v>
      </c>
      <c r="V1044" s="89">
        <f t="shared" si="67"/>
        <v>100556</v>
      </c>
      <c r="W1044" s="87">
        <v>0</v>
      </c>
      <c r="X1044" s="116">
        <v>8592</v>
      </c>
      <c r="Y1044" s="116">
        <v>0</v>
      </c>
      <c r="Z1044" s="116">
        <v>668</v>
      </c>
      <c r="AA1044" s="116">
        <v>0</v>
      </c>
      <c r="AB1044" s="116">
        <v>0</v>
      </c>
      <c r="AC1044" s="116">
        <v>0</v>
      </c>
      <c r="AD1044" s="116">
        <v>0</v>
      </c>
      <c r="AE1044" s="116">
        <f t="shared" si="66"/>
        <v>9260</v>
      </c>
      <c r="AF1044" s="89">
        <f t="shared" si="68"/>
        <v>91296</v>
      </c>
      <c r="AG1044" s="87">
        <v>0</v>
      </c>
      <c r="AH1044" s="117" t="s">
        <v>121</v>
      </c>
      <c r="AI1044" s="118">
        <v>88610100055928</v>
      </c>
      <c r="AJ1044" s="117">
        <v>0</v>
      </c>
    </row>
    <row r="1045" spans="2:36" ht="16.5">
      <c r="B1045" s="93" t="s">
        <v>2464</v>
      </c>
      <c r="C1045" s="113">
        <v>480</v>
      </c>
      <c r="D1045" s="93" t="s">
        <v>2465</v>
      </c>
      <c r="E1045" s="93"/>
      <c r="F1045" s="114">
        <v>442956424584</v>
      </c>
      <c r="G1045" s="115">
        <v>38112</v>
      </c>
      <c r="H1045" s="112" t="s">
        <v>2284</v>
      </c>
      <c r="I1045" s="87" t="s">
        <v>111</v>
      </c>
      <c r="J1045" s="93" t="s">
        <v>112</v>
      </c>
      <c r="K1045" s="93" t="s">
        <v>2150</v>
      </c>
      <c r="L1045" s="115">
        <v>45231</v>
      </c>
      <c r="M1045" s="87" t="s">
        <v>96</v>
      </c>
      <c r="N1045" s="87">
        <v>0</v>
      </c>
      <c r="O1045" s="116">
        <v>23419</v>
      </c>
      <c r="P1045" s="116">
        <v>0</v>
      </c>
      <c r="Q1045" s="116">
        <v>0</v>
      </c>
      <c r="R1045" s="116">
        <v>0</v>
      </c>
      <c r="S1045" s="116">
        <v>36363</v>
      </c>
      <c r="T1045" s="116">
        <f t="shared" si="65"/>
        <v>59782</v>
      </c>
      <c r="U1045" s="87">
        <v>0</v>
      </c>
      <c r="V1045" s="89">
        <f t="shared" si="67"/>
        <v>59782</v>
      </c>
      <c r="W1045" s="87">
        <v>0</v>
      </c>
      <c r="X1045" s="116">
        <v>5620</v>
      </c>
      <c r="Y1045" s="116">
        <v>0</v>
      </c>
      <c r="Z1045" s="116">
        <v>437</v>
      </c>
      <c r="AA1045" s="116">
        <v>0</v>
      </c>
      <c r="AB1045" s="116">
        <v>0</v>
      </c>
      <c r="AC1045" s="116">
        <v>0</v>
      </c>
      <c r="AD1045" s="116">
        <v>0</v>
      </c>
      <c r="AE1045" s="116">
        <f t="shared" si="66"/>
        <v>6057</v>
      </c>
      <c r="AF1045" s="89">
        <f t="shared" si="68"/>
        <v>53725</v>
      </c>
      <c r="AG1045" s="87">
        <v>0</v>
      </c>
      <c r="AH1045" s="117" t="s">
        <v>121</v>
      </c>
      <c r="AI1045" s="118">
        <v>214812010000935</v>
      </c>
      <c r="AJ1045" s="117" t="s">
        <v>122</v>
      </c>
    </row>
    <row r="1046" spans="2:36" ht="16.5">
      <c r="B1046" s="93" t="s">
        <v>2468</v>
      </c>
      <c r="C1046" s="113">
        <v>481</v>
      </c>
      <c r="D1046" s="93" t="s">
        <v>2469</v>
      </c>
      <c r="E1046" s="93"/>
      <c r="F1046" s="114">
        <v>250981837516</v>
      </c>
      <c r="G1046" s="115">
        <v>38179</v>
      </c>
      <c r="H1046" s="112" t="s">
        <v>2284</v>
      </c>
      <c r="I1046" s="87" t="s">
        <v>111</v>
      </c>
      <c r="J1046" s="93" t="s">
        <v>125</v>
      </c>
      <c r="K1046" s="93" t="s">
        <v>2150</v>
      </c>
      <c r="L1046" s="115">
        <v>45231</v>
      </c>
      <c r="M1046" s="87" t="s">
        <v>96</v>
      </c>
      <c r="N1046" s="87">
        <v>0</v>
      </c>
      <c r="O1046" s="116">
        <v>34645</v>
      </c>
      <c r="P1046" s="116">
        <v>0</v>
      </c>
      <c r="Q1046" s="116">
        <v>0</v>
      </c>
      <c r="R1046" s="116">
        <v>0</v>
      </c>
      <c r="S1046" s="116">
        <v>58528</v>
      </c>
      <c r="T1046" s="116">
        <f t="shared" si="65"/>
        <v>93173</v>
      </c>
      <c r="U1046" s="87">
        <v>0</v>
      </c>
      <c r="V1046" s="89">
        <f t="shared" si="67"/>
        <v>93173</v>
      </c>
      <c r="W1046" s="87">
        <v>0</v>
      </c>
      <c r="X1046" s="116">
        <v>8314</v>
      </c>
      <c r="Y1046" s="116">
        <v>0</v>
      </c>
      <c r="Z1046" s="116">
        <v>647</v>
      </c>
      <c r="AA1046" s="116">
        <v>0</v>
      </c>
      <c r="AB1046" s="116">
        <v>0</v>
      </c>
      <c r="AC1046" s="116">
        <v>0</v>
      </c>
      <c r="AD1046" s="116">
        <v>0</v>
      </c>
      <c r="AE1046" s="116">
        <f t="shared" si="66"/>
        <v>8961</v>
      </c>
      <c r="AF1046" s="89">
        <f t="shared" si="68"/>
        <v>84212</v>
      </c>
      <c r="AG1046" s="87">
        <v>0</v>
      </c>
      <c r="AH1046" s="117" t="s">
        <v>121</v>
      </c>
      <c r="AI1046" s="118">
        <v>214812010001043</v>
      </c>
      <c r="AJ1046" s="117" t="s">
        <v>122</v>
      </c>
    </row>
    <row r="1047" spans="2:36" ht="16.5">
      <c r="B1047" s="93" t="s">
        <v>2671</v>
      </c>
      <c r="C1047" s="113">
        <v>482</v>
      </c>
      <c r="D1047" s="93" t="s">
        <v>2672</v>
      </c>
      <c r="E1047" s="93"/>
      <c r="F1047" s="114">
        <v>336456975882</v>
      </c>
      <c r="G1047" s="115">
        <v>33690</v>
      </c>
      <c r="H1047" s="112" t="s">
        <v>2321</v>
      </c>
      <c r="I1047" s="87" t="s">
        <v>111</v>
      </c>
      <c r="J1047" s="93" t="s">
        <v>2261</v>
      </c>
      <c r="K1047" s="93" t="s">
        <v>2287</v>
      </c>
      <c r="L1047" s="115">
        <v>45327</v>
      </c>
      <c r="M1047" s="87" t="s">
        <v>96</v>
      </c>
      <c r="N1047" s="87">
        <v>0</v>
      </c>
      <c r="O1047" s="116">
        <v>74500</v>
      </c>
      <c r="P1047" s="116">
        <v>0</v>
      </c>
      <c r="Q1047" s="116">
        <v>0</v>
      </c>
      <c r="R1047" s="116">
        <v>0</v>
      </c>
      <c r="S1047" s="116">
        <v>45533</v>
      </c>
      <c r="T1047" s="116">
        <f t="shared" si="65"/>
        <v>120033</v>
      </c>
      <c r="U1047" s="87">
        <v>0</v>
      </c>
      <c r="V1047" s="89">
        <f t="shared" si="67"/>
        <v>120033</v>
      </c>
      <c r="W1047" s="87">
        <v>0</v>
      </c>
      <c r="X1047" s="116">
        <v>0</v>
      </c>
      <c r="Y1047" s="116">
        <v>0</v>
      </c>
      <c r="Z1047" s="116">
        <v>649</v>
      </c>
      <c r="AA1047" s="116">
        <v>0</v>
      </c>
      <c r="AB1047" s="116">
        <v>650</v>
      </c>
      <c r="AC1047" s="116">
        <v>0</v>
      </c>
      <c r="AD1047" s="116">
        <v>0</v>
      </c>
      <c r="AE1047" s="116">
        <f t="shared" si="66"/>
        <v>1299</v>
      </c>
      <c r="AF1047" s="89">
        <f t="shared" si="68"/>
        <v>118734</v>
      </c>
      <c r="AG1047" s="87">
        <v>0</v>
      </c>
      <c r="AH1047" s="117" t="s">
        <v>121</v>
      </c>
      <c r="AI1047" s="118">
        <v>328002120001788</v>
      </c>
      <c r="AJ1047" s="117" t="s">
        <v>174</v>
      </c>
    </row>
    <row r="1048" spans="2:36" ht="16.5">
      <c r="B1048" s="93" t="s">
        <v>2673</v>
      </c>
      <c r="C1048" s="113">
        <v>483</v>
      </c>
      <c r="D1048" s="93" t="s">
        <v>2674</v>
      </c>
      <c r="E1048" s="93"/>
      <c r="F1048" s="114">
        <v>546442169266</v>
      </c>
      <c r="G1048" s="115">
        <v>33819</v>
      </c>
      <c r="H1048" s="112" t="s">
        <v>2321</v>
      </c>
      <c r="I1048" s="87" t="s">
        <v>111</v>
      </c>
      <c r="J1048" s="93" t="s">
        <v>125</v>
      </c>
      <c r="K1048" s="93" t="s">
        <v>729</v>
      </c>
      <c r="L1048" s="115">
        <v>45323</v>
      </c>
      <c r="M1048" s="87" t="s">
        <v>96</v>
      </c>
      <c r="N1048" s="87">
        <v>0</v>
      </c>
      <c r="O1048" s="116">
        <v>144450</v>
      </c>
      <c r="P1048" s="116">
        <v>0</v>
      </c>
      <c r="Q1048" s="116">
        <v>0</v>
      </c>
      <c r="R1048" s="116">
        <v>0</v>
      </c>
      <c r="S1048" s="116">
        <v>67798</v>
      </c>
      <c r="T1048" s="116">
        <f t="shared" si="65"/>
        <v>212248</v>
      </c>
      <c r="U1048" s="87">
        <v>0</v>
      </c>
      <c r="V1048" s="89">
        <f t="shared" si="67"/>
        <v>212248</v>
      </c>
      <c r="W1048" s="87">
        <v>0</v>
      </c>
      <c r="X1048" s="116">
        <v>0</v>
      </c>
      <c r="Y1048" s="116">
        <v>0</v>
      </c>
      <c r="Z1048" s="116">
        <v>1259</v>
      </c>
      <c r="AA1048" s="116">
        <v>0</v>
      </c>
      <c r="AB1048" s="116">
        <v>1400</v>
      </c>
      <c r="AC1048" s="116">
        <v>0</v>
      </c>
      <c r="AD1048" s="116">
        <v>0</v>
      </c>
      <c r="AE1048" s="116">
        <f t="shared" si="66"/>
        <v>2659</v>
      </c>
      <c r="AF1048" s="89">
        <f t="shared" si="68"/>
        <v>209589</v>
      </c>
      <c r="AG1048" s="87">
        <v>0</v>
      </c>
      <c r="AH1048" s="117" t="s">
        <v>121</v>
      </c>
      <c r="AI1048" s="118">
        <v>610002010012463</v>
      </c>
      <c r="AJ1048" s="117" t="s">
        <v>140</v>
      </c>
    </row>
    <row r="1049" spans="2:36" ht="16.5">
      <c r="B1049" s="93" t="s">
        <v>2675</v>
      </c>
      <c r="C1049" s="113">
        <v>484</v>
      </c>
      <c r="D1049" s="93" t="s">
        <v>2676</v>
      </c>
      <c r="E1049" s="93"/>
      <c r="F1049" s="114">
        <v>732575072256</v>
      </c>
      <c r="G1049" s="115">
        <v>32365</v>
      </c>
      <c r="H1049" s="112" t="s">
        <v>62</v>
      </c>
      <c r="I1049" s="87" t="s">
        <v>111</v>
      </c>
      <c r="J1049" s="93" t="s">
        <v>2199</v>
      </c>
      <c r="K1049" s="93" t="s">
        <v>2150</v>
      </c>
      <c r="L1049" s="115">
        <v>45352</v>
      </c>
      <c r="M1049" s="87" t="s">
        <v>96</v>
      </c>
      <c r="N1049" s="87">
        <v>0</v>
      </c>
      <c r="O1049" s="116">
        <v>67200</v>
      </c>
      <c r="P1049" s="116">
        <v>0</v>
      </c>
      <c r="Q1049" s="116">
        <v>0</v>
      </c>
      <c r="R1049" s="116">
        <v>0</v>
      </c>
      <c r="S1049" s="116">
        <v>148884</v>
      </c>
      <c r="T1049" s="116">
        <f t="shared" si="65"/>
        <v>216084</v>
      </c>
      <c r="U1049" s="87">
        <v>0</v>
      </c>
      <c r="V1049" s="89">
        <f t="shared" si="67"/>
        <v>216084</v>
      </c>
      <c r="W1049" s="87">
        <v>0</v>
      </c>
      <c r="X1049" s="116">
        <v>16128</v>
      </c>
      <c r="Y1049" s="116">
        <v>0</v>
      </c>
      <c r="Z1049" s="116">
        <v>1260</v>
      </c>
      <c r="AA1049" s="116">
        <v>0</v>
      </c>
      <c r="AB1049" s="116">
        <v>1150</v>
      </c>
      <c r="AC1049" s="116">
        <v>0</v>
      </c>
      <c r="AD1049" s="116">
        <v>0</v>
      </c>
      <c r="AE1049" s="116">
        <f t="shared" si="66"/>
        <v>18538</v>
      </c>
      <c r="AF1049" s="89">
        <f t="shared" si="68"/>
        <v>197546</v>
      </c>
      <c r="AG1049" s="87">
        <v>0</v>
      </c>
      <c r="AH1049" s="117" t="s">
        <v>121</v>
      </c>
      <c r="AI1049" s="118">
        <v>214812010001864</v>
      </c>
      <c r="AJ1049" s="117" t="s">
        <v>122</v>
      </c>
    </row>
    <row r="1050" spans="2:36" ht="16.5">
      <c r="B1050" s="93" t="s">
        <v>2677</v>
      </c>
      <c r="C1050" s="113">
        <v>485</v>
      </c>
      <c r="D1050" s="93" t="s">
        <v>2678</v>
      </c>
      <c r="E1050" s="93"/>
      <c r="F1050" s="114">
        <v>824048151631</v>
      </c>
      <c r="G1050" s="115">
        <v>35283</v>
      </c>
      <c r="H1050" s="112" t="s">
        <v>62</v>
      </c>
      <c r="I1050" s="87" t="s">
        <v>111</v>
      </c>
      <c r="J1050" s="93" t="s">
        <v>120</v>
      </c>
      <c r="K1050" s="93" t="s">
        <v>2150</v>
      </c>
      <c r="L1050" s="115">
        <v>45353</v>
      </c>
      <c r="M1050" s="87" t="s">
        <v>96</v>
      </c>
      <c r="N1050" s="87">
        <v>0</v>
      </c>
      <c r="O1050" s="116">
        <v>65893</v>
      </c>
      <c r="P1050" s="116">
        <v>0</v>
      </c>
      <c r="Q1050" s="116">
        <v>0</v>
      </c>
      <c r="R1050" s="116">
        <v>0</v>
      </c>
      <c r="S1050" s="116">
        <v>111088</v>
      </c>
      <c r="T1050" s="116">
        <f t="shared" si="65"/>
        <v>176981</v>
      </c>
      <c r="U1050" s="87">
        <v>0</v>
      </c>
      <c r="V1050" s="89">
        <f t="shared" si="67"/>
        <v>176981</v>
      </c>
      <c r="W1050" s="87">
        <v>0</v>
      </c>
      <c r="X1050" s="116">
        <v>15814</v>
      </c>
      <c r="Y1050" s="116">
        <v>0</v>
      </c>
      <c r="Z1050" s="116">
        <v>1235</v>
      </c>
      <c r="AA1050" s="116">
        <v>0</v>
      </c>
      <c r="AB1050" s="116">
        <v>200</v>
      </c>
      <c r="AC1050" s="116">
        <v>0</v>
      </c>
      <c r="AD1050" s="116">
        <v>0</v>
      </c>
      <c r="AE1050" s="116">
        <f t="shared" si="66"/>
        <v>17249</v>
      </c>
      <c r="AF1050" s="89">
        <f t="shared" si="68"/>
        <v>159732</v>
      </c>
      <c r="AG1050" s="87">
        <v>0</v>
      </c>
      <c r="AH1050" s="117" t="s">
        <v>121</v>
      </c>
      <c r="AI1050" s="118">
        <v>328002011020329</v>
      </c>
      <c r="AJ1050" s="117" t="s">
        <v>174</v>
      </c>
    </row>
    <row r="1051" spans="2:36" ht="16.5">
      <c r="B1051" s="93" t="s">
        <v>2679</v>
      </c>
      <c r="C1051" s="113">
        <v>486</v>
      </c>
      <c r="D1051" s="93" t="s">
        <v>2680</v>
      </c>
      <c r="E1051" s="93"/>
      <c r="F1051" s="114">
        <v>995533659472</v>
      </c>
      <c r="G1051" s="115">
        <v>33759</v>
      </c>
      <c r="H1051" s="112" t="s">
        <v>62</v>
      </c>
      <c r="I1051" s="87" t="s">
        <v>111</v>
      </c>
      <c r="J1051" s="93" t="s">
        <v>112</v>
      </c>
      <c r="K1051" s="93" t="s">
        <v>2150</v>
      </c>
      <c r="L1051" s="115">
        <v>45316</v>
      </c>
      <c r="M1051" s="87" t="s">
        <v>96</v>
      </c>
      <c r="N1051" s="87">
        <v>0</v>
      </c>
      <c r="O1051" s="116">
        <v>62227</v>
      </c>
      <c r="P1051" s="116">
        <v>0</v>
      </c>
      <c r="Q1051" s="116">
        <v>0</v>
      </c>
      <c r="R1051" s="116">
        <v>0</v>
      </c>
      <c r="S1051" s="116">
        <v>136687</v>
      </c>
      <c r="T1051" s="116">
        <f t="shared" si="65"/>
        <v>198914</v>
      </c>
      <c r="U1051" s="87">
        <v>0</v>
      </c>
      <c r="V1051" s="89">
        <f t="shared" si="67"/>
        <v>198914</v>
      </c>
      <c r="W1051" s="87">
        <v>0</v>
      </c>
      <c r="X1051" s="116">
        <v>14934</v>
      </c>
      <c r="Y1051" s="116">
        <v>0</v>
      </c>
      <c r="Z1051" s="116">
        <v>1173</v>
      </c>
      <c r="AA1051" s="116">
        <v>0</v>
      </c>
      <c r="AB1051" s="116">
        <v>350</v>
      </c>
      <c r="AC1051" s="116">
        <v>0</v>
      </c>
      <c r="AD1051" s="116">
        <v>0</v>
      </c>
      <c r="AE1051" s="116">
        <f t="shared" si="66"/>
        <v>16457</v>
      </c>
      <c r="AF1051" s="89">
        <f t="shared" si="68"/>
        <v>182457</v>
      </c>
      <c r="AG1051" s="87">
        <v>0</v>
      </c>
      <c r="AH1051" s="117" t="s">
        <v>121</v>
      </c>
      <c r="AI1051" s="118">
        <v>328002011019342</v>
      </c>
      <c r="AJ1051" s="117" t="s">
        <v>174</v>
      </c>
    </row>
    <row r="1052" spans="2:36" ht="16.5">
      <c r="B1052" s="93" t="s">
        <v>2681</v>
      </c>
      <c r="C1052" s="113">
        <v>487</v>
      </c>
      <c r="D1052" s="93" t="s">
        <v>2682</v>
      </c>
      <c r="E1052" s="93"/>
      <c r="F1052" s="114">
        <v>929859430556</v>
      </c>
      <c r="G1052" s="115">
        <v>33578</v>
      </c>
      <c r="H1052" s="112" t="s">
        <v>62</v>
      </c>
      <c r="I1052" s="87" t="s">
        <v>111</v>
      </c>
      <c r="J1052" s="93" t="s">
        <v>222</v>
      </c>
      <c r="K1052" s="93" t="s">
        <v>2150</v>
      </c>
      <c r="L1052" s="115">
        <v>45342</v>
      </c>
      <c r="M1052" s="87" t="s">
        <v>96</v>
      </c>
      <c r="N1052" s="87">
        <v>0</v>
      </c>
      <c r="O1052" s="116">
        <v>47097</v>
      </c>
      <c r="P1052" s="116">
        <v>0</v>
      </c>
      <c r="Q1052" s="116">
        <v>0</v>
      </c>
      <c r="R1052" s="116">
        <v>0</v>
      </c>
      <c r="S1052" s="116">
        <v>88300</v>
      </c>
      <c r="T1052" s="116">
        <f t="shared" si="65"/>
        <v>135397</v>
      </c>
      <c r="U1052" s="87">
        <v>0</v>
      </c>
      <c r="V1052" s="89">
        <f t="shared" si="67"/>
        <v>135397</v>
      </c>
      <c r="W1052" s="87">
        <v>0</v>
      </c>
      <c r="X1052" s="116">
        <v>11306</v>
      </c>
      <c r="Y1052" s="116">
        <v>0</v>
      </c>
      <c r="Z1052" s="116">
        <v>884</v>
      </c>
      <c r="AA1052" s="116">
        <v>0</v>
      </c>
      <c r="AB1052" s="116">
        <v>200</v>
      </c>
      <c r="AC1052" s="116">
        <v>0</v>
      </c>
      <c r="AD1052" s="116">
        <v>0</v>
      </c>
      <c r="AE1052" s="116">
        <f t="shared" si="66"/>
        <v>12390</v>
      </c>
      <c r="AF1052" s="89">
        <f t="shared" si="68"/>
        <v>123007</v>
      </c>
      <c r="AG1052" s="87">
        <v>0</v>
      </c>
      <c r="AH1052" s="117" t="s">
        <v>121</v>
      </c>
      <c r="AI1052" s="118">
        <v>328002011019842</v>
      </c>
      <c r="AJ1052" s="117" t="s">
        <v>174</v>
      </c>
    </row>
    <row r="1053" spans="2:36" ht="16.5">
      <c r="B1053" s="93" t="s">
        <v>2683</v>
      </c>
      <c r="C1053" s="113">
        <v>488</v>
      </c>
      <c r="D1053" s="93" t="s">
        <v>2684</v>
      </c>
      <c r="E1053" s="93"/>
      <c r="F1053" s="114">
        <v>447208233612</v>
      </c>
      <c r="G1053" s="115">
        <v>36682</v>
      </c>
      <c r="H1053" s="112" t="s">
        <v>62</v>
      </c>
      <c r="I1053" s="87" t="s">
        <v>111</v>
      </c>
      <c r="J1053" s="93" t="s">
        <v>2199</v>
      </c>
      <c r="K1053" s="93" t="s">
        <v>2150</v>
      </c>
      <c r="L1053" s="115">
        <v>45337</v>
      </c>
      <c r="M1053" s="87" t="s">
        <v>96</v>
      </c>
      <c r="N1053" s="87">
        <v>0</v>
      </c>
      <c r="O1053" s="116">
        <v>7027</v>
      </c>
      <c r="P1053" s="116">
        <v>0</v>
      </c>
      <c r="Q1053" s="116">
        <v>0</v>
      </c>
      <c r="R1053" s="116">
        <v>0</v>
      </c>
      <c r="S1053" s="116">
        <v>22199</v>
      </c>
      <c r="T1053" s="116">
        <f t="shared" si="65"/>
        <v>29226</v>
      </c>
      <c r="U1053" s="87">
        <v>0</v>
      </c>
      <c r="V1053" s="89">
        <f t="shared" si="67"/>
        <v>29226</v>
      </c>
      <c r="W1053" s="87">
        <v>0</v>
      </c>
      <c r="X1053" s="116">
        <v>1686</v>
      </c>
      <c r="Y1053" s="116">
        <v>0</v>
      </c>
      <c r="Z1053" s="116">
        <v>132</v>
      </c>
      <c r="AA1053" s="116">
        <v>0</v>
      </c>
      <c r="AB1053" s="116">
        <v>200</v>
      </c>
      <c r="AC1053" s="116">
        <v>0</v>
      </c>
      <c r="AD1053" s="116">
        <v>0</v>
      </c>
      <c r="AE1053" s="116">
        <f t="shared" si="66"/>
        <v>2018</v>
      </c>
      <c r="AF1053" s="89">
        <f t="shared" si="68"/>
        <v>27208</v>
      </c>
      <c r="AG1053" s="87">
        <v>0</v>
      </c>
      <c r="AH1053" s="117" t="s">
        <v>121</v>
      </c>
      <c r="AI1053" s="118">
        <v>44812010001915</v>
      </c>
      <c r="AJ1053" s="117">
        <v>0</v>
      </c>
    </row>
    <row r="1054" spans="2:36" ht="16.5">
      <c r="B1054" s="93" t="s">
        <v>2685</v>
      </c>
      <c r="C1054" s="113">
        <v>489</v>
      </c>
      <c r="D1054" s="93" t="s">
        <v>2686</v>
      </c>
      <c r="E1054" s="93"/>
      <c r="F1054" s="114">
        <v>678728440612</v>
      </c>
      <c r="G1054" s="115">
        <v>36674</v>
      </c>
      <c r="H1054" s="112" t="s">
        <v>62</v>
      </c>
      <c r="I1054" s="87" t="s">
        <v>111</v>
      </c>
      <c r="J1054" s="93" t="s">
        <v>125</v>
      </c>
      <c r="K1054" s="93" t="s">
        <v>2150</v>
      </c>
      <c r="L1054" s="115">
        <v>45343</v>
      </c>
      <c r="M1054" s="87" t="s">
        <v>96</v>
      </c>
      <c r="N1054" s="87">
        <v>0</v>
      </c>
      <c r="O1054" s="116">
        <v>40347</v>
      </c>
      <c r="P1054" s="116">
        <v>0</v>
      </c>
      <c r="Q1054" s="116">
        <v>0</v>
      </c>
      <c r="R1054" s="116">
        <v>0</v>
      </c>
      <c r="S1054" s="116">
        <v>75800</v>
      </c>
      <c r="T1054" s="116">
        <f t="shared" si="65"/>
        <v>116147</v>
      </c>
      <c r="U1054" s="87">
        <v>0</v>
      </c>
      <c r="V1054" s="89">
        <f t="shared" si="67"/>
        <v>116147</v>
      </c>
      <c r="W1054" s="87">
        <v>0</v>
      </c>
      <c r="X1054" s="116">
        <v>9684</v>
      </c>
      <c r="Y1054" s="116">
        <v>0</v>
      </c>
      <c r="Z1054" s="116">
        <v>759</v>
      </c>
      <c r="AA1054" s="116">
        <v>0</v>
      </c>
      <c r="AB1054" s="116">
        <v>150</v>
      </c>
      <c r="AC1054" s="116">
        <v>0</v>
      </c>
      <c r="AD1054" s="116">
        <v>0</v>
      </c>
      <c r="AE1054" s="116">
        <f t="shared" si="66"/>
        <v>10593</v>
      </c>
      <c r="AF1054" s="89">
        <f t="shared" si="68"/>
        <v>105554</v>
      </c>
      <c r="AG1054" s="87">
        <v>0</v>
      </c>
      <c r="AH1054" s="117" t="s">
        <v>121</v>
      </c>
      <c r="AI1054" s="118">
        <v>214812010001860</v>
      </c>
      <c r="AJ1054" s="117" t="s">
        <v>122</v>
      </c>
    </row>
    <row r="1055" spans="2:36" ht="16.5">
      <c r="B1055" s="93" t="s">
        <v>2687</v>
      </c>
      <c r="C1055" s="113">
        <v>490</v>
      </c>
      <c r="D1055" s="93" t="s">
        <v>2688</v>
      </c>
      <c r="E1055" s="93"/>
      <c r="F1055" s="114">
        <v>473910543770</v>
      </c>
      <c r="G1055" s="115">
        <v>36593</v>
      </c>
      <c r="H1055" s="112" t="s">
        <v>2689</v>
      </c>
      <c r="I1055" s="87" t="s">
        <v>111</v>
      </c>
      <c r="J1055" s="93" t="s">
        <v>361</v>
      </c>
      <c r="K1055" s="93" t="s">
        <v>2150</v>
      </c>
      <c r="L1055" s="115">
        <v>45330</v>
      </c>
      <c r="M1055" s="87" t="s">
        <v>96</v>
      </c>
      <c r="N1055" s="87">
        <v>0</v>
      </c>
      <c r="O1055" s="116">
        <v>62064</v>
      </c>
      <c r="P1055" s="116">
        <v>0</v>
      </c>
      <c r="Q1055" s="116">
        <v>0</v>
      </c>
      <c r="R1055" s="116">
        <v>0</v>
      </c>
      <c r="S1055" s="116">
        <v>118642</v>
      </c>
      <c r="T1055" s="116">
        <f t="shared" si="65"/>
        <v>180706</v>
      </c>
      <c r="U1055" s="87">
        <v>0</v>
      </c>
      <c r="V1055" s="89">
        <f t="shared" si="67"/>
        <v>180706</v>
      </c>
      <c r="W1055" s="87">
        <v>0</v>
      </c>
      <c r="X1055" s="116">
        <v>14896</v>
      </c>
      <c r="Y1055" s="116">
        <v>0</v>
      </c>
      <c r="Z1055" s="116">
        <v>1170</v>
      </c>
      <c r="AA1055" s="116">
        <v>0</v>
      </c>
      <c r="AB1055" s="116">
        <v>350</v>
      </c>
      <c r="AC1055" s="116">
        <v>0</v>
      </c>
      <c r="AD1055" s="116">
        <v>0</v>
      </c>
      <c r="AE1055" s="116">
        <f t="shared" si="66"/>
        <v>16416</v>
      </c>
      <c r="AF1055" s="89">
        <f t="shared" si="68"/>
        <v>164290</v>
      </c>
      <c r="AG1055" s="87">
        <v>0</v>
      </c>
      <c r="AH1055" s="117" t="s">
        <v>121</v>
      </c>
      <c r="AI1055" s="118">
        <v>129012010003242</v>
      </c>
      <c r="AJ1055" s="117">
        <v>0</v>
      </c>
    </row>
    <row r="1056" spans="2:36" ht="16.5">
      <c r="B1056" s="93" t="s">
        <v>2690</v>
      </c>
      <c r="C1056" s="113">
        <v>491</v>
      </c>
      <c r="D1056" s="93" t="s">
        <v>2691</v>
      </c>
      <c r="E1056" s="93"/>
      <c r="F1056" s="114">
        <v>548978640433</v>
      </c>
      <c r="G1056" s="115">
        <v>38316</v>
      </c>
      <c r="H1056" s="112" t="s">
        <v>2160</v>
      </c>
      <c r="I1056" s="87" t="s">
        <v>111</v>
      </c>
      <c r="J1056" s="93" t="s">
        <v>112</v>
      </c>
      <c r="K1056" s="93" t="s">
        <v>2150</v>
      </c>
      <c r="L1056" s="115">
        <v>45303</v>
      </c>
      <c r="M1056" s="87" t="s">
        <v>96</v>
      </c>
      <c r="N1056" s="87">
        <v>0</v>
      </c>
      <c r="O1056" s="116">
        <v>36000</v>
      </c>
      <c r="P1056" s="116">
        <v>0</v>
      </c>
      <c r="Q1056" s="116">
        <v>0</v>
      </c>
      <c r="R1056" s="116">
        <v>0</v>
      </c>
      <c r="S1056" s="116">
        <v>84365</v>
      </c>
      <c r="T1056" s="116">
        <f t="shared" si="65"/>
        <v>120365</v>
      </c>
      <c r="U1056" s="87">
        <v>0</v>
      </c>
      <c r="V1056" s="89">
        <f t="shared" si="67"/>
        <v>120365</v>
      </c>
      <c r="W1056" s="87">
        <v>0</v>
      </c>
      <c r="X1056" s="116">
        <v>8640</v>
      </c>
      <c r="Y1056" s="116">
        <v>0</v>
      </c>
      <c r="Z1056" s="116">
        <v>672</v>
      </c>
      <c r="AA1056" s="116">
        <v>0</v>
      </c>
      <c r="AB1056" s="116">
        <v>200</v>
      </c>
      <c r="AC1056" s="116">
        <v>0</v>
      </c>
      <c r="AD1056" s="116">
        <v>0</v>
      </c>
      <c r="AE1056" s="116">
        <f t="shared" si="66"/>
        <v>9512</v>
      </c>
      <c r="AF1056" s="89">
        <f t="shared" si="68"/>
        <v>110853</v>
      </c>
      <c r="AG1056" s="87">
        <v>0</v>
      </c>
      <c r="AH1056" s="117" t="s">
        <v>121</v>
      </c>
      <c r="AI1056" s="118">
        <v>24810100116982</v>
      </c>
      <c r="AJ1056" s="117">
        <v>0</v>
      </c>
    </row>
    <row r="1057" spans="2:36" ht="16.5">
      <c r="B1057" s="93" t="s">
        <v>2692</v>
      </c>
      <c r="C1057" s="113">
        <v>492</v>
      </c>
      <c r="D1057" s="93" t="s">
        <v>2693</v>
      </c>
      <c r="E1057" s="93"/>
      <c r="F1057" s="114">
        <v>357806321964</v>
      </c>
      <c r="G1057" s="115">
        <v>36715</v>
      </c>
      <c r="H1057" s="112" t="s">
        <v>2160</v>
      </c>
      <c r="I1057" s="87" t="s">
        <v>111</v>
      </c>
      <c r="J1057" s="93" t="s">
        <v>112</v>
      </c>
      <c r="K1057" s="93" t="s">
        <v>2150</v>
      </c>
      <c r="L1057" s="115">
        <v>45319</v>
      </c>
      <c r="M1057" s="87" t="s">
        <v>96</v>
      </c>
      <c r="N1057" s="87">
        <v>0</v>
      </c>
      <c r="O1057" s="116">
        <v>36000</v>
      </c>
      <c r="P1057" s="116">
        <v>0</v>
      </c>
      <c r="Q1057" s="116">
        <v>0</v>
      </c>
      <c r="R1057" s="116">
        <v>0</v>
      </c>
      <c r="S1057" s="116">
        <v>85092</v>
      </c>
      <c r="T1057" s="116">
        <f t="shared" si="65"/>
        <v>121092</v>
      </c>
      <c r="U1057" s="87">
        <v>0</v>
      </c>
      <c r="V1057" s="89">
        <f t="shared" si="67"/>
        <v>121092</v>
      </c>
      <c r="W1057" s="87">
        <v>0</v>
      </c>
      <c r="X1057" s="116">
        <v>8640</v>
      </c>
      <c r="Y1057" s="116">
        <v>0</v>
      </c>
      <c r="Z1057" s="116">
        <v>672</v>
      </c>
      <c r="AA1057" s="116">
        <v>0</v>
      </c>
      <c r="AB1057" s="116">
        <v>200</v>
      </c>
      <c r="AC1057" s="116">
        <v>0</v>
      </c>
      <c r="AD1057" s="116">
        <v>0</v>
      </c>
      <c r="AE1057" s="116">
        <f t="shared" si="66"/>
        <v>9512</v>
      </c>
      <c r="AF1057" s="89">
        <f t="shared" si="68"/>
        <v>111580</v>
      </c>
      <c r="AG1057" s="87">
        <v>0</v>
      </c>
      <c r="AH1057" s="117" t="s">
        <v>121</v>
      </c>
      <c r="AI1057" s="118">
        <v>44812160000012</v>
      </c>
      <c r="AJ1057" s="117" t="s">
        <v>2694</v>
      </c>
    </row>
    <row r="1058" spans="2:36" ht="16.5">
      <c r="B1058" s="93" t="s">
        <v>2695</v>
      </c>
      <c r="C1058" s="113">
        <v>493</v>
      </c>
      <c r="D1058" s="93" t="s">
        <v>2696</v>
      </c>
      <c r="E1058" s="93"/>
      <c r="F1058" s="114">
        <v>789508264383</v>
      </c>
      <c r="G1058" s="115">
        <v>37622</v>
      </c>
      <c r="H1058" s="112" t="s">
        <v>2160</v>
      </c>
      <c r="I1058" s="87" t="s">
        <v>111</v>
      </c>
      <c r="J1058" s="93" t="s">
        <v>112</v>
      </c>
      <c r="K1058" s="93" t="s">
        <v>2150</v>
      </c>
      <c r="L1058" s="115">
        <v>45322</v>
      </c>
      <c r="M1058" s="87" t="s">
        <v>96</v>
      </c>
      <c r="N1058" s="87">
        <v>0</v>
      </c>
      <c r="O1058" s="116">
        <v>10889</v>
      </c>
      <c r="P1058" s="116">
        <v>0</v>
      </c>
      <c r="Q1058" s="116">
        <v>0</v>
      </c>
      <c r="R1058" s="116">
        <v>0</v>
      </c>
      <c r="S1058" s="116">
        <v>0</v>
      </c>
      <c r="T1058" s="116">
        <f t="shared" si="65"/>
        <v>10889</v>
      </c>
      <c r="U1058" s="87">
        <v>0</v>
      </c>
      <c r="V1058" s="89">
        <f t="shared" si="67"/>
        <v>10889</v>
      </c>
      <c r="W1058" s="87">
        <v>0</v>
      </c>
      <c r="X1058" s="116">
        <v>0</v>
      </c>
      <c r="Y1058" s="116">
        <v>0</v>
      </c>
      <c r="Z1058" s="116">
        <v>0</v>
      </c>
      <c r="AA1058" s="116">
        <v>0</v>
      </c>
      <c r="AB1058" s="116">
        <v>0</v>
      </c>
      <c r="AC1058" s="116">
        <v>0</v>
      </c>
      <c r="AD1058" s="116">
        <v>0</v>
      </c>
      <c r="AE1058" s="116">
        <f t="shared" si="66"/>
        <v>0</v>
      </c>
      <c r="AF1058" s="89">
        <f t="shared" si="68"/>
        <v>10889</v>
      </c>
      <c r="AG1058" s="87">
        <v>0</v>
      </c>
      <c r="AH1058" s="117" t="s">
        <v>121</v>
      </c>
      <c r="AI1058" s="118">
        <v>214812010001751</v>
      </c>
      <c r="AJ1058" s="117" t="s">
        <v>122</v>
      </c>
    </row>
    <row r="1059" spans="2:36" ht="16.5">
      <c r="B1059" s="93" t="s">
        <v>2697</v>
      </c>
      <c r="C1059" s="113">
        <v>494</v>
      </c>
      <c r="D1059" s="93" t="s">
        <v>2698</v>
      </c>
      <c r="E1059" s="93"/>
      <c r="F1059" s="114">
        <v>244486612572</v>
      </c>
      <c r="G1059" s="115">
        <v>37939</v>
      </c>
      <c r="H1059" s="112" t="s">
        <v>2160</v>
      </c>
      <c r="I1059" s="87" t="s">
        <v>111</v>
      </c>
      <c r="J1059" s="93" t="s">
        <v>222</v>
      </c>
      <c r="K1059" s="93" t="s">
        <v>2150</v>
      </c>
      <c r="L1059" s="115">
        <v>45316</v>
      </c>
      <c r="M1059" s="87" t="s">
        <v>96</v>
      </c>
      <c r="N1059" s="87">
        <v>0</v>
      </c>
      <c r="O1059" s="116">
        <v>13560</v>
      </c>
      <c r="P1059" s="116">
        <v>0</v>
      </c>
      <c r="Q1059" s="116">
        <v>0</v>
      </c>
      <c r="R1059" s="116">
        <v>0</v>
      </c>
      <c r="S1059" s="116">
        <v>0</v>
      </c>
      <c r="T1059" s="116">
        <f t="shared" si="65"/>
        <v>13560</v>
      </c>
      <c r="U1059" s="87">
        <v>0</v>
      </c>
      <c r="V1059" s="89">
        <f t="shared" si="67"/>
        <v>13560</v>
      </c>
      <c r="W1059" s="87">
        <v>0</v>
      </c>
      <c r="X1059" s="116">
        <v>0</v>
      </c>
      <c r="Y1059" s="116">
        <v>0</v>
      </c>
      <c r="Z1059" s="116">
        <v>0</v>
      </c>
      <c r="AA1059" s="116">
        <v>0</v>
      </c>
      <c r="AB1059" s="116">
        <v>0</v>
      </c>
      <c r="AC1059" s="116">
        <v>0</v>
      </c>
      <c r="AD1059" s="116">
        <v>0</v>
      </c>
      <c r="AE1059" s="116">
        <f t="shared" si="66"/>
        <v>0</v>
      </c>
      <c r="AF1059" s="89">
        <f t="shared" si="68"/>
        <v>13560</v>
      </c>
      <c r="AG1059" s="87">
        <v>0</v>
      </c>
      <c r="AH1059" s="117" t="s">
        <v>121</v>
      </c>
      <c r="AI1059" s="118">
        <v>44812010001933</v>
      </c>
      <c r="AJ1059" s="117">
        <v>0</v>
      </c>
    </row>
    <row r="1060" spans="2:36" ht="16.5">
      <c r="B1060" s="93" t="s">
        <v>2699</v>
      </c>
      <c r="C1060" s="113">
        <v>495</v>
      </c>
      <c r="D1060" s="93" t="s">
        <v>2700</v>
      </c>
      <c r="E1060" s="93"/>
      <c r="F1060" s="114">
        <v>848266979659</v>
      </c>
      <c r="G1060" s="115">
        <v>34385</v>
      </c>
      <c r="H1060" s="112" t="s">
        <v>62</v>
      </c>
      <c r="I1060" s="87" t="s">
        <v>111</v>
      </c>
      <c r="J1060" s="93" t="s">
        <v>125</v>
      </c>
      <c r="K1060" s="93" t="s">
        <v>2150</v>
      </c>
      <c r="L1060" s="115">
        <v>45303</v>
      </c>
      <c r="M1060" s="87" t="s">
        <v>96</v>
      </c>
      <c r="N1060" s="87">
        <v>0</v>
      </c>
      <c r="O1060" s="116">
        <v>35226</v>
      </c>
      <c r="P1060" s="116">
        <v>0</v>
      </c>
      <c r="Q1060" s="116">
        <v>0</v>
      </c>
      <c r="R1060" s="116">
        <v>0</v>
      </c>
      <c r="S1060" s="116">
        <v>0</v>
      </c>
      <c r="T1060" s="116">
        <f t="shared" si="65"/>
        <v>35226</v>
      </c>
      <c r="U1060" s="87">
        <v>0</v>
      </c>
      <c r="V1060" s="89">
        <f t="shared" si="67"/>
        <v>35226</v>
      </c>
      <c r="W1060" s="87">
        <v>0</v>
      </c>
      <c r="X1060" s="116">
        <v>0</v>
      </c>
      <c r="Y1060" s="116">
        <v>0</v>
      </c>
      <c r="Z1060" s="116">
        <v>0</v>
      </c>
      <c r="AA1060" s="116">
        <v>0</v>
      </c>
      <c r="AB1060" s="116">
        <v>200</v>
      </c>
      <c r="AC1060" s="116">
        <v>0</v>
      </c>
      <c r="AD1060" s="116">
        <v>0</v>
      </c>
      <c r="AE1060" s="116">
        <f t="shared" si="66"/>
        <v>200</v>
      </c>
      <c r="AF1060" s="89">
        <f t="shared" si="68"/>
        <v>35026</v>
      </c>
      <c r="AG1060" s="87">
        <v>0</v>
      </c>
      <c r="AH1060" s="117" t="s">
        <v>121</v>
      </c>
      <c r="AI1060" s="118">
        <v>610002010012532</v>
      </c>
      <c r="AJ1060" s="117" t="s">
        <v>140</v>
      </c>
    </row>
    <row r="1061" spans="2:36" ht="16.5">
      <c r="B1061" s="93" t="s">
        <v>2701</v>
      </c>
      <c r="C1061" s="113">
        <v>496</v>
      </c>
      <c r="D1061" s="93" t="s">
        <v>2702</v>
      </c>
      <c r="E1061" s="93"/>
      <c r="F1061" s="114">
        <v>580632218957</v>
      </c>
      <c r="G1061" s="115">
        <v>37853</v>
      </c>
      <c r="H1061" s="112" t="s">
        <v>62</v>
      </c>
      <c r="I1061" s="87" t="s">
        <v>111</v>
      </c>
      <c r="J1061" s="93" t="s">
        <v>125</v>
      </c>
      <c r="K1061" s="93" t="s">
        <v>2150</v>
      </c>
      <c r="L1061" s="115">
        <v>45369</v>
      </c>
      <c r="M1061" s="87" t="s">
        <v>96</v>
      </c>
      <c r="N1061" s="87">
        <v>0</v>
      </c>
      <c r="O1061" s="116">
        <v>9407</v>
      </c>
      <c r="P1061" s="116">
        <v>0</v>
      </c>
      <c r="Q1061" s="116">
        <v>0</v>
      </c>
      <c r="R1061" s="116">
        <v>0</v>
      </c>
      <c r="S1061" s="116">
        <v>44997</v>
      </c>
      <c r="T1061" s="116">
        <f t="shared" si="65"/>
        <v>54404</v>
      </c>
      <c r="U1061" s="87">
        <v>0</v>
      </c>
      <c r="V1061" s="89">
        <f t="shared" si="67"/>
        <v>54404</v>
      </c>
      <c r="W1061" s="87">
        <v>0</v>
      </c>
      <c r="X1061" s="116">
        <v>2258</v>
      </c>
      <c r="Y1061" s="116">
        <v>0</v>
      </c>
      <c r="Z1061" s="116">
        <v>177</v>
      </c>
      <c r="AA1061" s="116">
        <v>0</v>
      </c>
      <c r="AB1061" s="116">
        <v>200</v>
      </c>
      <c r="AC1061" s="116">
        <v>0</v>
      </c>
      <c r="AD1061" s="116">
        <v>0</v>
      </c>
      <c r="AE1061" s="116">
        <f t="shared" si="66"/>
        <v>2635</v>
      </c>
      <c r="AF1061" s="89">
        <f t="shared" si="68"/>
        <v>51769</v>
      </c>
      <c r="AG1061" s="87">
        <v>0</v>
      </c>
      <c r="AH1061" s="117" t="s">
        <v>121</v>
      </c>
      <c r="AI1061" s="118">
        <v>77610100217193</v>
      </c>
      <c r="AJ1061" s="117" t="s">
        <v>2580</v>
      </c>
    </row>
    <row r="1062" spans="2:36" ht="16.5">
      <c r="B1062" s="93" t="s">
        <v>2703</v>
      </c>
      <c r="C1062" s="113">
        <v>497</v>
      </c>
      <c r="D1062" s="93" t="s">
        <v>2704</v>
      </c>
      <c r="E1062" s="93"/>
      <c r="F1062" s="114">
        <v>905268615142</v>
      </c>
      <c r="G1062" s="115">
        <v>36754</v>
      </c>
      <c r="H1062" s="112" t="s">
        <v>62</v>
      </c>
      <c r="I1062" s="87" t="s">
        <v>111</v>
      </c>
      <c r="J1062" s="93" t="s">
        <v>1270</v>
      </c>
      <c r="K1062" s="93" t="s">
        <v>2150</v>
      </c>
      <c r="L1062" s="115">
        <v>45368</v>
      </c>
      <c r="M1062" s="87" t="s">
        <v>96</v>
      </c>
      <c r="N1062" s="87">
        <v>0</v>
      </c>
      <c r="O1062" s="116">
        <v>15308</v>
      </c>
      <c r="P1062" s="116">
        <v>0</v>
      </c>
      <c r="Q1062" s="116">
        <v>0</v>
      </c>
      <c r="R1062" s="116">
        <v>0</v>
      </c>
      <c r="S1062" s="116">
        <v>53791</v>
      </c>
      <c r="T1062" s="116">
        <f t="shared" si="65"/>
        <v>69099</v>
      </c>
      <c r="U1062" s="87">
        <v>0</v>
      </c>
      <c r="V1062" s="89">
        <f t="shared" si="67"/>
        <v>69099</v>
      </c>
      <c r="W1062" s="87">
        <v>0</v>
      </c>
      <c r="X1062" s="116">
        <v>3674</v>
      </c>
      <c r="Y1062" s="116">
        <v>0</v>
      </c>
      <c r="Z1062" s="116">
        <v>288</v>
      </c>
      <c r="AA1062" s="116">
        <v>0</v>
      </c>
      <c r="AB1062" s="116">
        <v>200</v>
      </c>
      <c r="AC1062" s="116">
        <v>0</v>
      </c>
      <c r="AD1062" s="116">
        <v>0</v>
      </c>
      <c r="AE1062" s="116">
        <f t="shared" si="66"/>
        <v>4162</v>
      </c>
      <c r="AF1062" s="89">
        <f t="shared" si="68"/>
        <v>64937</v>
      </c>
      <c r="AG1062" s="87">
        <v>0</v>
      </c>
      <c r="AH1062" s="117" t="s">
        <v>121</v>
      </c>
      <c r="AI1062" s="118">
        <v>214812120000844</v>
      </c>
      <c r="AJ1062" s="117" t="s">
        <v>122</v>
      </c>
    </row>
    <row r="1063" spans="2:36" ht="16.5">
      <c r="B1063" s="93" t="s">
        <v>2705</v>
      </c>
      <c r="C1063" s="113">
        <v>498</v>
      </c>
      <c r="D1063" s="93" t="s">
        <v>2706</v>
      </c>
      <c r="E1063" s="93"/>
      <c r="F1063" s="114">
        <v>511210459258</v>
      </c>
      <c r="G1063" s="115">
        <v>37495</v>
      </c>
      <c r="H1063" s="112" t="s">
        <v>62</v>
      </c>
      <c r="I1063" s="87" t="s">
        <v>111</v>
      </c>
      <c r="J1063" s="93" t="s">
        <v>112</v>
      </c>
      <c r="K1063" s="93" t="s">
        <v>2150</v>
      </c>
      <c r="L1063" s="115">
        <v>45356</v>
      </c>
      <c r="M1063" s="87" t="s">
        <v>96</v>
      </c>
      <c r="N1063" s="87">
        <v>0</v>
      </c>
      <c r="O1063" s="116">
        <v>7707</v>
      </c>
      <c r="P1063" s="116">
        <v>0</v>
      </c>
      <c r="Q1063" s="116">
        <v>0</v>
      </c>
      <c r="R1063" s="116">
        <v>0</v>
      </c>
      <c r="S1063" s="116">
        <v>47107</v>
      </c>
      <c r="T1063" s="116">
        <f t="shared" si="65"/>
        <v>54814</v>
      </c>
      <c r="U1063" s="87">
        <v>0</v>
      </c>
      <c r="V1063" s="89">
        <f t="shared" si="67"/>
        <v>54814</v>
      </c>
      <c r="W1063" s="87">
        <v>0</v>
      </c>
      <c r="X1063" s="116">
        <v>1850</v>
      </c>
      <c r="Y1063" s="116">
        <v>0</v>
      </c>
      <c r="Z1063" s="116">
        <v>145</v>
      </c>
      <c r="AA1063" s="116">
        <v>0</v>
      </c>
      <c r="AB1063" s="116">
        <v>200</v>
      </c>
      <c r="AC1063" s="116">
        <v>0</v>
      </c>
      <c r="AD1063" s="116">
        <v>0</v>
      </c>
      <c r="AE1063" s="116">
        <f t="shared" si="66"/>
        <v>2195</v>
      </c>
      <c r="AF1063" s="89">
        <f t="shared" si="68"/>
        <v>52619</v>
      </c>
      <c r="AG1063" s="87">
        <v>0</v>
      </c>
      <c r="AH1063" s="117" t="s">
        <v>121</v>
      </c>
      <c r="AI1063" s="118">
        <v>77610100130867</v>
      </c>
      <c r="AJ1063" s="117" t="s">
        <v>2580</v>
      </c>
    </row>
    <row r="1064" spans="2:36" ht="16.5">
      <c r="B1064" s="93" t="s">
        <v>2707</v>
      </c>
      <c r="C1064" s="113">
        <v>499</v>
      </c>
      <c r="D1064" s="93" t="s">
        <v>2708</v>
      </c>
      <c r="E1064" s="93"/>
      <c r="F1064" s="114">
        <v>801725781447</v>
      </c>
      <c r="G1064" s="115">
        <v>37599</v>
      </c>
      <c r="H1064" s="112" t="s">
        <v>62</v>
      </c>
      <c r="I1064" s="87" t="s">
        <v>111</v>
      </c>
      <c r="J1064" s="93" t="s">
        <v>125</v>
      </c>
      <c r="K1064" s="93" t="s">
        <v>2150</v>
      </c>
      <c r="L1064" s="115">
        <v>45356</v>
      </c>
      <c r="M1064" s="87" t="s">
        <v>96</v>
      </c>
      <c r="N1064" s="87">
        <v>0</v>
      </c>
      <c r="O1064" s="116">
        <v>30600</v>
      </c>
      <c r="P1064" s="116">
        <v>0</v>
      </c>
      <c r="Q1064" s="116">
        <v>0</v>
      </c>
      <c r="R1064" s="116">
        <v>0</v>
      </c>
      <c r="S1064" s="116">
        <v>87715</v>
      </c>
      <c r="T1064" s="116">
        <f t="shared" si="65"/>
        <v>118315</v>
      </c>
      <c r="U1064" s="87">
        <v>0</v>
      </c>
      <c r="V1064" s="89">
        <f t="shared" si="67"/>
        <v>118315</v>
      </c>
      <c r="W1064" s="87">
        <v>0</v>
      </c>
      <c r="X1064" s="116">
        <v>7344</v>
      </c>
      <c r="Y1064" s="116">
        <v>0</v>
      </c>
      <c r="Z1064" s="116">
        <v>576</v>
      </c>
      <c r="AA1064" s="116">
        <v>0</v>
      </c>
      <c r="AB1064" s="116">
        <v>200</v>
      </c>
      <c r="AC1064" s="116">
        <v>0</v>
      </c>
      <c r="AD1064" s="116">
        <v>0</v>
      </c>
      <c r="AE1064" s="116">
        <f t="shared" si="66"/>
        <v>8120</v>
      </c>
      <c r="AF1064" s="89">
        <f t="shared" si="68"/>
        <v>110195</v>
      </c>
      <c r="AG1064" s="87">
        <v>0</v>
      </c>
      <c r="AH1064" s="117" t="s">
        <v>121</v>
      </c>
      <c r="AI1064" s="118">
        <v>214812120000013</v>
      </c>
      <c r="AJ1064" s="117" t="s">
        <v>122</v>
      </c>
    </row>
    <row r="1065" spans="2:36" ht="16.5">
      <c r="B1065" s="93" t="s">
        <v>2709</v>
      </c>
      <c r="C1065" s="113">
        <v>500</v>
      </c>
      <c r="D1065" s="93" t="s">
        <v>2710</v>
      </c>
      <c r="E1065" s="93"/>
      <c r="F1065" s="114">
        <v>630063254541</v>
      </c>
      <c r="G1065" s="115">
        <v>37874</v>
      </c>
      <c r="H1065" s="112" t="s">
        <v>62</v>
      </c>
      <c r="I1065" s="87" t="s">
        <v>111</v>
      </c>
      <c r="J1065" s="93" t="s">
        <v>112</v>
      </c>
      <c r="K1065" s="93" t="s">
        <v>2150</v>
      </c>
      <c r="L1065" s="115">
        <v>45393</v>
      </c>
      <c r="M1065" s="87" t="s">
        <v>96</v>
      </c>
      <c r="N1065" s="87">
        <v>0</v>
      </c>
      <c r="O1065" s="116">
        <v>29810</v>
      </c>
      <c r="P1065" s="116">
        <v>0</v>
      </c>
      <c r="Q1065" s="116">
        <v>0</v>
      </c>
      <c r="R1065" s="116">
        <v>0</v>
      </c>
      <c r="S1065" s="116">
        <v>74160</v>
      </c>
      <c r="T1065" s="116">
        <f t="shared" si="65"/>
        <v>103970</v>
      </c>
      <c r="U1065" s="87">
        <v>0</v>
      </c>
      <c r="V1065" s="89">
        <f t="shared" si="67"/>
        <v>103970</v>
      </c>
      <c r="W1065" s="87">
        <v>0</v>
      </c>
      <c r="X1065" s="116">
        <v>7154</v>
      </c>
      <c r="Y1065" s="116">
        <v>0</v>
      </c>
      <c r="Z1065" s="116">
        <v>561</v>
      </c>
      <c r="AA1065" s="116">
        <v>0</v>
      </c>
      <c r="AB1065" s="116">
        <v>200</v>
      </c>
      <c r="AC1065" s="116">
        <v>0</v>
      </c>
      <c r="AD1065" s="116">
        <v>0</v>
      </c>
      <c r="AE1065" s="116">
        <f t="shared" si="66"/>
        <v>7915</v>
      </c>
      <c r="AF1065" s="89">
        <f t="shared" si="68"/>
        <v>96055</v>
      </c>
      <c r="AG1065" s="87">
        <v>0</v>
      </c>
      <c r="AH1065" s="117" t="s">
        <v>121</v>
      </c>
      <c r="AI1065" s="118">
        <v>214812120000014</v>
      </c>
      <c r="AJ1065" s="117" t="s">
        <v>122</v>
      </c>
    </row>
    <row r="1066" spans="2:36" ht="16.5">
      <c r="B1066" s="93" t="s">
        <v>2711</v>
      </c>
      <c r="C1066" s="113">
        <v>501</v>
      </c>
      <c r="D1066" s="93" t="s">
        <v>2712</v>
      </c>
      <c r="E1066" s="93"/>
      <c r="F1066" s="114">
        <v>294628489237</v>
      </c>
      <c r="G1066" s="115">
        <v>36919</v>
      </c>
      <c r="H1066" s="112" t="s">
        <v>62</v>
      </c>
      <c r="I1066" s="87" t="s">
        <v>111</v>
      </c>
      <c r="J1066" s="93" t="s">
        <v>125</v>
      </c>
      <c r="K1066" s="93" t="s">
        <v>2150</v>
      </c>
      <c r="L1066" s="115">
        <v>45435</v>
      </c>
      <c r="M1066" s="87" t="s">
        <v>96</v>
      </c>
      <c r="N1066" s="87">
        <v>0</v>
      </c>
      <c r="O1066" s="116">
        <v>29942</v>
      </c>
      <c r="P1066" s="116">
        <v>0</v>
      </c>
      <c r="Q1066" s="116">
        <v>0</v>
      </c>
      <c r="R1066" s="116">
        <v>0</v>
      </c>
      <c r="S1066" s="116">
        <v>63175</v>
      </c>
      <c r="T1066" s="116">
        <f t="shared" si="65"/>
        <v>93117</v>
      </c>
      <c r="U1066" s="87">
        <v>0</v>
      </c>
      <c r="V1066" s="89">
        <f t="shared" si="67"/>
        <v>93117</v>
      </c>
      <c r="W1066" s="87">
        <v>0</v>
      </c>
      <c r="X1066" s="116">
        <v>7188</v>
      </c>
      <c r="Y1066" s="116">
        <v>0</v>
      </c>
      <c r="Z1066" s="116">
        <v>564</v>
      </c>
      <c r="AA1066" s="116">
        <v>0</v>
      </c>
      <c r="AB1066" s="116">
        <v>150</v>
      </c>
      <c r="AC1066" s="116">
        <v>0</v>
      </c>
      <c r="AD1066" s="116">
        <v>0</v>
      </c>
      <c r="AE1066" s="116">
        <f t="shared" si="66"/>
        <v>7902</v>
      </c>
      <c r="AF1066" s="89">
        <f t="shared" si="68"/>
        <v>85215</v>
      </c>
      <c r="AG1066" s="87">
        <v>0</v>
      </c>
      <c r="AH1066" s="117" t="s">
        <v>121</v>
      </c>
      <c r="AI1066" s="118">
        <v>214812120000407</v>
      </c>
      <c r="AJ1066" s="117" t="s">
        <v>122</v>
      </c>
    </row>
    <row r="1067" spans="2:36" ht="16.5">
      <c r="B1067" s="93" t="s">
        <v>2713</v>
      </c>
      <c r="C1067" s="113">
        <v>502</v>
      </c>
      <c r="D1067" s="93" t="s">
        <v>2714</v>
      </c>
      <c r="E1067" s="93"/>
      <c r="F1067" s="114">
        <v>945028940894</v>
      </c>
      <c r="G1067" s="115">
        <v>38509</v>
      </c>
      <c r="H1067" s="112" t="s">
        <v>2284</v>
      </c>
      <c r="I1067" s="87" t="s">
        <v>111</v>
      </c>
      <c r="J1067" s="93" t="s">
        <v>125</v>
      </c>
      <c r="K1067" s="93" t="s">
        <v>2150</v>
      </c>
      <c r="L1067" s="115">
        <v>45413</v>
      </c>
      <c r="M1067" s="87" t="s">
        <v>96</v>
      </c>
      <c r="N1067" s="87">
        <v>0</v>
      </c>
      <c r="O1067" s="116">
        <v>25242</v>
      </c>
      <c r="P1067" s="116">
        <v>0</v>
      </c>
      <c r="Q1067" s="116">
        <v>0</v>
      </c>
      <c r="R1067" s="116">
        <v>0</v>
      </c>
      <c r="S1067" s="116">
        <v>61149</v>
      </c>
      <c r="T1067" s="116">
        <f t="shared" si="65"/>
        <v>86391</v>
      </c>
      <c r="U1067" s="87">
        <v>0</v>
      </c>
      <c r="V1067" s="89">
        <f t="shared" si="67"/>
        <v>86391</v>
      </c>
      <c r="W1067" s="87">
        <v>0</v>
      </c>
      <c r="X1067" s="116">
        <v>0</v>
      </c>
      <c r="Y1067" s="116">
        <v>0</v>
      </c>
      <c r="Z1067" s="116">
        <v>471</v>
      </c>
      <c r="AA1067" s="116">
        <v>0</v>
      </c>
      <c r="AB1067" s="116">
        <v>200</v>
      </c>
      <c r="AC1067" s="116">
        <v>0</v>
      </c>
      <c r="AD1067" s="116">
        <v>0</v>
      </c>
      <c r="AE1067" s="116">
        <f t="shared" si="66"/>
        <v>671</v>
      </c>
      <c r="AF1067" s="89">
        <f t="shared" si="68"/>
        <v>85720</v>
      </c>
      <c r="AG1067" s="87">
        <v>0</v>
      </c>
      <c r="AH1067" s="117" t="s">
        <v>121</v>
      </c>
      <c r="AI1067" s="118">
        <v>214812120000337</v>
      </c>
      <c r="AJ1067" s="117" t="s">
        <v>122</v>
      </c>
    </row>
    <row r="1068" spans="2:36" ht="16.5">
      <c r="B1068" s="93" t="s">
        <v>2715</v>
      </c>
      <c r="C1068" s="113">
        <v>503</v>
      </c>
      <c r="D1068" s="93" t="s">
        <v>2716</v>
      </c>
      <c r="E1068" s="93"/>
      <c r="F1068" s="114">
        <v>969157403041</v>
      </c>
      <c r="G1068" s="115">
        <v>37604</v>
      </c>
      <c r="H1068" s="112" t="s">
        <v>2284</v>
      </c>
      <c r="I1068" s="87" t="s">
        <v>111</v>
      </c>
      <c r="J1068" s="93" t="s">
        <v>112</v>
      </c>
      <c r="K1068" s="93" t="s">
        <v>2150</v>
      </c>
      <c r="L1068" s="115">
        <v>45435</v>
      </c>
      <c r="M1068" s="87" t="s">
        <v>96</v>
      </c>
      <c r="N1068" s="87">
        <v>0</v>
      </c>
      <c r="O1068" s="116">
        <v>26903</v>
      </c>
      <c r="P1068" s="116">
        <v>0</v>
      </c>
      <c r="Q1068" s="116">
        <v>0</v>
      </c>
      <c r="R1068" s="116">
        <v>0</v>
      </c>
      <c r="S1068" s="116">
        <v>68472</v>
      </c>
      <c r="T1068" s="116">
        <f t="shared" si="65"/>
        <v>95375</v>
      </c>
      <c r="U1068" s="87">
        <v>0</v>
      </c>
      <c r="V1068" s="89">
        <f t="shared" si="67"/>
        <v>95375</v>
      </c>
      <c r="W1068" s="87">
        <v>0</v>
      </c>
      <c r="X1068" s="116">
        <v>6456</v>
      </c>
      <c r="Y1068" s="116">
        <v>0</v>
      </c>
      <c r="Z1068" s="116">
        <v>502</v>
      </c>
      <c r="AA1068" s="116">
        <v>0</v>
      </c>
      <c r="AB1068" s="116">
        <v>150</v>
      </c>
      <c r="AC1068" s="116">
        <v>0</v>
      </c>
      <c r="AD1068" s="116">
        <v>0</v>
      </c>
      <c r="AE1068" s="116">
        <f t="shared" si="66"/>
        <v>7108</v>
      </c>
      <c r="AF1068" s="89">
        <f t="shared" si="68"/>
        <v>88267</v>
      </c>
      <c r="AG1068" s="87">
        <v>0</v>
      </c>
      <c r="AH1068" s="117" t="s">
        <v>121</v>
      </c>
      <c r="AI1068" s="118">
        <v>214812010000924</v>
      </c>
      <c r="AJ1068" s="117" t="s">
        <v>122</v>
      </c>
    </row>
    <row r="1069" spans="2:36" ht="16.5">
      <c r="B1069" s="93" t="s">
        <v>2717</v>
      </c>
      <c r="C1069" s="113">
        <v>504</v>
      </c>
      <c r="D1069" s="93" t="s">
        <v>2718</v>
      </c>
      <c r="E1069" s="93"/>
      <c r="F1069" s="114">
        <v>453695017746</v>
      </c>
      <c r="G1069" s="115">
        <v>37829</v>
      </c>
      <c r="H1069" s="112" t="s">
        <v>2284</v>
      </c>
      <c r="I1069" s="87" t="s">
        <v>111</v>
      </c>
      <c r="J1069" s="93" t="s">
        <v>361</v>
      </c>
      <c r="K1069" s="93" t="s">
        <v>2150</v>
      </c>
      <c r="L1069" s="115">
        <v>45383</v>
      </c>
      <c r="M1069" s="87" t="s">
        <v>96</v>
      </c>
      <c r="N1069" s="87">
        <v>0</v>
      </c>
      <c r="O1069" s="116">
        <v>8300</v>
      </c>
      <c r="P1069" s="116">
        <v>0</v>
      </c>
      <c r="Q1069" s="116">
        <v>0</v>
      </c>
      <c r="R1069" s="116">
        <v>0</v>
      </c>
      <c r="S1069" s="116">
        <v>35950</v>
      </c>
      <c r="T1069" s="116">
        <f t="shared" si="65"/>
        <v>44250</v>
      </c>
      <c r="U1069" s="87">
        <v>0</v>
      </c>
      <c r="V1069" s="89">
        <f t="shared" si="67"/>
        <v>44250</v>
      </c>
      <c r="W1069" s="87">
        <v>0</v>
      </c>
      <c r="X1069" s="116">
        <v>0</v>
      </c>
      <c r="Y1069" s="116">
        <v>0</v>
      </c>
      <c r="Z1069" s="116">
        <v>155</v>
      </c>
      <c r="AA1069" s="116">
        <v>0</v>
      </c>
      <c r="AB1069" s="116">
        <v>200</v>
      </c>
      <c r="AC1069" s="116">
        <v>0</v>
      </c>
      <c r="AD1069" s="116">
        <v>0</v>
      </c>
      <c r="AE1069" s="116">
        <f t="shared" si="66"/>
        <v>355</v>
      </c>
      <c r="AF1069" s="89">
        <f t="shared" si="68"/>
        <v>43895</v>
      </c>
      <c r="AG1069" s="87">
        <v>0</v>
      </c>
      <c r="AH1069" s="117" t="s">
        <v>121</v>
      </c>
      <c r="AI1069" s="118">
        <v>77610100147681</v>
      </c>
      <c r="AJ1069" s="117" t="s">
        <v>2580</v>
      </c>
    </row>
    <row r="1070" spans="2:36" ht="16.5">
      <c r="B1070" s="93" t="s">
        <v>2719</v>
      </c>
      <c r="C1070" s="113">
        <v>505</v>
      </c>
      <c r="D1070" s="93" t="s">
        <v>2720</v>
      </c>
      <c r="E1070" s="93"/>
      <c r="F1070" s="114">
        <v>693344846685</v>
      </c>
      <c r="G1070" s="115">
        <v>35842</v>
      </c>
      <c r="H1070" s="112" t="s">
        <v>2184</v>
      </c>
      <c r="I1070" s="87" t="s">
        <v>111</v>
      </c>
      <c r="J1070" s="93" t="s">
        <v>2199</v>
      </c>
      <c r="K1070" s="93" t="s">
        <v>2150</v>
      </c>
      <c r="L1070" s="115">
        <v>45386</v>
      </c>
      <c r="M1070" s="87" t="s">
        <v>96</v>
      </c>
      <c r="N1070" s="87">
        <v>0</v>
      </c>
      <c r="O1070" s="116">
        <v>46627</v>
      </c>
      <c r="P1070" s="116">
        <v>0</v>
      </c>
      <c r="Q1070" s="116">
        <v>0</v>
      </c>
      <c r="R1070" s="116">
        <v>0</v>
      </c>
      <c r="S1070" s="116">
        <v>127912</v>
      </c>
      <c r="T1070" s="116">
        <f t="shared" si="65"/>
        <v>174539</v>
      </c>
      <c r="U1070" s="87">
        <v>0</v>
      </c>
      <c r="V1070" s="89">
        <f t="shared" si="67"/>
        <v>174539</v>
      </c>
      <c r="W1070" s="87">
        <v>0</v>
      </c>
      <c r="X1070" s="116">
        <v>11190</v>
      </c>
      <c r="Y1070" s="116">
        <v>0</v>
      </c>
      <c r="Z1070" s="116">
        <v>879</v>
      </c>
      <c r="AA1070" s="116">
        <v>0</v>
      </c>
      <c r="AB1070" s="116">
        <v>350</v>
      </c>
      <c r="AC1070" s="116">
        <v>0</v>
      </c>
      <c r="AD1070" s="116">
        <v>0</v>
      </c>
      <c r="AE1070" s="116">
        <f t="shared" si="66"/>
        <v>12419</v>
      </c>
      <c r="AF1070" s="89">
        <f t="shared" si="68"/>
        <v>162120</v>
      </c>
      <c r="AG1070" s="87">
        <v>0</v>
      </c>
      <c r="AH1070" s="117" t="s">
        <v>121</v>
      </c>
      <c r="AI1070" s="118">
        <v>27010100094495</v>
      </c>
      <c r="AJ1070" s="117">
        <v>0</v>
      </c>
    </row>
    <row r="1071" spans="2:36" ht="16.5">
      <c r="B1071" s="93" t="s">
        <v>2721</v>
      </c>
      <c r="C1071" s="113">
        <v>506</v>
      </c>
      <c r="D1071" s="93" t="s">
        <v>2722</v>
      </c>
      <c r="E1071" s="93"/>
      <c r="F1071" s="114">
        <v>732890539049</v>
      </c>
      <c r="G1071" s="115">
        <v>31811</v>
      </c>
      <c r="H1071" s="112" t="s">
        <v>62</v>
      </c>
      <c r="I1071" s="87" t="s">
        <v>111</v>
      </c>
      <c r="J1071" s="93" t="s">
        <v>112</v>
      </c>
      <c r="K1071" s="93" t="s">
        <v>1044</v>
      </c>
      <c r="L1071" s="115">
        <v>45404</v>
      </c>
      <c r="M1071" s="87" t="s">
        <v>96</v>
      </c>
      <c r="N1071" s="87">
        <v>0</v>
      </c>
      <c r="O1071" s="116">
        <v>70435</v>
      </c>
      <c r="P1071" s="116">
        <v>0</v>
      </c>
      <c r="Q1071" s="116">
        <v>0</v>
      </c>
      <c r="R1071" s="116">
        <v>0</v>
      </c>
      <c r="S1071" s="116">
        <v>156071</v>
      </c>
      <c r="T1071" s="116">
        <f t="shared" si="65"/>
        <v>226506</v>
      </c>
      <c r="U1071" s="87">
        <v>0</v>
      </c>
      <c r="V1071" s="89">
        <f t="shared" si="67"/>
        <v>226506</v>
      </c>
      <c r="W1071" s="87">
        <v>0</v>
      </c>
      <c r="X1071" s="116">
        <v>0</v>
      </c>
      <c r="Y1071" s="116">
        <v>0</v>
      </c>
      <c r="Z1071" s="116">
        <v>1320</v>
      </c>
      <c r="AA1071" s="116">
        <v>0</v>
      </c>
      <c r="AB1071" s="116">
        <v>1400</v>
      </c>
      <c r="AC1071" s="116">
        <v>0</v>
      </c>
      <c r="AD1071" s="116">
        <v>0</v>
      </c>
      <c r="AE1071" s="116">
        <f t="shared" si="66"/>
        <v>2720</v>
      </c>
      <c r="AF1071" s="89">
        <f t="shared" si="68"/>
        <v>223786</v>
      </c>
      <c r="AG1071" s="87">
        <v>0</v>
      </c>
      <c r="AH1071" s="117" t="s">
        <v>121</v>
      </c>
      <c r="AI1071" s="118">
        <v>214812010001988</v>
      </c>
      <c r="AJ1071" s="117" t="s">
        <v>122</v>
      </c>
    </row>
    <row r="1072" spans="2:36" ht="16.5">
      <c r="B1072" s="93" t="s">
        <v>2723</v>
      </c>
      <c r="C1072" s="113">
        <v>507</v>
      </c>
      <c r="D1072" s="93" t="s">
        <v>2724</v>
      </c>
      <c r="E1072" s="93"/>
      <c r="F1072" s="114">
        <v>317638099537</v>
      </c>
      <c r="G1072" s="115">
        <v>38124</v>
      </c>
      <c r="H1072" s="112" t="s">
        <v>1078</v>
      </c>
      <c r="I1072" s="87" t="s">
        <v>111</v>
      </c>
      <c r="J1072" s="93" t="s">
        <v>120</v>
      </c>
      <c r="K1072" s="93" t="s">
        <v>1044</v>
      </c>
      <c r="L1072" s="115">
        <v>45413</v>
      </c>
      <c r="M1072" s="87" t="s">
        <v>96</v>
      </c>
      <c r="N1072" s="87">
        <v>0</v>
      </c>
      <c r="O1072" s="116">
        <v>36000</v>
      </c>
      <c r="P1072" s="116">
        <v>0</v>
      </c>
      <c r="Q1072" s="116">
        <v>0</v>
      </c>
      <c r="R1072" s="116">
        <v>0</v>
      </c>
      <c r="S1072" s="116">
        <v>74000</v>
      </c>
      <c r="T1072" s="116">
        <f t="shared" si="65"/>
        <v>110000</v>
      </c>
      <c r="U1072" s="87">
        <v>0</v>
      </c>
      <c r="V1072" s="89">
        <f t="shared" si="67"/>
        <v>110000</v>
      </c>
      <c r="W1072" s="87">
        <v>0</v>
      </c>
      <c r="X1072" s="116">
        <v>8640</v>
      </c>
      <c r="Y1072" s="116">
        <v>0</v>
      </c>
      <c r="Z1072" s="116">
        <v>675</v>
      </c>
      <c r="AA1072" s="116">
        <v>0</v>
      </c>
      <c r="AB1072" s="116">
        <v>200</v>
      </c>
      <c r="AC1072" s="116">
        <v>0</v>
      </c>
      <c r="AD1072" s="116">
        <v>0</v>
      </c>
      <c r="AE1072" s="116">
        <f t="shared" si="66"/>
        <v>9515</v>
      </c>
      <c r="AF1072" s="89">
        <f t="shared" si="68"/>
        <v>100485</v>
      </c>
      <c r="AG1072" s="87">
        <v>0</v>
      </c>
      <c r="AH1072" s="117" t="s">
        <v>121</v>
      </c>
      <c r="AI1072" s="118">
        <v>214812010001848</v>
      </c>
      <c r="AJ1072" s="117" t="s">
        <v>122</v>
      </c>
    </row>
    <row r="1073" spans="2:36" ht="16.5">
      <c r="B1073" s="93" t="s">
        <v>2725</v>
      </c>
      <c r="C1073" s="113">
        <v>508</v>
      </c>
      <c r="D1073" s="93" t="s">
        <v>2726</v>
      </c>
      <c r="E1073" s="93"/>
      <c r="F1073" s="114">
        <v>361228838933</v>
      </c>
      <c r="G1073" s="115">
        <v>32241</v>
      </c>
      <c r="H1073" s="112" t="s">
        <v>2160</v>
      </c>
      <c r="I1073" s="87" t="s">
        <v>111</v>
      </c>
      <c r="J1073" s="93" t="s">
        <v>112</v>
      </c>
      <c r="K1073" s="93" t="s">
        <v>2150</v>
      </c>
      <c r="L1073" s="115">
        <v>45371</v>
      </c>
      <c r="M1073" s="87" t="s">
        <v>96</v>
      </c>
      <c r="N1073" s="87">
        <v>0</v>
      </c>
      <c r="O1073" s="116">
        <v>42560</v>
      </c>
      <c r="P1073" s="116">
        <v>0</v>
      </c>
      <c r="Q1073" s="116">
        <v>0</v>
      </c>
      <c r="R1073" s="116">
        <v>0</v>
      </c>
      <c r="S1073" s="116">
        <v>118123</v>
      </c>
      <c r="T1073" s="116">
        <f t="shared" si="65"/>
        <v>160683</v>
      </c>
      <c r="U1073" s="87">
        <v>0</v>
      </c>
      <c r="V1073" s="89">
        <f t="shared" si="67"/>
        <v>160683</v>
      </c>
      <c r="W1073" s="87">
        <v>0</v>
      </c>
      <c r="X1073" s="116">
        <v>10214</v>
      </c>
      <c r="Y1073" s="116">
        <v>0</v>
      </c>
      <c r="Z1073" s="116">
        <v>798</v>
      </c>
      <c r="AA1073" s="116">
        <v>0</v>
      </c>
      <c r="AB1073" s="116">
        <v>200</v>
      </c>
      <c r="AC1073" s="116">
        <v>0</v>
      </c>
      <c r="AD1073" s="116">
        <v>0</v>
      </c>
      <c r="AE1073" s="116">
        <f t="shared" si="66"/>
        <v>11212</v>
      </c>
      <c r="AF1073" s="89">
        <f t="shared" si="68"/>
        <v>149471</v>
      </c>
      <c r="AG1073" s="87">
        <v>0</v>
      </c>
      <c r="AH1073" s="117" t="s">
        <v>121</v>
      </c>
      <c r="AI1073" s="118">
        <v>214812120000846</v>
      </c>
      <c r="AJ1073" s="117" t="s">
        <v>122</v>
      </c>
    </row>
    <row r="1074" spans="2:36" ht="16.5">
      <c r="B1074" s="93" t="s">
        <v>2727</v>
      </c>
      <c r="C1074" s="113">
        <v>509</v>
      </c>
      <c r="D1074" s="93" t="s">
        <v>2728</v>
      </c>
      <c r="E1074" s="93"/>
      <c r="F1074" s="114">
        <v>302586678907</v>
      </c>
      <c r="G1074" s="115">
        <v>36626</v>
      </c>
      <c r="H1074" s="112" t="s">
        <v>2160</v>
      </c>
      <c r="I1074" s="87" t="s">
        <v>111</v>
      </c>
      <c r="J1074" s="93" t="s">
        <v>125</v>
      </c>
      <c r="K1074" s="93" t="s">
        <v>2150</v>
      </c>
      <c r="L1074" s="115">
        <v>45386</v>
      </c>
      <c r="M1074" s="87" t="s">
        <v>96</v>
      </c>
      <c r="N1074" s="87">
        <v>0</v>
      </c>
      <c r="O1074" s="116">
        <v>35355</v>
      </c>
      <c r="P1074" s="116">
        <v>0</v>
      </c>
      <c r="Q1074" s="116">
        <v>0</v>
      </c>
      <c r="R1074" s="116">
        <v>0</v>
      </c>
      <c r="S1074" s="116">
        <v>93911</v>
      </c>
      <c r="T1074" s="116">
        <f t="shared" si="65"/>
        <v>129266</v>
      </c>
      <c r="U1074" s="87">
        <v>0</v>
      </c>
      <c r="V1074" s="89">
        <f t="shared" si="67"/>
        <v>129266</v>
      </c>
      <c r="W1074" s="87">
        <v>0</v>
      </c>
      <c r="X1074" s="116">
        <v>8486</v>
      </c>
      <c r="Y1074" s="116">
        <v>0</v>
      </c>
      <c r="Z1074" s="116">
        <v>663</v>
      </c>
      <c r="AA1074" s="116">
        <v>0</v>
      </c>
      <c r="AB1074" s="116">
        <v>200</v>
      </c>
      <c r="AC1074" s="116">
        <v>0</v>
      </c>
      <c r="AD1074" s="116">
        <v>0</v>
      </c>
      <c r="AE1074" s="116">
        <f t="shared" si="66"/>
        <v>9349</v>
      </c>
      <c r="AF1074" s="89">
        <f t="shared" si="68"/>
        <v>119917</v>
      </c>
      <c r="AG1074" s="87">
        <v>0</v>
      </c>
      <c r="AH1074" s="117" t="s">
        <v>121</v>
      </c>
      <c r="AI1074" s="118">
        <v>285812010002322</v>
      </c>
      <c r="AJ1074" s="117">
        <v>0</v>
      </c>
    </row>
    <row r="1075" spans="2:36" ht="16.5">
      <c r="B1075" s="93" t="s">
        <v>2729</v>
      </c>
      <c r="C1075" s="113">
        <v>510</v>
      </c>
      <c r="D1075" s="93" t="s">
        <v>2231</v>
      </c>
      <c r="E1075" s="93"/>
      <c r="F1075" s="114">
        <v>646615944079</v>
      </c>
      <c r="G1075" s="115">
        <v>37094</v>
      </c>
      <c r="H1075" s="112" t="s">
        <v>2160</v>
      </c>
      <c r="I1075" s="87" t="s">
        <v>111</v>
      </c>
      <c r="J1075" s="93" t="s">
        <v>120</v>
      </c>
      <c r="K1075" s="93" t="s">
        <v>2150</v>
      </c>
      <c r="L1075" s="115">
        <v>45383</v>
      </c>
      <c r="M1075" s="87" t="s">
        <v>96</v>
      </c>
      <c r="N1075" s="87">
        <v>0</v>
      </c>
      <c r="O1075" s="116">
        <v>33665</v>
      </c>
      <c r="P1075" s="116">
        <v>0</v>
      </c>
      <c r="Q1075" s="116">
        <v>0</v>
      </c>
      <c r="R1075" s="116">
        <v>0</v>
      </c>
      <c r="S1075" s="116">
        <v>75980</v>
      </c>
      <c r="T1075" s="116">
        <f t="shared" si="65"/>
        <v>109645</v>
      </c>
      <c r="U1075" s="87">
        <v>0</v>
      </c>
      <c r="V1075" s="89">
        <f t="shared" si="67"/>
        <v>109645</v>
      </c>
      <c r="W1075" s="87">
        <v>0</v>
      </c>
      <c r="X1075" s="116">
        <v>8080</v>
      </c>
      <c r="Y1075" s="116">
        <v>0</v>
      </c>
      <c r="Z1075" s="116">
        <v>631</v>
      </c>
      <c r="AA1075" s="116">
        <v>0</v>
      </c>
      <c r="AB1075" s="116">
        <v>200</v>
      </c>
      <c r="AC1075" s="116">
        <v>0</v>
      </c>
      <c r="AD1075" s="116">
        <v>0</v>
      </c>
      <c r="AE1075" s="116">
        <f t="shared" si="66"/>
        <v>8911</v>
      </c>
      <c r="AF1075" s="89">
        <f t="shared" si="68"/>
        <v>100734</v>
      </c>
      <c r="AG1075" s="87">
        <v>0</v>
      </c>
      <c r="AH1075" s="117" t="s">
        <v>121</v>
      </c>
      <c r="AI1075" s="118">
        <v>328002011021560</v>
      </c>
      <c r="AJ1075" s="117" t="s">
        <v>174</v>
      </c>
    </row>
    <row r="1076" spans="2:36" ht="16.5">
      <c r="B1076" s="93" t="s">
        <v>2730</v>
      </c>
      <c r="C1076" s="113">
        <v>511</v>
      </c>
      <c r="D1076" s="93" t="s">
        <v>2731</v>
      </c>
      <c r="E1076" s="93"/>
      <c r="F1076" s="114">
        <v>546427020730</v>
      </c>
      <c r="G1076" s="115">
        <v>36588</v>
      </c>
      <c r="H1076" s="112" t="s">
        <v>2160</v>
      </c>
      <c r="I1076" s="87" t="s">
        <v>111</v>
      </c>
      <c r="J1076" s="93" t="s">
        <v>125</v>
      </c>
      <c r="K1076" s="93" t="s">
        <v>2150</v>
      </c>
      <c r="L1076" s="115">
        <v>45387</v>
      </c>
      <c r="M1076" s="87" t="s">
        <v>96</v>
      </c>
      <c r="N1076" s="87">
        <v>0</v>
      </c>
      <c r="O1076" s="116">
        <v>34319</v>
      </c>
      <c r="P1076" s="116">
        <v>0</v>
      </c>
      <c r="Q1076" s="116">
        <v>0</v>
      </c>
      <c r="R1076" s="116">
        <v>0</v>
      </c>
      <c r="S1076" s="116">
        <v>88144</v>
      </c>
      <c r="T1076" s="116">
        <f t="shared" si="65"/>
        <v>122463</v>
      </c>
      <c r="U1076" s="87">
        <v>0</v>
      </c>
      <c r="V1076" s="89">
        <f t="shared" si="67"/>
        <v>122463</v>
      </c>
      <c r="W1076" s="87">
        <v>0</v>
      </c>
      <c r="X1076" s="116">
        <v>8236</v>
      </c>
      <c r="Y1076" s="116">
        <v>0</v>
      </c>
      <c r="Z1076" s="116">
        <v>643</v>
      </c>
      <c r="AA1076" s="116">
        <v>0</v>
      </c>
      <c r="AB1076" s="116">
        <v>200</v>
      </c>
      <c r="AC1076" s="116">
        <v>0</v>
      </c>
      <c r="AD1076" s="116">
        <v>0</v>
      </c>
      <c r="AE1076" s="116">
        <f t="shared" si="66"/>
        <v>9079</v>
      </c>
      <c r="AF1076" s="89">
        <f t="shared" si="68"/>
        <v>113384</v>
      </c>
      <c r="AG1076" s="87">
        <v>0</v>
      </c>
      <c r="AH1076" s="117" t="s">
        <v>121</v>
      </c>
      <c r="AI1076" s="118">
        <v>328002011020107</v>
      </c>
      <c r="AJ1076" s="117" t="s">
        <v>174</v>
      </c>
    </row>
    <row r="1077" spans="2:36" ht="16.5">
      <c r="B1077" s="93" t="s">
        <v>2732</v>
      </c>
      <c r="C1077" s="113">
        <v>512</v>
      </c>
      <c r="D1077" s="93" t="s">
        <v>2733</v>
      </c>
      <c r="E1077" s="93"/>
      <c r="F1077" s="114">
        <v>232897041842</v>
      </c>
      <c r="G1077" s="115">
        <v>37622</v>
      </c>
      <c r="H1077" s="112" t="s">
        <v>2284</v>
      </c>
      <c r="I1077" s="87" t="s">
        <v>111</v>
      </c>
      <c r="J1077" s="93" t="s">
        <v>163</v>
      </c>
      <c r="K1077" s="93" t="s">
        <v>2150</v>
      </c>
      <c r="L1077" s="115">
        <v>45474</v>
      </c>
      <c r="M1077" s="87" t="s">
        <v>96</v>
      </c>
      <c r="N1077" s="87">
        <v>0</v>
      </c>
      <c r="O1077" s="116">
        <v>18000</v>
      </c>
      <c r="P1077" s="116">
        <v>0</v>
      </c>
      <c r="Q1077" s="116">
        <v>0</v>
      </c>
      <c r="R1077" s="116">
        <v>0</v>
      </c>
      <c r="S1077" s="116">
        <v>52907</v>
      </c>
      <c r="T1077" s="116">
        <f t="shared" si="65"/>
        <v>70907</v>
      </c>
      <c r="U1077" s="87">
        <v>0</v>
      </c>
      <c r="V1077" s="89">
        <f t="shared" si="67"/>
        <v>70907</v>
      </c>
      <c r="W1077" s="87">
        <v>0</v>
      </c>
      <c r="X1077" s="116">
        <v>4320</v>
      </c>
      <c r="Y1077" s="116">
        <v>0</v>
      </c>
      <c r="Z1077" s="116">
        <v>336</v>
      </c>
      <c r="AA1077" s="116">
        <v>0</v>
      </c>
      <c r="AB1077" s="116">
        <v>200</v>
      </c>
      <c r="AC1077" s="116">
        <v>0</v>
      </c>
      <c r="AD1077" s="116">
        <v>0</v>
      </c>
      <c r="AE1077" s="116">
        <f t="shared" si="66"/>
        <v>4856</v>
      </c>
      <c r="AF1077" s="89">
        <f t="shared" si="68"/>
        <v>66051</v>
      </c>
      <c r="AG1077" s="87">
        <v>0</v>
      </c>
      <c r="AH1077" s="117" t="s">
        <v>121</v>
      </c>
      <c r="AI1077" s="118">
        <v>214812010001404</v>
      </c>
      <c r="AJ1077" s="117" t="s">
        <v>122</v>
      </c>
    </row>
    <row r="1078" spans="2:36" ht="16.5">
      <c r="B1078" s="93" t="s">
        <v>2734</v>
      </c>
      <c r="C1078" s="113">
        <v>513</v>
      </c>
      <c r="D1078" s="93" t="s">
        <v>2735</v>
      </c>
      <c r="E1078" s="93"/>
      <c r="F1078" s="114">
        <v>609151843160</v>
      </c>
      <c r="G1078" s="115">
        <v>37793</v>
      </c>
      <c r="H1078" s="112" t="s">
        <v>2284</v>
      </c>
      <c r="I1078" s="87" t="s">
        <v>111</v>
      </c>
      <c r="J1078" s="93" t="s">
        <v>361</v>
      </c>
      <c r="K1078" s="93" t="s">
        <v>2150</v>
      </c>
      <c r="L1078" s="115">
        <v>45474</v>
      </c>
      <c r="M1078" s="87" t="s">
        <v>96</v>
      </c>
      <c r="N1078" s="87">
        <v>0</v>
      </c>
      <c r="O1078" s="116">
        <v>4645</v>
      </c>
      <c r="P1078" s="116">
        <v>0</v>
      </c>
      <c r="Q1078" s="116">
        <v>0</v>
      </c>
      <c r="R1078" s="116">
        <v>0</v>
      </c>
      <c r="S1078" s="116">
        <v>36000</v>
      </c>
      <c r="T1078" s="116">
        <f t="shared" ref="T1078:T1094" si="69">SUM(O1078:S1078)</f>
        <v>40645</v>
      </c>
      <c r="U1078" s="87">
        <v>0</v>
      </c>
      <c r="V1078" s="89">
        <f t="shared" si="67"/>
        <v>40645</v>
      </c>
      <c r="W1078" s="87">
        <v>0</v>
      </c>
      <c r="X1078" s="116">
        <v>1114</v>
      </c>
      <c r="Y1078" s="116">
        <v>0</v>
      </c>
      <c r="Z1078" s="116">
        <v>87</v>
      </c>
      <c r="AA1078" s="116">
        <v>0</v>
      </c>
      <c r="AB1078" s="116">
        <v>200</v>
      </c>
      <c r="AC1078" s="116">
        <v>0</v>
      </c>
      <c r="AD1078" s="116">
        <v>0</v>
      </c>
      <c r="AE1078" s="116">
        <f t="shared" ref="AE1078:AE1094" si="70">SUM(X1078:AD1078)</f>
        <v>1401</v>
      </c>
      <c r="AF1078" s="89">
        <f t="shared" si="68"/>
        <v>39244</v>
      </c>
      <c r="AG1078" s="87">
        <v>0</v>
      </c>
      <c r="AH1078" s="117" t="s">
        <v>121</v>
      </c>
      <c r="AI1078" s="118">
        <v>214812010001419</v>
      </c>
      <c r="AJ1078" s="117" t="s">
        <v>122</v>
      </c>
    </row>
    <row r="1079" spans="2:36" ht="16.5">
      <c r="B1079" s="93" t="s">
        <v>2736</v>
      </c>
      <c r="C1079" s="113">
        <v>514</v>
      </c>
      <c r="D1079" s="93" t="s">
        <v>2737</v>
      </c>
      <c r="E1079" s="93"/>
      <c r="F1079" s="114">
        <v>260363385880</v>
      </c>
      <c r="G1079" s="115">
        <v>37950</v>
      </c>
      <c r="H1079" s="112" t="s">
        <v>2284</v>
      </c>
      <c r="I1079" s="87" t="s">
        <v>111</v>
      </c>
      <c r="J1079" s="93" t="s">
        <v>2199</v>
      </c>
      <c r="K1079" s="93" t="s">
        <v>2150</v>
      </c>
      <c r="L1079" s="115">
        <v>45474</v>
      </c>
      <c r="M1079" s="87" t="s">
        <v>96</v>
      </c>
      <c r="N1079" s="87">
        <v>0</v>
      </c>
      <c r="O1079" s="116">
        <v>10935</v>
      </c>
      <c r="P1079" s="116">
        <v>0</v>
      </c>
      <c r="Q1079" s="116">
        <v>0</v>
      </c>
      <c r="R1079" s="116">
        <v>0</v>
      </c>
      <c r="S1079" s="116">
        <v>43098</v>
      </c>
      <c r="T1079" s="116">
        <f t="shared" si="69"/>
        <v>54033</v>
      </c>
      <c r="U1079" s="87">
        <v>0</v>
      </c>
      <c r="V1079" s="89">
        <f t="shared" ref="V1079:V1094" si="71">T1079+U1079</f>
        <v>54033</v>
      </c>
      <c r="W1079" s="87">
        <v>0</v>
      </c>
      <c r="X1079" s="116">
        <v>2624</v>
      </c>
      <c r="Y1079" s="116">
        <v>0</v>
      </c>
      <c r="Z1079" s="116">
        <v>204</v>
      </c>
      <c r="AA1079" s="116">
        <v>0</v>
      </c>
      <c r="AB1079" s="116">
        <v>200</v>
      </c>
      <c r="AC1079" s="116">
        <v>0</v>
      </c>
      <c r="AD1079" s="116">
        <v>0</v>
      </c>
      <c r="AE1079" s="116">
        <f t="shared" si="70"/>
        <v>3028</v>
      </c>
      <c r="AF1079" s="89">
        <f t="shared" ref="AF1079:AF1094" si="72">V1079-AE1079</f>
        <v>51005</v>
      </c>
      <c r="AG1079" s="87">
        <v>0</v>
      </c>
      <c r="AH1079" s="117" t="s">
        <v>121</v>
      </c>
      <c r="AI1079" s="118">
        <v>214810100064166</v>
      </c>
      <c r="AJ1079" s="117" t="s">
        <v>122</v>
      </c>
    </row>
    <row r="1080" spans="2:36" ht="16.5">
      <c r="B1080" s="93" t="s">
        <v>2738</v>
      </c>
      <c r="C1080" s="113">
        <v>515</v>
      </c>
      <c r="D1080" s="93" t="s">
        <v>2739</v>
      </c>
      <c r="E1080" s="93"/>
      <c r="F1080" s="114">
        <v>611712575928</v>
      </c>
      <c r="G1080" s="115">
        <v>37848</v>
      </c>
      <c r="H1080" s="112" t="s">
        <v>2284</v>
      </c>
      <c r="I1080" s="87" t="s">
        <v>111</v>
      </c>
      <c r="J1080" s="93" t="s">
        <v>120</v>
      </c>
      <c r="K1080" s="93" t="s">
        <v>2150</v>
      </c>
      <c r="L1080" s="115">
        <v>45474</v>
      </c>
      <c r="M1080" s="87" t="s">
        <v>96</v>
      </c>
      <c r="N1080" s="87">
        <v>0</v>
      </c>
      <c r="O1080" s="116">
        <v>17710</v>
      </c>
      <c r="P1080" s="116">
        <v>0</v>
      </c>
      <c r="Q1080" s="116">
        <v>0</v>
      </c>
      <c r="R1080" s="116">
        <v>0</v>
      </c>
      <c r="S1080" s="116">
        <v>50572</v>
      </c>
      <c r="T1080" s="116">
        <f t="shared" si="69"/>
        <v>68282</v>
      </c>
      <c r="U1080" s="87">
        <v>0</v>
      </c>
      <c r="V1080" s="89">
        <f t="shared" si="71"/>
        <v>68282</v>
      </c>
      <c r="W1080" s="87">
        <v>0</v>
      </c>
      <c r="X1080" s="116">
        <v>4250</v>
      </c>
      <c r="Y1080" s="116">
        <v>0</v>
      </c>
      <c r="Z1080" s="116">
        <v>331</v>
      </c>
      <c r="AA1080" s="116">
        <v>0</v>
      </c>
      <c r="AB1080" s="116">
        <v>200</v>
      </c>
      <c r="AC1080" s="116">
        <v>0</v>
      </c>
      <c r="AD1080" s="116">
        <v>0</v>
      </c>
      <c r="AE1080" s="116">
        <f t="shared" si="70"/>
        <v>4781</v>
      </c>
      <c r="AF1080" s="89">
        <f t="shared" si="72"/>
        <v>63501</v>
      </c>
      <c r="AG1080" s="87">
        <v>0</v>
      </c>
      <c r="AH1080" s="117" t="s">
        <v>121</v>
      </c>
      <c r="AI1080" s="118">
        <v>214812010001403</v>
      </c>
      <c r="AJ1080" s="117" t="s">
        <v>122</v>
      </c>
    </row>
    <row r="1081" spans="2:36" ht="16.5">
      <c r="B1081" s="93" t="s">
        <v>2740</v>
      </c>
      <c r="C1081" s="113">
        <v>516</v>
      </c>
      <c r="D1081" s="93" t="s">
        <v>2741</v>
      </c>
      <c r="E1081" s="93"/>
      <c r="F1081" s="114">
        <v>889927555203</v>
      </c>
      <c r="G1081" s="115">
        <v>38643</v>
      </c>
      <c r="H1081" s="112" t="s">
        <v>2284</v>
      </c>
      <c r="I1081" s="87" t="s">
        <v>111</v>
      </c>
      <c r="J1081" s="93" t="s">
        <v>125</v>
      </c>
      <c r="K1081" s="93" t="s">
        <v>2150</v>
      </c>
      <c r="L1081" s="115">
        <v>45474</v>
      </c>
      <c r="M1081" s="87" t="s">
        <v>96</v>
      </c>
      <c r="N1081" s="87">
        <v>0</v>
      </c>
      <c r="O1081" s="116">
        <v>17516</v>
      </c>
      <c r="P1081" s="116">
        <v>0</v>
      </c>
      <c r="Q1081" s="116">
        <v>0</v>
      </c>
      <c r="R1081" s="116">
        <v>0</v>
      </c>
      <c r="S1081" s="116">
        <v>54742</v>
      </c>
      <c r="T1081" s="116">
        <f t="shared" si="69"/>
        <v>72258</v>
      </c>
      <c r="U1081" s="87">
        <v>0</v>
      </c>
      <c r="V1081" s="89">
        <f t="shared" si="71"/>
        <v>72258</v>
      </c>
      <c r="W1081" s="87">
        <v>0</v>
      </c>
      <c r="X1081" s="116">
        <v>4204</v>
      </c>
      <c r="Y1081" s="116">
        <v>0</v>
      </c>
      <c r="Z1081" s="116">
        <v>327</v>
      </c>
      <c r="AA1081" s="116">
        <v>0</v>
      </c>
      <c r="AB1081" s="116">
        <v>200</v>
      </c>
      <c r="AC1081" s="116">
        <v>0</v>
      </c>
      <c r="AD1081" s="116">
        <v>0</v>
      </c>
      <c r="AE1081" s="116">
        <f t="shared" si="70"/>
        <v>4731</v>
      </c>
      <c r="AF1081" s="89">
        <f t="shared" si="72"/>
        <v>67527</v>
      </c>
      <c r="AG1081" s="87">
        <v>0</v>
      </c>
      <c r="AH1081" s="117" t="s">
        <v>121</v>
      </c>
      <c r="AI1081" s="118">
        <v>111312010000914</v>
      </c>
      <c r="AJ1081" s="117" t="s">
        <v>2742</v>
      </c>
    </row>
    <row r="1082" spans="2:36" ht="16.5">
      <c r="B1082" s="93" t="s">
        <v>2743</v>
      </c>
      <c r="C1082" s="113">
        <v>517</v>
      </c>
      <c r="D1082" s="93" t="s">
        <v>2744</v>
      </c>
      <c r="E1082" s="93"/>
      <c r="F1082" s="114">
        <v>761411349302</v>
      </c>
      <c r="G1082" s="115">
        <v>32253</v>
      </c>
      <c r="H1082" s="112" t="s">
        <v>1668</v>
      </c>
      <c r="I1082" s="87" t="s">
        <v>111</v>
      </c>
      <c r="J1082" s="93" t="s">
        <v>2199</v>
      </c>
      <c r="K1082" s="93" t="s">
        <v>2419</v>
      </c>
      <c r="L1082" s="115">
        <v>45483</v>
      </c>
      <c r="M1082" s="87" t="s">
        <v>96</v>
      </c>
      <c r="N1082" s="87">
        <v>0</v>
      </c>
      <c r="O1082" s="116">
        <v>30000</v>
      </c>
      <c r="P1082" s="116">
        <v>0</v>
      </c>
      <c r="Q1082" s="116">
        <v>0</v>
      </c>
      <c r="R1082" s="116">
        <v>0</v>
      </c>
      <c r="S1082" s="116">
        <v>110077</v>
      </c>
      <c r="T1082" s="116">
        <f t="shared" si="69"/>
        <v>140077</v>
      </c>
      <c r="U1082" s="87">
        <v>0</v>
      </c>
      <c r="V1082" s="89">
        <f t="shared" si="71"/>
        <v>140077</v>
      </c>
      <c r="W1082" s="87">
        <v>0</v>
      </c>
      <c r="X1082" s="116">
        <v>7200</v>
      </c>
      <c r="Y1082" s="116">
        <v>0</v>
      </c>
      <c r="Z1082" s="116">
        <v>560</v>
      </c>
      <c r="AA1082" s="116">
        <v>0</v>
      </c>
      <c r="AB1082" s="116">
        <v>400</v>
      </c>
      <c r="AC1082" s="116">
        <v>0</v>
      </c>
      <c r="AD1082" s="116">
        <v>0</v>
      </c>
      <c r="AE1082" s="116">
        <f t="shared" si="70"/>
        <v>8160</v>
      </c>
      <c r="AF1082" s="89">
        <f t="shared" si="72"/>
        <v>131917</v>
      </c>
      <c r="AG1082" s="87">
        <v>0</v>
      </c>
      <c r="AH1082" s="117" t="s">
        <v>121</v>
      </c>
      <c r="AI1082" s="118">
        <v>214812010002018</v>
      </c>
      <c r="AJ1082" s="117" t="s">
        <v>122</v>
      </c>
    </row>
    <row r="1083" spans="2:36" ht="16.5">
      <c r="B1083" s="93" t="s">
        <v>2745</v>
      </c>
      <c r="C1083" s="113">
        <v>518</v>
      </c>
      <c r="D1083" s="93" t="s">
        <v>2746</v>
      </c>
      <c r="E1083" s="93"/>
      <c r="F1083" s="114">
        <v>528674034231</v>
      </c>
      <c r="G1083" s="115">
        <v>34056</v>
      </c>
      <c r="H1083" s="112" t="s">
        <v>1913</v>
      </c>
      <c r="I1083" s="87" t="s">
        <v>111</v>
      </c>
      <c r="J1083" s="93" t="s">
        <v>120</v>
      </c>
      <c r="K1083" s="93" t="s">
        <v>1070</v>
      </c>
      <c r="L1083" s="115">
        <v>45569</v>
      </c>
      <c r="M1083" s="87" t="s">
        <v>96</v>
      </c>
      <c r="N1083" s="87">
        <v>0</v>
      </c>
      <c r="O1083" s="116">
        <v>19456</v>
      </c>
      <c r="P1083" s="116">
        <v>0</v>
      </c>
      <c r="Q1083" s="116">
        <v>0</v>
      </c>
      <c r="R1083" s="116">
        <v>0</v>
      </c>
      <c r="S1083" s="116">
        <v>36927</v>
      </c>
      <c r="T1083" s="116">
        <f t="shared" si="69"/>
        <v>56383</v>
      </c>
      <c r="U1083" s="87">
        <v>0</v>
      </c>
      <c r="V1083" s="89">
        <f t="shared" si="71"/>
        <v>56383</v>
      </c>
      <c r="W1083" s="87">
        <v>0</v>
      </c>
      <c r="X1083" s="116">
        <v>4670</v>
      </c>
      <c r="Y1083" s="116">
        <v>0</v>
      </c>
      <c r="Z1083" s="116">
        <v>365</v>
      </c>
      <c r="AA1083" s="116">
        <v>0</v>
      </c>
      <c r="AB1083" s="116">
        <v>150</v>
      </c>
      <c r="AC1083" s="116">
        <v>0</v>
      </c>
      <c r="AD1083" s="116">
        <v>0</v>
      </c>
      <c r="AE1083" s="116">
        <f t="shared" si="70"/>
        <v>5185</v>
      </c>
      <c r="AF1083" s="89">
        <f t="shared" si="72"/>
        <v>51198</v>
      </c>
      <c r="AG1083" s="87">
        <v>0</v>
      </c>
      <c r="AH1083" s="117" t="s">
        <v>121</v>
      </c>
      <c r="AI1083" s="118">
        <v>122912010002535</v>
      </c>
      <c r="AJ1083" s="117" t="s">
        <v>530</v>
      </c>
    </row>
    <row r="1084" spans="2:36" ht="16.5">
      <c r="B1084" s="93" t="s">
        <v>2747</v>
      </c>
      <c r="C1084" s="113">
        <v>519</v>
      </c>
      <c r="D1084" s="93" t="s">
        <v>2748</v>
      </c>
      <c r="E1084" s="93"/>
      <c r="F1084" s="114">
        <v>429569055718</v>
      </c>
      <c r="G1084" s="115">
        <v>31573</v>
      </c>
      <c r="H1084" s="112" t="s">
        <v>2749</v>
      </c>
      <c r="I1084" s="87" t="s">
        <v>111</v>
      </c>
      <c r="J1084" s="93" t="s">
        <v>2261</v>
      </c>
      <c r="K1084" s="93" t="s">
        <v>1108</v>
      </c>
      <c r="L1084" s="115">
        <v>45607</v>
      </c>
      <c r="M1084" s="87" t="s">
        <v>96</v>
      </c>
      <c r="N1084" s="87">
        <v>0</v>
      </c>
      <c r="O1084" s="116">
        <v>15600</v>
      </c>
      <c r="P1084" s="116">
        <v>0</v>
      </c>
      <c r="Q1084" s="116">
        <v>0</v>
      </c>
      <c r="R1084" s="116">
        <v>0</v>
      </c>
      <c r="S1084" s="116">
        <v>43767</v>
      </c>
      <c r="T1084" s="116">
        <f t="shared" si="69"/>
        <v>59367</v>
      </c>
      <c r="U1084" s="87">
        <v>0</v>
      </c>
      <c r="V1084" s="89">
        <f t="shared" si="71"/>
        <v>59367</v>
      </c>
      <c r="W1084" s="87">
        <v>0</v>
      </c>
      <c r="X1084" s="116">
        <v>3744</v>
      </c>
      <c r="Y1084" s="116">
        <v>0</v>
      </c>
      <c r="Z1084" s="116">
        <v>294</v>
      </c>
      <c r="AA1084" s="116">
        <v>0</v>
      </c>
      <c r="AB1084" s="116">
        <v>200</v>
      </c>
      <c r="AC1084" s="116">
        <v>0</v>
      </c>
      <c r="AD1084" s="116">
        <v>0</v>
      </c>
      <c r="AE1084" s="116">
        <f t="shared" si="70"/>
        <v>4238</v>
      </c>
      <c r="AF1084" s="89">
        <f t="shared" si="72"/>
        <v>55129</v>
      </c>
      <c r="AG1084" s="87">
        <v>0</v>
      </c>
      <c r="AH1084" s="117" t="s">
        <v>121</v>
      </c>
      <c r="AI1084" s="118">
        <v>117810011104543</v>
      </c>
      <c r="AJ1084" s="117">
        <v>0</v>
      </c>
    </row>
    <row r="1085" spans="2:36" ht="16.5">
      <c r="B1085" s="93" t="s">
        <v>2750</v>
      </c>
      <c r="C1085" s="113">
        <v>520</v>
      </c>
      <c r="D1085" s="93" t="s">
        <v>2751</v>
      </c>
      <c r="E1085" s="93"/>
      <c r="F1085" s="114">
        <v>472181992586</v>
      </c>
      <c r="G1085" s="115">
        <v>38654</v>
      </c>
      <c r="H1085" s="112" t="s">
        <v>2284</v>
      </c>
      <c r="I1085" s="87" t="s">
        <v>111</v>
      </c>
      <c r="J1085" s="93" t="s">
        <v>2024</v>
      </c>
      <c r="K1085" s="93" t="s">
        <v>2150</v>
      </c>
      <c r="L1085" s="115">
        <v>45536</v>
      </c>
      <c r="M1085" s="87" t="s">
        <v>96</v>
      </c>
      <c r="N1085" s="87">
        <v>0</v>
      </c>
      <c r="O1085" s="116">
        <v>9000</v>
      </c>
      <c r="P1085" s="116">
        <v>0</v>
      </c>
      <c r="Q1085" s="116">
        <v>0</v>
      </c>
      <c r="R1085" s="116">
        <v>0</v>
      </c>
      <c r="S1085" s="116">
        <v>21000</v>
      </c>
      <c r="T1085" s="116">
        <f t="shared" si="69"/>
        <v>30000</v>
      </c>
      <c r="U1085" s="87">
        <v>0</v>
      </c>
      <c r="V1085" s="89">
        <f t="shared" si="71"/>
        <v>30000</v>
      </c>
      <c r="W1085" s="87">
        <v>0</v>
      </c>
      <c r="X1085" s="116">
        <v>2160</v>
      </c>
      <c r="Y1085" s="116">
        <v>0</v>
      </c>
      <c r="Z1085" s="116">
        <v>168</v>
      </c>
      <c r="AA1085" s="116">
        <v>0</v>
      </c>
      <c r="AB1085" s="116">
        <v>0</v>
      </c>
      <c r="AC1085" s="116">
        <v>0</v>
      </c>
      <c r="AD1085" s="116">
        <v>0</v>
      </c>
      <c r="AE1085" s="116">
        <f t="shared" si="70"/>
        <v>2328</v>
      </c>
      <c r="AF1085" s="89">
        <f t="shared" si="72"/>
        <v>27672</v>
      </c>
      <c r="AG1085" s="87">
        <v>0</v>
      </c>
      <c r="AH1085" s="117" t="s">
        <v>121</v>
      </c>
      <c r="AI1085" s="118">
        <v>214812010001436</v>
      </c>
      <c r="AJ1085" s="117" t="s">
        <v>122</v>
      </c>
    </row>
    <row r="1086" spans="2:36" ht="16.5">
      <c r="B1086" s="93" t="s">
        <v>2752</v>
      </c>
      <c r="C1086" s="113">
        <v>521</v>
      </c>
      <c r="D1086" s="93" t="s">
        <v>2753</v>
      </c>
      <c r="E1086" s="93"/>
      <c r="F1086" s="114">
        <v>414496227453</v>
      </c>
      <c r="G1086" s="115">
        <v>38423</v>
      </c>
      <c r="H1086" s="112" t="s">
        <v>2284</v>
      </c>
      <c r="I1086" s="87" t="s">
        <v>111</v>
      </c>
      <c r="J1086" s="93" t="s">
        <v>2024</v>
      </c>
      <c r="K1086" s="93" t="s">
        <v>2150</v>
      </c>
      <c r="L1086" s="115">
        <v>45536</v>
      </c>
      <c r="M1086" s="87" t="s">
        <v>96</v>
      </c>
      <c r="N1086" s="87">
        <v>0</v>
      </c>
      <c r="O1086" s="116">
        <v>9000</v>
      </c>
      <c r="P1086" s="116">
        <v>0</v>
      </c>
      <c r="Q1086" s="116">
        <v>0</v>
      </c>
      <c r="R1086" s="116">
        <v>0</v>
      </c>
      <c r="S1086" s="116">
        <v>21000</v>
      </c>
      <c r="T1086" s="116">
        <f t="shared" si="69"/>
        <v>30000</v>
      </c>
      <c r="U1086" s="87">
        <v>0</v>
      </c>
      <c r="V1086" s="89">
        <f t="shared" si="71"/>
        <v>30000</v>
      </c>
      <c r="W1086" s="87">
        <v>0</v>
      </c>
      <c r="X1086" s="116">
        <v>2160</v>
      </c>
      <c r="Y1086" s="116">
        <v>0</v>
      </c>
      <c r="Z1086" s="116">
        <v>168</v>
      </c>
      <c r="AA1086" s="116">
        <v>0</v>
      </c>
      <c r="AB1086" s="116">
        <v>0</v>
      </c>
      <c r="AC1086" s="116">
        <v>0</v>
      </c>
      <c r="AD1086" s="116">
        <v>0</v>
      </c>
      <c r="AE1086" s="116">
        <f t="shared" si="70"/>
        <v>2328</v>
      </c>
      <c r="AF1086" s="89">
        <f t="shared" si="72"/>
        <v>27672</v>
      </c>
      <c r="AG1086" s="87">
        <v>0</v>
      </c>
      <c r="AH1086" s="117" t="s">
        <v>121</v>
      </c>
      <c r="AI1086" s="118">
        <v>57910100135534</v>
      </c>
      <c r="AJ1086" s="117">
        <v>0</v>
      </c>
    </row>
    <row r="1087" spans="2:36" ht="16.5">
      <c r="B1087" s="93" t="s">
        <v>2754</v>
      </c>
      <c r="C1087" s="113">
        <v>522</v>
      </c>
      <c r="D1087" s="93" t="s">
        <v>2755</v>
      </c>
      <c r="E1087" s="93"/>
      <c r="F1087" s="114">
        <v>921452031235</v>
      </c>
      <c r="G1087" s="115">
        <v>38791</v>
      </c>
      <c r="H1087" s="112" t="s">
        <v>2284</v>
      </c>
      <c r="I1087" s="87" t="s">
        <v>111</v>
      </c>
      <c r="J1087" s="93" t="s">
        <v>125</v>
      </c>
      <c r="K1087" s="93" t="s">
        <v>2150</v>
      </c>
      <c r="L1087" s="115">
        <v>45536</v>
      </c>
      <c r="M1087" s="87" t="s">
        <v>96</v>
      </c>
      <c r="N1087" s="87">
        <v>0</v>
      </c>
      <c r="O1087" s="116">
        <v>7742</v>
      </c>
      <c r="P1087" s="116">
        <v>0</v>
      </c>
      <c r="Q1087" s="116">
        <v>0</v>
      </c>
      <c r="R1087" s="116">
        <v>0</v>
      </c>
      <c r="S1087" s="116">
        <v>19113</v>
      </c>
      <c r="T1087" s="116">
        <f t="shared" si="69"/>
        <v>26855</v>
      </c>
      <c r="U1087" s="87">
        <v>0</v>
      </c>
      <c r="V1087" s="89">
        <f t="shared" si="71"/>
        <v>26855</v>
      </c>
      <c r="W1087" s="87">
        <v>0</v>
      </c>
      <c r="X1087" s="116">
        <v>1858</v>
      </c>
      <c r="Y1087" s="116">
        <v>0</v>
      </c>
      <c r="Z1087" s="116">
        <v>145</v>
      </c>
      <c r="AA1087" s="116">
        <v>0</v>
      </c>
      <c r="AB1087" s="116">
        <v>0</v>
      </c>
      <c r="AC1087" s="116">
        <v>0</v>
      </c>
      <c r="AD1087" s="116">
        <v>0</v>
      </c>
      <c r="AE1087" s="116">
        <f t="shared" si="70"/>
        <v>2003</v>
      </c>
      <c r="AF1087" s="89">
        <f t="shared" si="72"/>
        <v>24852</v>
      </c>
      <c r="AG1087" s="87">
        <v>0</v>
      </c>
      <c r="AH1087" s="117" t="s">
        <v>121</v>
      </c>
      <c r="AI1087" s="118">
        <v>94312010000067</v>
      </c>
      <c r="AJ1087" s="117">
        <v>0</v>
      </c>
    </row>
    <row r="1088" spans="2:36" ht="16.5">
      <c r="B1088" s="93" t="s">
        <v>2756</v>
      </c>
      <c r="C1088" s="113">
        <v>523</v>
      </c>
      <c r="D1088" s="93" t="s">
        <v>2757</v>
      </c>
      <c r="E1088" s="93"/>
      <c r="F1088" s="114">
        <v>710592742387</v>
      </c>
      <c r="G1088" s="115">
        <v>38091</v>
      </c>
      <c r="H1088" s="112" t="s">
        <v>2284</v>
      </c>
      <c r="I1088" s="87" t="s">
        <v>111</v>
      </c>
      <c r="J1088" s="93" t="s">
        <v>1270</v>
      </c>
      <c r="K1088" s="93" t="s">
        <v>2150</v>
      </c>
      <c r="L1088" s="115">
        <v>45536</v>
      </c>
      <c r="M1088" s="87" t="s">
        <v>96</v>
      </c>
      <c r="N1088" s="87">
        <v>0</v>
      </c>
      <c r="O1088" s="116">
        <v>9000</v>
      </c>
      <c r="P1088" s="116">
        <v>0</v>
      </c>
      <c r="Q1088" s="116">
        <v>0</v>
      </c>
      <c r="R1088" s="116">
        <v>0</v>
      </c>
      <c r="S1088" s="116">
        <v>28750</v>
      </c>
      <c r="T1088" s="116">
        <f t="shared" si="69"/>
        <v>37750</v>
      </c>
      <c r="U1088" s="87">
        <v>0</v>
      </c>
      <c r="V1088" s="89">
        <f t="shared" si="71"/>
        <v>37750</v>
      </c>
      <c r="W1088" s="87">
        <v>0</v>
      </c>
      <c r="X1088" s="116">
        <v>2160</v>
      </c>
      <c r="Y1088" s="116">
        <v>0</v>
      </c>
      <c r="Z1088" s="116">
        <v>168</v>
      </c>
      <c r="AA1088" s="116">
        <v>0</v>
      </c>
      <c r="AB1088" s="116">
        <v>200</v>
      </c>
      <c r="AC1088" s="116">
        <v>0</v>
      </c>
      <c r="AD1088" s="116">
        <v>0</v>
      </c>
      <c r="AE1088" s="116">
        <f t="shared" si="70"/>
        <v>2528</v>
      </c>
      <c r="AF1088" s="89">
        <f t="shared" si="72"/>
        <v>35222</v>
      </c>
      <c r="AG1088" s="87">
        <v>0</v>
      </c>
      <c r="AH1088" s="117" t="s">
        <v>121</v>
      </c>
      <c r="AI1088" s="118">
        <v>358302010098392</v>
      </c>
      <c r="AJ1088" s="117">
        <v>0</v>
      </c>
    </row>
    <row r="1089" spans="2:36" ht="16.5">
      <c r="B1089" s="93" t="s">
        <v>2758</v>
      </c>
      <c r="C1089" s="113">
        <v>524</v>
      </c>
      <c r="D1089" s="93" t="s">
        <v>2759</v>
      </c>
      <c r="E1089" s="93"/>
      <c r="F1089" s="114">
        <v>584811252208</v>
      </c>
      <c r="G1089" s="115">
        <v>37795</v>
      </c>
      <c r="H1089" s="112" t="s">
        <v>2284</v>
      </c>
      <c r="I1089" s="87" t="s">
        <v>111</v>
      </c>
      <c r="J1089" s="93" t="s">
        <v>125</v>
      </c>
      <c r="K1089" s="93" t="s">
        <v>2150</v>
      </c>
      <c r="L1089" s="115">
        <v>45536</v>
      </c>
      <c r="M1089" s="87" t="s">
        <v>96</v>
      </c>
      <c r="N1089" s="87">
        <v>0</v>
      </c>
      <c r="O1089" s="116">
        <v>8903</v>
      </c>
      <c r="P1089" s="116">
        <v>0</v>
      </c>
      <c r="Q1089" s="116">
        <v>0</v>
      </c>
      <c r="R1089" s="116">
        <v>0</v>
      </c>
      <c r="S1089" s="116">
        <v>21613</v>
      </c>
      <c r="T1089" s="116">
        <f t="shared" si="69"/>
        <v>30516</v>
      </c>
      <c r="U1089" s="87">
        <v>0</v>
      </c>
      <c r="V1089" s="89">
        <f t="shared" si="71"/>
        <v>30516</v>
      </c>
      <c r="W1089" s="87">
        <v>0</v>
      </c>
      <c r="X1089" s="116">
        <v>2136</v>
      </c>
      <c r="Y1089" s="116">
        <v>0</v>
      </c>
      <c r="Z1089" s="116">
        <v>166</v>
      </c>
      <c r="AA1089" s="116">
        <v>0</v>
      </c>
      <c r="AB1089" s="116">
        <v>0</v>
      </c>
      <c r="AC1089" s="116">
        <v>0</v>
      </c>
      <c r="AD1089" s="116">
        <v>0</v>
      </c>
      <c r="AE1089" s="116">
        <f t="shared" si="70"/>
        <v>2302</v>
      </c>
      <c r="AF1089" s="89">
        <f t="shared" si="72"/>
        <v>28214</v>
      </c>
      <c r="AG1089" s="87">
        <v>0</v>
      </c>
      <c r="AH1089" s="117" t="s">
        <v>121</v>
      </c>
      <c r="AI1089" s="118">
        <v>214812010001406</v>
      </c>
      <c r="AJ1089" s="117" t="s">
        <v>122</v>
      </c>
    </row>
    <row r="1090" spans="2:36" ht="16.5">
      <c r="B1090" s="93" t="s">
        <v>2760</v>
      </c>
      <c r="C1090" s="113">
        <v>525</v>
      </c>
      <c r="D1090" s="93" t="s">
        <v>2761</v>
      </c>
      <c r="E1090" s="93"/>
      <c r="F1090" s="114">
        <v>336772802989</v>
      </c>
      <c r="G1090" s="115">
        <v>38413</v>
      </c>
      <c r="H1090" s="112" t="s">
        <v>2284</v>
      </c>
      <c r="I1090" s="87" t="s">
        <v>111</v>
      </c>
      <c r="J1090" s="93" t="s">
        <v>112</v>
      </c>
      <c r="K1090" s="93" t="s">
        <v>2150</v>
      </c>
      <c r="L1090" s="115">
        <v>45536</v>
      </c>
      <c r="M1090" s="87" t="s">
        <v>96</v>
      </c>
      <c r="N1090" s="87">
        <v>0</v>
      </c>
      <c r="O1090" s="116">
        <v>9000</v>
      </c>
      <c r="P1090" s="116">
        <v>0</v>
      </c>
      <c r="Q1090" s="116">
        <v>0</v>
      </c>
      <c r="R1090" s="116">
        <v>0</v>
      </c>
      <c r="S1090" s="116">
        <v>21000</v>
      </c>
      <c r="T1090" s="116">
        <f t="shared" si="69"/>
        <v>30000</v>
      </c>
      <c r="U1090" s="87">
        <v>0</v>
      </c>
      <c r="V1090" s="89">
        <f t="shared" si="71"/>
        <v>30000</v>
      </c>
      <c r="W1090" s="87">
        <v>0</v>
      </c>
      <c r="X1090" s="116">
        <v>2160</v>
      </c>
      <c r="Y1090" s="116">
        <v>0</v>
      </c>
      <c r="Z1090" s="116">
        <v>168</v>
      </c>
      <c r="AA1090" s="116">
        <v>0</v>
      </c>
      <c r="AB1090" s="116">
        <v>0</v>
      </c>
      <c r="AC1090" s="116">
        <v>0</v>
      </c>
      <c r="AD1090" s="116">
        <v>0</v>
      </c>
      <c r="AE1090" s="116">
        <f t="shared" si="70"/>
        <v>2328</v>
      </c>
      <c r="AF1090" s="89">
        <f t="shared" si="72"/>
        <v>27672</v>
      </c>
      <c r="AG1090" s="87">
        <v>0</v>
      </c>
      <c r="AH1090" s="117" t="s">
        <v>121</v>
      </c>
      <c r="AI1090" s="118">
        <v>214812010001435</v>
      </c>
      <c r="AJ1090" s="117" t="s">
        <v>122</v>
      </c>
    </row>
    <row r="1091" spans="2:36" ht="16.5">
      <c r="B1091" s="93" t="s">
        <v>2762</v>
      </c>
      <c r="C1091" s="113">
        <v>526</v>
      </c>
      <c r="D1091" s="93" t="s">
        <v>2763</v>
      </c>
      <c r="E1091" s="93"/>
      <c r="F1091" s="114">
        <v>700705037352</v>
      </c>
      <c r="G1091" s="115">
        <v>38843</v>
      </c>
      <c r="H1091" s="112" t="s">
        <v>2284</v>
      </c>
      <c r="I1091" s="87" t="s">
        <v>111</v>
      </c>
      <c r="J1091" s="93" t="s">
        <v>128</v>
      </c>
      <c r="K1091" s="93" t="s">
        <v>2150</v>
      </c>
      <c r="L1091" s="115">
        <v>45536</v>
      </c>
      <c r="M1091" s="87" t="s">
        <v>96</v>
      </c>
      <c r="N1091" s="87">
        <v>0</v>
      </c>
      <c r="O1091" s="116">
        <v>9000</v>
      </c>
      <c r="P1091" s="116">
        <v>0</v>
      </c>
      <c r="Q1091" s="116">
        <v>0</v>
      </c>
      <c r="R1091" s="116">
        <v>0</v>
      </c>
      <c r="S1091" s="116">
        <v>21000</v>
      </c>
      <c r="T1091" s="116">
        <f t="shared" si="69"/>
        <v>30000</v>
      </c>
      <c r="U1091" s="87">
        <v>0</v>
      </c>
      <c r="V1091" s="89">
        <f t="shared" si="71"/>
        <v>30000</v>
      </c>
      <c r="W1091" s="87">
        <v>0</v>
      </c>
      <c r="X1091" s="116">
        <v>2160</v>
      </c>
      <c r="Y1091" s="116">
        <v>0</v>
      </c>
      <c r="Z1091" s="116">
        <v>168</v>
      </c>
      <c r="AA1091" s="116">
        <v>0</v>
      </c>
      <c r="AB1091" s="116">
        <v>0</v>
      </c>
      <c r="AC1091" s="116">
        <v>0</v>
      </c>
      <c r="AD1091" s="116">
        <v>0</v>
      </c>
      <c r="AE1091" s="116">
        <f t="shared" si="70"/>
        <v>2328</v>
      </c>
      <c r="AF1091" s="89">
        <f t="shared" si="72"/>
        <v>27672</v>
      </c>
      <c r="AG1091" s="87">
        <v>0</v>
      </c>
      <c r="AH1091" s="117" t="s">
        <v>121</v>
      </c>
      <c r="AI1091" s="118">
        <v>307322120000022</v>
      </c>
      <c r="AJ1091" s="117">
        <v>0</v>
      </c>
    </row>
    <row r="1092" spans="2:36" ht="16.5">
      <c r="B1092" s="93" t="s">
        <v>2764</v>
      </c>
      <c r="C1092" s="113">
        <v>527</v>
      </c>
      <c r="D1092" s="93" t="s">
        <v>2765</v>
      </c>
      <c r="E1092" s="93"/>
      <c r="F1092" s="114">
        <v>363399897114</v>
      </c>
      <c r="G1092" s="115">
        <v>38967</v>
      </c>
      <c r="H1092" s="112" t="s">
        <v>2284</v>
      </c>
      <c r="I1092" s="87" t="s">
        <v>111</v>
      </c>
      <c r="J1092" s="93" t="s">
        <v>147</v>
      </c>
      <c r="K1092" s="93" t="s">
        <v>2150</v>
      </c>
      <c r="L1092" s="115">
        <v>45627</v>
      </c>
      <c r="M1092" s="87" t="s">
        <v>96</v>
      </c>
      <c r="N1092" s="87">
        <v>0</v>
      </c>
      <c r="O1092" s="116">
        <v>8806</v>
      </c>
      <c r="P1092" s="116">
        <v>0</v>
      </c>
      <c r="Q1092" s="116">
        <v>0</v>
      </c>
      <c r="R1092" s="116">
        <v>0</v>
      </c>
      <c r="S1092" s="116">
        <v>13210</v>
      </c>
      <c r="T1092" s="116">
        <f t="shared" si="69"/>
        <v>22016</v>
      </c>
      <c r="U1092" s="87">
        <v>0</v>
      </c>
      <c r="V1092" s="89">
        <f t="shared" si="71"/>
        <v>22016</v>
      </c>
      <c r="W1092" s="87">
        <v>0</v>
      </c>
      <c r="X1092" s="116">
        <v>2114</v>
      </c>
      <c r="Y1092" s="116">
        <v>0</v>
      </c>
      <c r="Z1092" s="116">
        <v>164</v>
      </c>
      <c r="AA1092" s="116">
        <v>0</v>
      </c>
      <c r="AB1092" s="116">
        <v>0</v>
      </c>
      <c r="AC1092" s="116">
        <v>0</v>
      </c>
      <c r="AD1092" s="116">
        <v>0</v>
      </c>
      <c r="AE1092" s="116">
        <f t="shared" si="70"/>
        <v>2278</v>
      </c>
      <c r="AF1092" s="89">
        <f t="shared" si="72"/>
        <v>19738</v>
      </c>
      <c r="AG1092" s="87">
        <v>0</v>
      </c>
      <c r="AH1092" s="117" t="s">
        <v>121</v>
      </c>
      <c r="AI1092" s="118">
        <v>214812120000493</v>
      </c>
      <c r="AJ1092" s="117" t="s">
        <v>122</v>
      </c>
    </row>
    <row r="1093" spans="2:36" ht="16.5">
      <c r="B1093" s="93" t="s">
        <v>2766</v>
      </c>
      <c r="C1093" s="113">
        <v>528</v>
      </c>
      <c r="D1093" s="93" t="s">
        <v>2767</v>
      </c>
      <c r="E1093" s="93"/>
      <c r="F1093" s="114">
        <v>378802888067</v>
      </c>
      <c r="G1093" s="115">
        <v>38421</v>
      </c>
      <c r="H1093" s="112" t="s">
        <v>2284</v>
      </c>
      <c r="I1093" s="87" t="s">
        <v>111</v>
      </c>
      <c r="J1093" s="93" t="s">
        <v>112</v>
      </c>
      <c r="K1093" s="93" t="s">
        <v>2150</v>
      </c>
      <c r="L1093" s="115">
        <v>45627</v>
      </c>
      <c r="M1093" s="87" t="s">
        <v>96</v>
      </c>
      <c r="N1093" s="87">
        <v>0</v>
      </c>
      <c r="O1093" s="116">
        <v>8032</v>
      </c>
      <c r="P1093" s="116">
        <v>0</v>
      </c>
      <c r="Q1093" s="116">
        <v>0</v>
      </c>
      <c r="R1093" s="116">
        <v>0</v>
      </c>
      <c r="S1093" s="116">
        <v>25331</v>
      </c>
      <c r="T1093" s="116">
        <f t="shared" si="69"/>
        <v>33363</v>
      </c>
      <c r="U1093" s="87">
        <v>0</v>
      </c>
      <c r="V1093" s="89">
        <f t="shared" si="71"/>
        <v>33363</v>
      </c>
      <c r="W1093" s="87">
        <v>0</v>
      </c>
      <c r="X1093" s="116">
        <v>1928</v>
      </c>
      <c r="Y1093" s="116">
        <v>0</v>
      </c>
      <c r="Z1093" s="116">
        <v>150</v>
      </c>
      <c r="AA1093" s="116">
        <v>0</v>
      </c>
      <c r="AB1093" s="116">
        <v>150</v>
      </c>
      <c r="AC1093" s="116">
        <v>0</v>
      </c>
      <c r="AD1093" s="116">
        <v>0</v>
      </c>
      <c r="AE1093" s="116">
        <f t="shared" si="70"/>
        <v>2228</v>
      </c>
      <c r="AF1093" s="89">
        <f t="shared" si="72"/>
        <v>31135</v>
      </c>
      <c r="AG1093" s="87">
        <v>0</v>
      </c>
      <c r="AH1093" s="117" t="s">
        <v>121</v>
      </c>
      <c r="AI1093" s="118">
        <v>214812010002095</v>
      </c>
      <c r="AJ1093" s="117" t="s">
        <v>122</v>
      </c>
    </row>
    <row r="1094" spans="2:36" ht="16.5">
      <c r="B1094" s="93" t="s">
        <v>2768</v>
      </c>
      <c r="C1094" s="113">
        <v>529</v>
      </c>
      <c r="D1094" s="93" t="s">
        <v>2769</v>
      </c>
      <c r="E1094" s="93"/>
      <c r="F1094" s="114">
        <v>762104791471</v>
      </c>
      <c r="G1094" s="115">
        <v>37490</v>
      </c>
      <c r="H1094" s="112" t="s">
        <v>2284</v>
      </c>
      <c r="I1094" s="87" t="s">
        <v>111</v>
      </c>
      <c r="J1094" s="93" t="s">
        <v>147</v>
      </c>
      <c r="K1094" s="93" t="s">
        <v>2150</v>
      </c>
      <c r="L1094" s="115">
        <v>45627</v>
      </c>
      <c r="M1094" s="87" t="s">
        <v>96</v>
      </c>
      <c r="N1094" s="87">
        <v>0</v>
      </c>
      <c r="O1094" s="116">
        <v>5893</v>
      </c>
      <c r="P1094" s="116">
        <v>0</v>
      </c>
      <c r="Q1094" s="116">
        <v>0</v>
      </c>
      <c r="R1094" s="116">
        <v>0</v>
      </c>
      <c r="S1094" s="116">
        <v>28903</v>
      </c>
      <c r="T1094" s="116">
        <f t="shared" si="69"/>
        <v>34796</v>
      </c>
      <c r="U1094" s="87">
        <v>0</v>
      </c>
      <c r="V1094" s="89">
        <f t="shared" si="71"/>
        <v>34796</v>
      </c>
      <c r="W1094" s="87">
        <v>0</v>
      </c>
      <c r="X1094" s="116">
        <v>1414</v>
      </c>
      <c r="Y1094" s="116">
        <v>0</v>
      </c>
      <c r="Z1094" s="116">
        <v>110</v>
      </c>
      <c r="AA1094" s="116">
        <v>0</v>
      </c>
      <c r="AB1094" s="116">
        <v>200</v>
      </c>
      <c r="AC1094" s="116">
        <v>0</v>
      </c>
      <c r="AD1094" s="116">
        <v>0</v>
      </c>
      <c r="AE1094" s="116">
        <f t="shared" si="70"/>
        <v>1724</v>
      </c>
      <c r="AF1094" s="89">
        <f t="shared" si="72"/>
        <v>33072</v>
      </c>
      <c r="AG1094" s="87">
        <v>0</v>
      </c>
      <c r="AH1094" s="117" t="s">
        <v>121</v>
      </c>
      <c r="AI1094" s="118">
        <v>214812120000484</v>
      </c>
      <c r="AJ1094" s="117" t="s">
        <v>122</v>
      </c>
    </row>
    <row r="1095" spans="2:36" ht="12" thickBot="1">
      <c r="C1095" s="1129" t="s">
        <v>97</v>
      </c>
      <c r="D1095" s="1130"/>
      <c r="E1095" s="1130"/>
      <c r="F1095" s="1130"/>
      <c r="G1095" s="1130"/>
      <c r="H1095" s="1130"/>
      <c r="I1095" s="1130"/>
      <c r="J1095" s="1130"/>
      <c r="K1095" s="1130"/>
      <c r="L1095" s="1130"/>
      <c r="M1095" s="1130"/>
      <c r="N1095" s="1131"/>
      <c r="O1095" s="119">
        <f t="shared" ref="O1095:AG1095" si="73">SUM(O566:O1094)</f>
        <v>41846536</v>
      </c>
      <c r="P1095" s="119">
        <f t="shared" si="73"/>
        <v>0</v>
      </c>
      <c r="Q1095" s="119">
        <f t="shared" si="73"/>
        <v>0</v>
      </c>
      <c r="R1095" s="119">
        <f t="shared" si="73"/>
        <v>0</v>
      </c>
      <c r="S1095" s="119">
        <f t="shared" si="73"/>
        <v>57203875</v>
      </c>
      <c r="T1095" s="119">
        <f t="shared" si="73"/>
        <v>99050411</v>
      </c>
      <c r="U1095" s="119">
        <f t="shared" si="73"/>
        <v>0</v>
      </c>
      <c r="V1095" s="119">
        <f t="shared" si="73"/>
        <v>99050411</v>
      </c>
      <c r="W1095" s="119">
        <f t="shared" si="73"/>
        <v>0</v>
      </c>
      <c r="X1095" s="119">
        <f t="shared" si="73"/>
        <v>3869872</v>
      </c>
      <c r="Y1095" s="119">
        <f t="shared" si="73"/>
        <v>0</v>
      </c>
      <c r="Z1095" s="119">
        <f t="shared" si="73"/>
        <v>313004</v>
      </c>
      <c r="AA1095" s="119">
        <f t="shared" si="73"/>
        <v>0</v>
      </c>
      <c r="AB1095" s="119">
        <f t="shared" si="73"/>
        <v>306250</v>
      </c>
      <c r="AC1095" s="119">
        <f t="shared" si="73"/>
        <v>2099199</v>
      </c>
      <c r="AD1095" s="119">
        <f t="shared" si="73"/>
        <v>655058.05999999994</v>
      </c>
      <c r="AE1095" s="119">
        <f t="shared" si="73"/>
        <v>7243383.0599999996</v>
      </c>
      <c r="AF1095" s="119">
        <f t="shared" si="73"/>
        <v>91807027.939999998</v>
      </c>
      <c r="AG1095" s="119">
        <f t="shared" si="73"/>
        <v>0</v>
      </c>
      <c r="AH1095" s="129"/>
      <c r="AI1095" s="129"/>
      <c r="AJ1095" s="130"/>
    </row>
    <row r="1096" spans="2:36" ht="12" thickTop="1">
      <c r="C1096" s="131"/>
      <c r="D1096" s="131"/>
      <c r="E1096" s="131"/>
      <c r="F1096" s="131"/>
      <c r="G1096" s="131"/>
      <c r="H1096" s="131"/>
      <c r="I1096" s="131"/>
      <c r="J1096" s="131"/>
      <c r="K1096" s="131"/>
      <c r="L1096" s="131"/>
      <c r="M1096" s="131"/>
      <c r="N1096" s="131"/>
      <c r="O1096" s="133"/>
      <c r="P1096" s="133"/>
      <c r="Q1096" s="133"/>
      <c r="R1096" s="133"/>
      <c r="S1096" s="133"/>
      <c r="T1096" s="133"/>
      <c r="U1096" s="133"/>
      <c r="V1096" s="133"/>
      <c r="W1096" s="133"/>
      <c r="X1096" s="133"/>
      <c r="Y1096" s="135"/>
      <c r="Z1096" s="135"/>
      <c r="AA1096" s="135"/>
      <c r="AB1096" s="135"/>
      <c r="AC1096" s="133"/>
      <c r="AD1096" s="133"/>
      <c r="AE1096" s="133"/>
      <c r="AF1096" s="133"/>
      <c r="AG1096" s="133"/>
      <c r="AH1096" s="134"/>
      <c r="AI1096" s="134"/>
      <c r="AJ1096" s="135"/>
    </row>
    <row r="1097" spans="2:36">
      <c r="C1097" s="97"/>
      <c r="D1097" s="97"/>
      <c r="E1097" s="97"/>
      <c r="F1097" s="97"/>
      <c r="G1097" s="97"/>
      <c r="H1097" s="97"/>
      <c r="I1097" s="97"/>
      <c r="J1097" s="97"/>
      <c r="K1097" s="97"/>
      <c r="L1097" s="97"/>
      <c r="M1097" s="97"/>
      <c r="N1097" s="97"/>
      <c r="O1097" s="98"/>
      <c r="P1097" s="98"/>
      <c r="Q1097" s="98"/>
      <c r="R1097" s="98"/>
      <c r="S1097" s="98"/>
      <c r="T1097" s="98"/>
      <c r="U1097" s="98"/>
      <c r="V1097" s="98"/>
      <c r="W1097" s="98"/>
      <c r="X1097" s="99"/>
      <c r="Y1097" s="99"/>
      <c r="Z1097" s="99"/>
      <c r="AA1097" s="98"/>
      <c r="AB1097" s="98"/>
      <c r="AC1097" s="98"/>
      <c r="AD1097" s="98"/>
      <c r="AE1097" s="100"/>
      <c r="AF1097" s="100"/>
      <c r="AG1097" s="99"/>
    </row>
    <row r="1098" spans="2:36" ht="15" customHeight="1">
      <c r="C1098" s="145"/>
      <c r="D1098" s="145"/>
      <c r="E1098" s="146"/>
      <c r="F1098" s="146"/>
      <c r="G1098" s="146"/>
      <c r="H1098" s="146"/>
      <c r="I1098" s="146"/>
      <c r="J1098" s="146"/>
      <c r="K1098" s="146"/>
      <c r="L1098" s="146"/>
      <c r="M1098" s="1161" t="s">
        <v>2470</v>
      </c>
      <c r="N1098" s="1161"/>
      <c r="O1098" s="1161"/>
      <c r="P1098" s="1161"/>
      <c r="Q1098" s="1161"/>
      <c r="R1098" s="1161"/>
      <c r="S1098" s="1161"/>
      <c r="T1098" s="1161"/>
      <c r="U1098" s="1161"/>
      <c r="V1098" s="147">
        <f>SUM([3]EXPENSES!$P$57:$P$59)</f>
        <v>6093642</v>
      </c>
      <c r="W1098" s="147"/>
      <c r="X1098" s="147"/>
      <c r="Y1098" s="147"/>
      <c r="Z1098" s="147"/>
      <c r="AA1098" s="147"/>
      <c r="AB1098" s="147"/>
      <c r="AC1098" s="147"/>
      <c r="AD1098" s="147"/>
      <c r="AE1098" s="147"/>
      <c r="AF1098" s="147"/>
      <c r="AG1098" s="147"/>
      <c r="AH1098" s="134"/>
      <c r="AI1098" s="134"/>
      <c r="AJ1098" s="135"/>
    </row>
    <row r="1099" spans="2:36" ht="15">
      <c r="C1099" s="145"/>
      <c r="D1099" s="145"/>
      <c r="E1099" s="146"/>
      <c r="F1099" s="146"/>
      <c r="G1099" s="146"/>
      <c r="H1099" s="146"/>
      <c r="I1099" s="146"/>
      <c r="J1099" s="146"/>
      <c r="K1099" s="146"/>
      <c r="L1099" s="146"/>
      <c r="M1099" s="146"/>
      <c r="N1099" s="146"/>
      <c r="O1099" s="147"/>
      <c r="P1099" s="147"/>
      <c r="Q1099" s="147"/>
      <c r="R1099" s="1160" t="s">
        <v>2471</v>
      </c>
      <c r="S1099" s="1160"/>
      <c r="T1099" s="1160"/>
      <c r="U1099" s="1160"/>
      <c r="V1099" s="147">
        <f>V1095+V1098</f>
        <v>105144053</v>
      </c>
      <c r="W1099" s="147"/>
      <c r="X1099" s="147"/>
      <c r="Y1099" s="147"/>
      <c r="Z1099" s="147"/>
      <c r="AA1099" s="147"/>
      <c r="AB1099" s="147"/>
      <c r="AC1099" s="147"/>
      <c r="AD1099" s="147"/>
      <c r="AE1099" s="147"/>
      <c r="AF1099" s="147"/>
      <c r="AG1099" s="147"/>
      <c r="AH1099" s="134"/>
      <c r="AI1099" s="134"/>
      <c r="AJ1099" s="135"/>
    </row>
    <row r="1100" spans="2:36">
      <c r="C1100" s="97"/>
      <c r="D1100" s="97"/>
      <c r="E1100" s="97"/>
      <c r="F1100" s="97"/>
      <c r="G1100" s="97"/>
      <c r="H1100" s="97"/>
      <c r="I1100" s="97"/>
      <c r="J1100" s="97"/>
      <c r="K1100" s="97"/>
      <c r="L1100" s="97"/>
      <c r="M1100" s="97"/>
      <c r="N1100" s="97"/>
      <c r="O1100" s="98"/>
      <c r="P1100" s="98"/>
      <c r="Q1100" s="98"/>
      <c r="R1100" s="98"/>
      <c r="S1100" s="98"/>
      <c r="T1100" s="98"/>
      <c r="U1100" s="98"/>
      <c r="V1100" s="98"/>
      <c r="W1100" s="98"/>
      <c r="X1100" s="99"/>
      <c r="Y1100" s="99"/>
      <c r="Z1100" s="99"/>
      <c r="AA1100" s="98"/>
      <c r="AB1100" s="98"/>
      <c r="AC1100" s="98"/>
      <c r="AD1100" s="98"/>
      <c r="AE1100" s="100"/>
      <c r="AF1100" s="100"/>
      <c r="AG1100" s="99"/>
    </row>
    <row r="1101" spans="2:36" ht="18">
      <c r="C1101" s="1132" t="s">
        <v>739</v>
      </c>
      <c r="D1101" s="1132"/>
      <c r="E1101" s="97"/>
      <c r="F1101" s="97"/>
      <c r="G1101" s="97"/>
      <c r="H1101" s="97"/>
      <c r="I1101" s="97"/>
      <c r="J1101" s="97"/>
      <c r="K1101" s="97"/>
      <c r="L1101" s="97"/>
      <c r="M1101" s="97"/>
      <c r="N1101" s="97"/>
      <c r="O1101" s="98"/>
      <c r="P1101" s="98"/>
      <c r="Q1101" s="98"/>
      <c r="R1101" s="98"/>
      <c r="S1101" s="98"/>
      <c r="T1101" s="98"/>
      <c r="U1101" s="98"/>
      <c r="V1101" s="98"/>
      <c r="W1101" s="98"/>
      <c r="X1101" s="99"/>
      <c r="Y1101" s="99"/>
      <c r="Z1101" s="99"/>
      <c r="AA1101" s="98"/>
      <c r="AB1101" s="98"/>
      <c r="AC1101" s="98"/>
      <c r="AD1101" s="98"/>
      <c r="AE1101" s="100"/>
      <c r="AF1101" s="100"/>
      <c r="AG1101" s="99"/>
    </row>
    <row r="1102" spans="2:36" ht="15">
      <c r="C1102" s="124"/>
      <c r="D1102" s="1134" t="s">
        <v>991</v>
      </c>
      <c r="E1102" s="1134"/>
      <c r="F1102" s="1134"/>
      <c r="G1102" s="1134"/>
      <c r="H1102" s="1134"/>
      <c r="I1102" s="1134"/>
      <c r="J1102" s="1134"/>
      <c r="K1102" s="1134"/>
      <c r="L1102" s="1134"/>
      <c r="M1102" s="1134"/>
      <c r="N1102" s="1134"/>
      <c r="O1102" s="1134"/>
      <c r="P1102" s="1134"/>
      <c r="Q1102" s="1134"/>
      <c r="R1102" s="1134"/>
      <c r="S1102" s="125"/>
      <c r="T1102" s="125"/>
      <c r="U1102" s="125"/>
      <c r="V1102" s="125"/>
      <c r="W1102" s="125"/>
      <c r="X1102" s="126"/>
      <c r="Y1102" s="126"/>
      <c r="Z1102" s="126"/>
      <c r="AA1102" s="125"/>
      <c r="AB1102" s="125"/>
      <c r="AC1102" s="125"/>
      <c r="AD1102" s="125"/>
      <c r="AE1102" s="127"/>
      <c r="AF1102" s="127"/>
      <c r="AG1102" s="126"/>
      <c r="AH1102" s="123"/>
      <c r="AI1102" s="123"/>
      <c r="AJ1102" s="123"/>
    </row>
    <row r="1103" spans="2:36" ht="15">
      <c r="C1103" s="124"/>
      <c r="D1103" s="138"/>
      <c r="E1103" s="138"/>
      <c r="F1103" s="138"/>
      <c r="G1103" s="138"/>
      <c r="H1103" s="138"/>
      <c r="I1103" s="138"/>
      <c r="J1103" s="138"/>
      <c r="K1103" s="138"/>
      <c r="L1103" s="138"/>
      <c r="M1103" s="138"/>
      <c r="N1103" s="138"/>
      <c r="O1103" s="138"/>
      <c r="P1103" s="138"/>
      <c r="Q1103" s="138"/>
      <c r="R1103" s="138"/>
      <c r="S1103" s="125"/>
      <c r="T1103" s="125"/>
      <c r="U1103" s="125"/>
      <c r="V1103" s="125"/>
      <c r="W1103" s="125"/>
      <c r="X1103" s="126"/>
      <c r="Y1103" s="126"/>
      <c r="Z1103" s="126"/>
      <c r="AA1103" s="125"/>
      <c r="AB1103" s="125"/>
      <c r="AC1103" s="125"/>
      <c r="AD1103" s="125"/>
      <c r="AE1103" s="127"/>
      <c r="AF1103" s="127"/>
      <c r="AG1103" s="126"/>
      <c r="AH1103" s="123"/>
      <c r="AI1103" s="123"/>
      <c r="AJ1103" s="123"/>
    </row>
    <row r="1104" spans="2:36" s="77" customFormat="1" ht="22.5">
      <c r="O1104" s="148" t="s">
        <v>2</v>
      </c>
      <c r="P1104" s="149" t="s">
        <v>51</v>
      </c>
      <c r="Q1104" s="150" t="s">
        <v>50</v>
      </c>
      <c r="R1104" s="151"/>
      <c r="S1104" s="152"/>
      <c r="T1104" s="152"/>
      <c r="U1104" s="152"/>
      <c r="V1104" s="153"/>
    </row>
    <row r="1105" spans="15:22">
      <c r="O1105" s="154" t="s">
        <v>2770</v>
      </c>
      <c r="P1105" s="155">
        <f>'SCH-4'!U292</f>
        <v>241498762</v>
      </c>
      <c r="Q1105" s="155">
        <f>'SCH-4'!U502</f>
        <v>213010978</v>
      </c>
      <c r="R1105" s="99"/>
    </row>
    <row r="1106" spans="15:22">
      <c r="O1106" s="154" t="s">
        <v>2771</v>
      </c>
      <c r="P1106" s="155">
        <f>'SCH-5'!U87</f>
        <v>78210975</v>
      </c>
      <c r="Q1106" s="155">
        <f>'SCH-5'!U187</f>
        <v>90924931</v>
      </c>
      <c r="R1106" s="99"/>
    </row>
    <row r="1107" spans="15:22">
      <c r="O1107" s="154" t="s">
        <v>2772</v>
      </c>
      <c r="P1107" s="155">
        <f>V557</f>
        <v>90960634</v>
      </c>
      <c r="Q1107" s="155">
        <f>V1099</f>
        <v>105144053</v>
      </c>
      <c r="R1107" s="156"/>
    </row>
    <row r="1108" spans="15:22">
      <c r="O1108" s="148" t="s">
        <v>2773</v>
      </c>
      <c r="P1108" s="157">
        <f>SUM(P1105:P1107)</f>
        <v>410670371</v>
      </c>
      <c r="Q1108" s="157">
        <f t="shared" ref="Q1108" si="74">SUM(Q1105:Q1107)</f>
        <v>409079962</v>
      </c>
      <c r="R1108" s="158"/>
    </row>
    <row r="1109" spans="15:22">
      <c r="O1109" s="154" t="s">
        <v>2770</v>
      </c>
      <c r="P1109" s="155"/>
      <c r="Q1109" s="155"/>
      <c r="R1109" s="99"/>
    </row>
    <row r="1110" spans="15:22">
      <c r="O1110" s="99"/>
      <c r="P1110" s="99"/>
      <c r="Q1110" s="99"/>
      <c r="R1110" s="99"/>
      <c r="S1110" s="159"/>
      <c r="T1110" s="159"/>
    </row>
    <row r="1111" spans="15:22">
      <c r="O1111" s="99"/>
      <c r="P1111" s="99"/>
      <c r="Q1111" s="99"/>
      <c r="R1111" s="99"/>
      <c r="S1111" s="159"/>
      <c r="T1111" s="159"/>
    </row>
    <row r="1112" spans="15:22" s="160" customFormat="1">
      <c r="O1112" s="1157" t="s">
        <v>2774</v>
      </c>
      <c r="P1112" s="1157" t="s">
        <v>2</v>
      </c>
      <c r="Q1112" s="1158" t="s">
        <v>2773</v>
      </c>
      <c r="R1112" s="1159"/>
      <c r="S1112" s="1158" t="s">
        <v>3</v>
      </c>
      <c r="T1112" s="1159"/>
      <c r="U1112" s="1157" t="s">
        <v>4</v>
      </c>
      <c r="V1112" s="1157"/>
    </row>
    <row r="1113" spans="15:22" s="160" customFormat="1" ht="12.75">
      <c r="O1113" s="1157"/>
      <c r="P1113" s="1157"/>
      <c r="Q1113" s="161" t="s">
        <v>51</v>
      </c>
      <c r="R1113" s="162" t="s">
        <v>50</v>
      </c>
      <c r="S1113" s="161" t="s">
        <v>51</v>
      </c>
      <c r="T1113" s="162" t="s">
        <v>50</v>
      </c>
      <c r="U1113" s="161" t="s">
        <v>51</v>
      </c>
      <c r="V1113" s="162" t="s">
        <v>50</v>
      </c>
    </row>
    <row r="1114" spans="15:22" ht="15">
      <c r="O1114" s="163">
        <v>1</v>
      </c>
      <c r="P1114" s="164" t="s">
        <v>2775</v>
      </c>
      <c r="Q1114" s="165">
        <f>[3]EXPENSES!E7*100000</f>
        <v>115847027</v>
      </c>
      <c r="R1114" s="165">
        <f>[3]EXPENSES!F7*100000</f>
        <v>116544658</v>
      </c>
      <c r="S1114" s="165">
        <f>Q1114-U1114</f>
        <v>46338810.799999997</v>
      </c>
      <c r="T1114" s="165">
        <f>R1114-V1114</f>
        <v>46617863.200000003</v>
      </c>
      <c r="U1114" s="165">
        <f>Q1114*60%</f>
        <v>69508216.200000003</v>
      </c>
      <c r="V1114" s="165">
        <f>R1114*60%</f>
        <v>69926794.799999997</v>
      </c>
    </row>
    <row r="1115" spans="15:22" ht="15">
      <c r="O1115" s="163">
        <v>2</v>
      </c>
      <c r="P1115" s="164" t="s">
        <v>2776</v>
      </c>
      <c r="Q1115" s="165">
        <f>[3]EXPENSES!E8*100000</f>
        <v>44364244</v>
      </c>
      <c r="R1115" s="165">
        <f>[3]EXPENSES!F8*100000</f>
        <v>40485539</v>
      </c>
      <c r="S1115" s="165">
        <f t="shared" ref="S1115:T1120" si="75">Q1115-U1115</f>
        <v>17745697.600000001</v>
      </c>
      <c r="T1115" s="165">
        <f t="shared" si="75"/>
        <v>16194215.600000001</v>
      </c>
      <c r="U1115" s="165">
        <f>Q1115*60%</f>
        <v>26618546.399999999</v>
      </c>
      <c r="V1115" s="165">
        <f>R1115*60%</f>
        <v>24291323.399999999</v>
      </c>
    </row>
    <row r="1116" spans="15:22" ht="15">
      <c r="O1116" s="163">
        <v>3</v>
      </c>
      <c r="P1116" s="164" t="s">
        <v>2777</v>
      </c>
      <c r="Q1116" s="165">
        <f>[3]EXPENSES!E9*100000</f>
        <v>81287491</v>
      </c>
      <c r="R1116" s="165">
        <f>[3]EXPENSES!F9*100000</f>
        <v>55980781</v>
      </c>
      <c r="S1116" s="165">
        <f t="shared" si="75"/>
        <v>40643745.5</v>
      </c>
      <c r="T1116" s="165">
        <f t="shared" si="75"/>
        <v>27990390.5</v>
      </c>
      <c r="U1116" s="165">
        <f>Q1116*50%</f>
        <v>40643745.5</v>
      </c>
      <c r="V1116" s="165">
        <f>R1116*50%</f>
        <v>27990390.5</v>
      </c>
    </row>
    <row r="1117" spans="15:22" ht="15">
      <c r="O1117" s="163">
        <v>4</v>
      </c>
      <c r="P1117" s="164" t="s">
        <v>2778</v>
      </c>
      <c r="Q1117" s="165">
        <f>[3]EXPENSES!E10*100000</f>
        <v>41293435</v>
      </c>
      <c r="R1117" s="165">
        <f>[3]EXPENSES!F10*100000</f>
        <v>44305126</v>
      </c>
      <c r="S1117" s="165">
        <f t="shared" si="75"/>
        <v>16517374</v>
      </c>
      <c r="T1117" s="165">
        <f t="shared" si="75"/>
        <v>17722050.400000002</v>
      </c>
      <c r="U1117" s="165">
        <f>Q1117*60%</f>
        <v>24776061</v>
      </c>
      <c r="V1117" s="165">
        <f>R1117*60%</f>
        <v>26583075.599999998</v>
      </c>
    </row>
    <row r="1118" spans="15:22" ht="15">
      <c r="O1118" s="163">
        <v>5</v>
      </c>
      <c r="P1118" s="164" t="s">
        <v>2779</v>
      </c>
      <c r="Q1118" s="165">
        <f>[3]EXPENSES!E11*100000</f>
        <v>19753504</v>
      </c>
      <c r="R1118" s="165">
        <f>[3]EXPENSES!F11*100000</f>
        <v>18807251</v>
      </c>
      <c r="S1118" s="165">
        <f t="shared" si="75"/>
        <v>7901401.5999999996</v>
      </c>
      <c r="T1118" s="165">
        <f t="shared" si="75"/>
        <v>7522900.4000000004</v>
      </c>
      <c r="U1118" s="165">
        <f>Q1118*60%</f>
        <v>11852102.4</v>
      </c>
      <c r="V1118" s="165">
        <f>R1118*60%</f>
        <v>11284350.6</v>
      </c>
    </row>
    <row r="1119" spans="15:22" ht="15">
      <c r="O1119" s="163">
        <v>6</v>
      </c>
      <c r="P1119" s="164" t="s">
        <v>2780</v>
      </c>
      <c r="Q1119" s="165">
        <f>[3]EXPENSES!E12*100000</f>
        <v>17164036</v>
      </c>
      <c r="R1119" s="165">
        <f>[3]EXPENSES!F12*100000</f>
        <v>27812554</v>
      </c>
      <c r="S1119" s="165">
        <f t="shared" si="75"/>
        <v>8582018</v>
      </c>
      <c r="T1119" s="165">
        <f t="shared" si="75"/>
        <v>13906277</v>
      </c>
      <c r="U1119" s="165">
        <f>Q1119*50%</f>
        <v>8582018</v>
      </c>
      <c r="V1119" s="165">
        <f>R1119*50%</f>
        <v>13906277</v>
      </c>
    </row>
    <row r="1120" spans="15:22" ht="15">
      <c r="O1120" s="163">
        <v>7</v>
      </c>
      <c r="P1120" s="164" t="s">
        <v>2781</v>
      </c>
      <c r="Q1120" s="165">
        <f>[3]EXPENSES!E13*100000</f>
        <v>90960634</v>
      </c>
      <c r="R1120" s="165">
        <f>[3]EXPENSES!F13*100000</f>
        <v>105144052.99999999</v>
      </c>
      <c r="S1120" s="165">
        <f t="shared" si="75"/>
        <v>45480317</v>
      </c>
      <c r="T1120" s="165">
        <f t="shared" si="75"/>
        <v>52572026.499999993</v>
      </c>
      <c r="U1120" s="165">
        <f>Q1120*50%</f>
        <v>45480317</v>
      </c>
      <c r="V1120" s="165">
        <f>R1120*50%</f>
        <v>52572026.499999993</v>
      </c>
    </row>
    <row r="1121" spans="15:22">
      <c r="O1121" s="166"/>
      <c r="P1121" s="166" t="s">
        <v>2782</v>
      </c>
      <c r="Q1121" s="167">
        <f>SUM(Q1114:Q1120)</f>
        <v>410670371</v>
      </c>
      <c r="R1121" s="167">
        <f t="shared" ref="R1121:V1121" si="76">SUM(R1114:R1120)</f>
        <v>409079962</v>
      </c>
      <c r="S1121" s="167">
        <f t="shared" si="76"/>
        <v>183209364.5</v>
      </c>
      <c r="T1121" s="167">
        <f t="shared" si="76"/>
        <v>182525723.60000002</v>
      </c>
      <c r="U1121" s="167">
        <f t="shared" si="76"/>
        <v>227461006.5</v>
      </c>
      <c r="V1121" s="167">
        <f t="shared" si="76"/>
        <v>226554238.39999998</v>
      </c>
    </row>
    <row r="1122" spans="15:22">
      <c r="R1122" s="168"/>
      <c r="S1122" s="168"/>
      <c r="U1122" s="168"/>
      <c r="V1122" s="168"/>
    </row>
    <row r="1123" spans="15:22">
      <c r="S1123" s="169"/>
      <c r="T1123" s="169"/>
      <c r="U1123" s="169"/>
      <c r="V1123" s="169"/>
    </row>
  </sheetData>
  <mergeCells count="63">
    <mergeCell ref="C4:T4"/>
    <mergeCell ref="AF4:AH4"/>
    <mergeCell ref="C9:T9"/>
    <mergeCell ref="C13:C14"/>
    <mergeCell ref="D13:D14"/>
    <mergeCell ref="E13:E14"/>
    <mergeCell ref="F13:F14"/>
    <mergeCell ref="G13:G14"/>
    <mergeCell ref="H13:H14"/>
    <mergeCell ref="I13:I14"/>
    <mergeCell ref="AE13:AE14"/>
    <mergeCell ref="AF13:AF14"/>
    <mergeCell ref="AG13:AG14"/>
    <mergeCell ref="AH13:AJ13"/>
    <mergeCell ref="Q556:U556"/>
    <mergeCell ref="W13:W14"/>
    <mergeCell ref="X13:Y13"/>
    <mergeCell ref="Z13:AA13"/>
    <mergeCell ref="AB13:AB14"/>
    <mergeCell ref="O13:V13"/>
    <mergeCell ref="C554:N554"/>
    <mergeCell ref="AC13:AC14"/>
    <mergeCell ref="AD13:AD14"/>
    <mergeCell ref="J13:J14"/>
    <mergeCell ref="K13:K14"/>
    <mergeCell ref="L13:L14"/>
    <mergeCell ref="M13:M14"/>
    <mergeCell ref="N13:N14"/>
    <mergeCell ref="R557:U557"/>
    <mergeCell ref="C560:T560"/>
    <mergeCell ref="C563:C564"/>
    <mergeCell ref="D563:D564"/>
    <mergeCell ref="E563:E564"/>
    <mergeCell ref="F563:F564"/>
    <mergeCell ref="G563:G564"/>
    <mergeCell ref="H563:H564"/>
    <mergeCell ref="I563:I564"/>
    <mergeCell ref="J563:J564"/>
    <mergeCell ref="R1099:U1099"/>
    <mergeCell ref="X563:Y563"/>
    <mergeCell ref="Z563:AA563"/>
    <mergeCell ref="AB563:AB564"/>
    <mergeCell ref="AC563:AC564"/>
    <mergeCell ref="O563:V563"/>
    <mergeCell ref="W563:W564"/>
    <mergeCell ref="M1098:U1098"/>
    <mergeCell ref="AF563:AF564"/>
    <mergeCell ref="AG563:AG564"/>
    <mergeCell ref="AH563:AJ563"/>
    <mergeCell ref="C1095:N1095"/>
    <mergeCell ref="AD563:AD564"/>
    <mergeCell ref="AE563:AE564"/>
    <mergeCell ref="K563:K564"/>
    <mergeCell ref="L563:L564"/>
    <mergeCell ref="M563:M564"/>
    <mergeCell ref="N563:N564"/>
    <mergeCell ref="U1112:V1112"/>
    <mergeCell ref="C1101:D1101"/>
    <mergeCell ref="D1102:R1102"/>
    <mergeCell ref="O1112:O1113"/>
    <mergeCell ref="P1112:P1113"/>
    <mergeCell ref="Q1112:R1112"/>
    <mergeCell ref="S1112:T1112"/>
  </mergeCells>
  <pageMargins left="0" right="0" top="0.31496062992125984" bottom="0.19685039370078741" header="0.31496062992125984" footer="0.19685039370078741"/>
  <pageSetup paperSize="5" scale="40" orientation="landscape" r:id="rId1"/>
  <headerFooter alignWithMargins="0"/>
  <rowBreaks count="1" manualBreakCount="1">
    <brk id="557" min="2" max="35" man="1"/>
  </rowBreak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D5:K20"/>
  <sheetViews>
    <sheetView view="pageBreakPreview" zoomScale="60" workbookViewId="0">
      <selection activeCell="H9" sqref="H9:K15"/>
    </sheetView>
  </sheetViews>
  <sheetFormatPr defaultRowHeight="16.5"/>
  <cols>
    <col min="1" max="3" width="9.140625" style="684"/>
    <col min="4" max="4" width="5.85546875" style="684" bestFit="1" customWidth="1"/>
    <col min="5" max="5" width="51.5703125" style="684" customWidth="1"/>
    <col min="6" max="6" width="15" style="684" customWidth="1"/>
    <col min="7" max="7" width="14" style="684" customWidth="1"/>
    <col min="8" max="8" width="14.140625" style="684" customWidth="1"/>
    <col min="9" max="9" width="12.5703125" style="684" customWidth="1"/>
    <col min="10" max="10" width="14.5703125" style="684" customWidth="1"/>
    <col min="11" max="11" width="14.140625" style="684" customWidth="1"/>
    <col min="12" max="16384" width="9.140625" style="684"/>
  </cols>
  <sheetData>
    <row r="5" spans="4:11">
      <c r="D5" s="1162" t="s">
        <v>3453</v>
      </c>
      <c r="E5" s="1162"/>
      <c r="F5" s="1162"/>
      <c r="G5" s="1162"/>
      <c r="H5" s="1162"/>
      <c r="I5" s="1162"/>
      <c r="J5" s="1162"/>
      <c r="K5" s="1162"/>
    </row>
    <row r="6" spans="4:11">
      <c r="D6" s="1162" t="s">
        <v>3454</v>
      </c>
      <c r="E6" s="1162"/>
      <c r="F6" s="1162"/>
      <c r="G6" s="1162"/>
      <c r="H6" s="1162"/>
      <c r="I6" s="1162"/>
      <c r="J6" s="1162"/>
      <c r="K6" s="1162"/>
    </row>
    <row r="7" spans="4:11">
      <c r="D7" s="1163" t="s">
        <v>2774</v>
      </c>
      <c r="E7" s="1163" t="s">
        <v>2</v>
      </c>
      <c r="F7" s="1164" t="s">
        <v>2773</v>
      </c>
      <c r="G7" s="1165"/>
      <c r="H7" s="1164" t="s">
        <v>3</v>
      </c>
      <c r="I7" s="1165"/>
      <c r="J7" s="1163" t="s">
        <v>4</v>
      </c>
      <c r="K7" s="1163"/>
    </row>
    <row r="8" spans="4:11">
      <c r="D8" s="1163"/>
      <c r="E8" s="1163"/>
      <c r="F8" s="855" t="s">
        <v>51</v>
      </c>
      <c r="G8" s="856" t="s">
        <v>50</v>
      </c>
      <c r="H8" s="855" t="s">
        <v>51</v>
      </c>
      <c r="I8" s="856" t="s">
        <v>50</v>
      </c>
      <c r="J8" s="855" t="s">
        <v>51</v>
      </c>
      <c r="K8" s="856" t="s">
        <v>50</v>
      </c>
    </row>
    <row r="9" spans="4:11">
      <c r="D9" s="854">
        <v>1</v>
      </c>
      <c r="E9" s="857" t="s">
        <v>2775</v>
      </c>
      <c r="F9" s="858">
        <v>115847027</v>
      </c>
      <c r="G9" s="858">
        <v>116544658</v>
      </c>
      <c r="H9" s="858">
        <v>46338810.799999997</v>
      </c>
      <c r="I9" s="858">
        <v>46617863.200000003</v>
      </c>
      <c r="J9" s="858">
        <v>69508216.200000003</v>
      </c>
      <c r="K9" s="858">
        <v>69926794.799999997</v>
      </c>
    </row>
    <row r="10" spans="4:11">
      <c r="D10" s="854">
        <v>2</v>
      </c>
      <c r="E10" s="857" t="s">
        <v>2776</v>
      </c>
      <c r="F10" s="858">
        <v>44364244</v>
      </c>
      <c r="G10" s="858">
        <v>40485539</v>
      </c>
      <c r="H10" s="858">
        <v>17745697.600000001</v>
      </c>
      <c r="I10" s="858">
        <v>16194215.600000001</v>
      </c>
      <c r="J10" s="858">
        <v>26618546.399999999</v>
      </c>
      <c r="K10" s="858">
        <v>24291323.399999999</v>
      </c>
    </row>
    <row r="11" spans="4:11">
      <c r="D11" s="854">
        <v>3</v>
      </c>
      <c r="E11" s="857" t="s">
        <v>2777</v>
      </c>
      <c r="F11" s="858">
        <v>81287491</v>
      </c>
      <c r="G11" s="858">
        <v>55980781</v>
      </c>
      <c r="H11" s="858">
        <v>40643745.5</v>
      </c>
      <c r="I11" s="858">
        <v>27990390.5</v>
      </c>
      <c r="J11" s="858">
        <v>40643745.5</v>
      </c>
      <c r="K11" s="858">
        <v>27990390.5</v>
      </c>
    </row>
    <row r="12" spans="4:11">
      <c r="D12" s="854">
        <v>4</v>
      </c>
      <c r="E12" s="857" t="s">
        <v>2778</v>
      </c>
      <c r="F12" s="858">
        <v>41293435</v>
      </c>
      <c r="G12" s="858">
        <v>44305126</v>
      </c>
      <c r="H12" s="858">
        <v>16517374</v>
      </c>
      <c r="I12" s="858">
        <v>17722050.400000002</v>
      </c>
      <c r="J12" s="858">
        <v>24776061</v>
      </c>
      <c r="K12" s="858">
        <v>26583075.599999998</v>
      </c>
    </row>
    <row r="13" spans="4:11">
      <c r="D13" s="854">
        <v>5</v>
      </c>
      <c r="E13" s="857" t="s">
        <v>2779</v>
      </c>
      <c r="F13" s="858">
        <v>19753504</v>
      </c>
      <c r="G13" s="858">
        <v>18807251</v>
      </c>
      <c r="H13" s="858">
        <v>7901401.5999999996</v>
      </c>
      <c r="I13" s="858">
        <v>7522900.4000000004</v>
      </c>
      <c r="J13" s="858">
        <v>11852102.4</v>
      </c>
      <c r="K13" s="858">
        <v>11284350.6</v>
      </c>
    </row>
    <row r="14" spans="4:11">
      <c r="D14" s="854">
        <v>6</v>
      </c>
      <c r="E14" s="857" t="s">
        <v>2780</v>
      </c>
      <c r="F14" s="858">
        <v>17164036</v>
      </c>
      <c r="G14" s="858">
        <v>27812554</v>
      </c>
      <c r="H14" s="858">
        <v>8582018</v>
      </c>
      <c r="I14" s="858">
        <v>13906277</v>
      </c>
      <c r="J14" s="858">
        <v>8582018</v>
      </c>
      <c r="K14" s="858">
        <v>13906277</v>
      </c>
    </row>
    <row r="15" spans="4:11">
      <c r="D15" s="854">
        <v>7</v>
      </c>
      <c r="E15" s="857" t="s">
        <v>2781</v>
      </c>
      <c r="F15" s="858">
        <v>90960634</v>
      </c>
      <c r="G15" s="858">
        <v>105144052.99999999</v>
      </c>
      <c r="H15" s="858">
        <v>45480317</v>
      </c>
      <c r="I15" s="858">
        <v>52572026.499999993</v>
      </c>
      <c r="J15" s="858">
        <v>45480317</v>
      </c>
      <c r="K15" s="858">
        <v>52572026.499999993</v>
      </c>
    </row>
    <row r="16" spans="4:11">
      <c r="D16" s="859"/>
      <c r="E16" s="859" t="s">
        <v>3458</v>
      </c>
      <c r="F16" s="860">
        <f>SUM(F9:F15)</f>
        <v>410670371</v>
      </c>
      <c r="G16" s="860">
        <f t="shared" ref="G16:K16" si="0">SUM(G9:G15)</f>
        <v>409079962</v>
      </c>
      <c r="H16" s="860">
        <f t="shared" si="0"/>
        <v>183209364.5</v>
      </c>
      <c r="I16" s="860">
        <f t="shared" si="0"/>
        <v>182525723.60000002</v>
      </c>
      <c r="J16" s="860">
        <f t="shared" si="0"/>
        <v>227461006.5</v>
      </c>
      <c r="K16" s="860">
        <f t="shared" si="0"/>
        <v>226554238.39999998</v>
      </c>
    </row>
    <row r="18" spans="4:5">
      <c r="D18" s="861" t="s">
        <v>3455</v>
      </c>
    </row>
    <row r="19" spans="4:5">
      <c r="D19" s="684">
        <v>1</v>
      </c>
      <c r="E19" s="684" t="s">
        <v>3457</v>
      </c>
    </row>
    <row r="20" spans="4:5">
      <c r="D20" s="684">
        <v>2</v>
      </c>
      <c r="E20" s="684" t="s">
        <v>3456</v>
      </c>
    </row>
  </sheetData>
  <mergeCells count="7">
    <mergeCell ref="D5:K5"/>
    <mergeCell ref="D6:K6"/>
    <mergeCell ref="D7:D8"/>
    <mergeCell ref="E7:E8"/>
    <mergeCell ref="F7:G7"/>
    <mergeCell ref="H7:I7"/>
    <mergeCell ref="J7:K7"/>
  </mergeCells>
  <pageMargins left="1.1100000000000001" right="0.28999999999999998" top="0.74803149606299213" bottom="0.74803149606299213" header="0.31496062992125984" footer="0.31496062992125984"/>
  <pageSetup paperSize="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C00000"/>
  </sheetPr>
  <dimension ref="B1:L74"/>
  <sheetViews>
    <sheetView topLeftCell="A19" workbookViewId="0">
      <selection activeCell="F73" sqref="F73:I73"/>
    </sheetView>
  </sheetViews>
  <sheetFormatPr defaultRowHeight="12.75"/>
  <cols>
    <col min="1" max="2" width="3" style="170" customWidth="1"/>
    <col min="3" max="4" width="2.42578125" style="170" customWidth="1"/>
    <col min="5" max="5" width="32.140625" style="170" customWidth="1"/>
    <col min="6" max="6" width="16.7109375" style="407" customWidth="1"/>
    <col min="7" max="7" width="17" style="407" customWidth="1"/>
    <col min="8" max="8" width="16.28515625" style="407" customWidth="1"/>
    <col min="9" max="9" width="14" style="407" customWidth="1"/>
    <col min="10" max="10" width="2.28515625" style="170" customWidth="1"/>
    <col min="11" max="247" width="9.140625" style="170"/>
    <col min="248" max="249" width="3" style="170" customWidth="1"/>
    <col min="250" max="251" width="2.42578125" style="170" customWidth="1"/>
    <col min="252" max="252" width="32.140625" style="170" customWidth="1"/>
    <col min="253" max="253" width="17.7109375" style="170" customWidth="1"/>
    <col min="254" max="254" width="16" style="170" customWidth="1"/>
    <col min="255" max="255" width="13" style="170" customWidth="1"/>
    <col min="256" max="256" width="16.7109375" style="170" customWidth="1"/>
    <col min="257" max="257" width="16" style="170" customWidth="1"/>
    <col min="258" max="258" width="17.85546875" style="170" customWidth="1"/>
    <col min="259" max="259" width="17" style="170" customWidth="1"/>
    <col min="260" max="260" width="16.28515625" style="170" customWidth="1"/>
    <col min="261" max="262" width="17.7109375" style="170" customWidth="1"/>
    <col min="263" max="263" width="14" style="170" customWidth="1"/>
    <col min="264" max="264" width="2.28515625" style="170" customWidth="1"/>
    <col min="265" max="503" width="9.140625" style="170"/>
    <col min="504" max="505" width="3" style="170" customWidth="1"/>
    <col min="506" max="507" width="2.42578125" style="170" customWidth="1"/>
    <col min="508" max="508" width="32.140625" style="170" customWidth="1"/>
    <col min="509" max="509" width="17.7109375" style="170" customWidth="1"/>
    <col min="510" max="510" width="16" style="170" customWidth="1"/>
    <col min="511" max="511" width="13" style="170" customWidth="1"/>
    <col min="512" max="512" width="16.7109375" style="170" customWidth="1"/>
    <col min="513" max="513" width="16" style="170" customWidth="1"/>
    <col min="514" max="514" width="17.85546875" style="170" customWidth="1"/>
    <col min="515" max="515" width="17" style="170" customWidth="1"/>
    <col min="516" max="516" width="16.28515625" style="170" customWidth="1"/>
    <col min="517" max="518" width="17.7109375" style="170" customWidth="1"/>
    <col min="519" max="519" width="14" style="170" customWidth="1"/>
    <col min="520" max="520" width="2.28515625" style="170" customWidth="1"/>
    <col min="521" max="759" width="9.140625" style="170"/>
    <col min="760" max="761" width="3" style="170" customWidth="1"/>
    <col min="762" max="763" width="2.42578125" style="170" customWidth="1"/>
    <col min="764" max="764" width="32.140625" style="170" customWidth="1"/>
    <col min="765" max="765" width="17.7109375" style="170" customWidth="1"/>
    <col min="766" max="766" width="16" style="170" customWidth="1"/>
    <col min="767" max="767" width="13" style="170" customWidth="1"/>
    <col min="768" max="768" width="16.7109375" style="170" customWidth="1"/>
    <col min="769" max="769" width="16" style="170" customWidth="1"/>
    <col min="770" max="770" width="17.85546875" style="170" customWidth="1"/>
    <col min="771" max="771" width="17" style="170" customWidth="1"/>
    <col min="772" max="772" width="16.28515625" style="170" customWidth="1"/>
    <col min="773" max="774" width="17.7109375" style="170" customWidth="1"/>
    <col min="775" max="775" width="14" style="170" customWidth="1"/>
    <col min="776" max="776" width="2.28515625" style="170" customWidth="1"/>
    <col min="777" max="1015" width="9.140625" style="170"/>
    <col min="1016" max="1017" width="3" style="170" customWidth="1"/>
    <col min="1018" max="1019" width="2.42578125" style="170" customWidth="1"/>
    <col min="1020" max="1020" width="32.140625" style="170" customWidth="1"/>
    <col min="1021" max="1021" width="17.7109375" style="170" customWidth="1"/>
    <col min="1022" max="1022" width="16" style="170" customWidth="1"/>
    <col min="1023" max="1023" width="13" style="170" customWidth="1"/>
    <col min="1024" max="1024" width="16.7109375" style="170" customWidth="1"/>
    <col min="1025" max="1025" width="16" style="170" customWidth="1"/>
    <col min="1026" max="1026" width="17.85546875" style="170" customWidth="1"/>
    <col min="1027" max="1027" width="17" style="170" customWidth="1"/>
    <col min="1028" max="1028" width="16.28515625" style="170" customWidth="1"/>
    <col min="1029" max="1030" width="17.7109375" style="170" customWidth="1"/>
    <col min="1031" max="1031" width="14" style="170" customWidth="1"/>
    <col min="1032" max="1032" width="2.28515625" style="170" customWidth="1"/>
    <col min="1033" max="1271" width="9.140625" style="170"/>
    <col min="1272" max="1273" width="3" style="170" customWidth="1"/>
    <col min="1274" max="1275" width="2.42578125" style="170" customWidth="1"/>
    <col min="1276" max="1276" width="32.140625" style="170" customWidth="1"/>
    <col min="1277" max="1277" width="17.7109375" style="170" customWidth="1"/>
    <col min="1278" max="1278" width="16" style="170" customWidth="1"/>
    <col min="1279" max="1279" width="13" style="170" customWidth="1"/>
    <col min="1280" max="1280" width="16.7109375" style="170" customWidth="1"/>
    <col min="1281" max="1281" width="16" style="170" customWidth="1"/>
    <col min="1282" max="1282" width="17.85546875" style="170" customWidth="1"/>
    <col min="1283" max="1283" width="17" style="170" customWidth="1"/>
    <col min="1284" max="1284" width="16.28515625" style="170" customWidth="1"/>
    <col min="1285" max="1286" width="17.7109375" style="170" customWidth="1"/>
    <col min="1287" max="1287" width="14" style="170" customWidth="1"/>
    <col min="1288" max="1288" width="2.28515625" style="170" customWidth="1"/>
    <col min="1289" max="1527" width="9.140625" style="170"/>
    <col min="1528" max="1529" width="3" style="170" customWidth="1"/>
    <col min="1530" max="1531" width="2.42578125" style="170" customWidth="1"/>
    <col min="1532" max="1532" width="32.140625" style="170" customWidth="1"/>
    <col min="1533" max="1533" width="17.7109375" style="170" customWidth="1"/>
    <col min="1534" max="1534" width="16" style="170" customWidth="1"/>
    <col min="1535" max="1535" width="13" style="170" customWidth="1"/>
    <col min="1536" max="1536" width="16.7109375" style="170" customWidth="1"/>
    <col min="1537" max="1537" width="16" style="170" customWidth="1"/>
    <col min="1538" max="1538" width="17.85546875" style="170" customWidth="1"/>
    <col min="1539" max="1539" width="17" style="170" customWidth="1"/>
    <col min="1540" max="1540" width="16.28515625" style="170" customWidth="1"/>
    <col min="1541" max="1542" width="17.7109375" style="170" customWidth="1"/>
    <col min="1543" max="1543" width="14" style="170" customWidth="1"/>
    <col min="1544" max="1544" width="2.28515625" style="170" customWidth="1"/>
    <col min="1545" max="1783" width="9.140625" style="170"/>
    <col min="1784" max="1785" width="3" style="170" customWidth="1"/>
    <col min="1786" max="1787" width="2.42578125" style="170" customWidth="1"/>
    <col min="1788" max="1788" width="32.140625" style="170" customWidth="1"/>
    <col min="1789" max="1789" width="17.7109375" style="170" customWidth="1"/>
    <col min="1790" max="1790" width="16" style="170" customWidth="1"/>
    <col min="1791" max="1791" width="13" style="170" customWidth="1"/>
    <col min="1792" max="1792" width="16.7109375" style="170" customWidth="1"/>
    <col min="1793" max="1793" width="16" style="170" customWidth="1"/>
    <col min="1794" max="1794" width="17.85546875" style="170" customWidth="1"/>
    <col min="1795" max="1795" width="17" style="170" customWidth="1"/>
    <col min="1796" max="1796" width="16.28515625" style="170" customWidth="1"/>
    <col min="1797" max="1798" width="17.7109375" style="170" customWidth="1"/>
    <col min="1799" max="1799" width="14" style="170" customWidth="1"/>
    <col min="1800" max="1800" width="2.28515625" style="170" customWidth="1"/>
    <col min="1801" max="2039" width="9.140625" style="170"/>
    <col min="2040" max="2041" width="3" style="170" customWidth="1"/>
    <col min="2042" max="2043" width="2.42578125" style="170" customWidth="1"/>
    <col min="2044" max="2044" width="32.140625" style="170" customWidth="1"/>
    <col min="2045" max="2045" width="17.7109375" style="170" customWidth="1"/>
    <col min="2046" max="2046" width="16" style="170" customWidth="1"/>
    <col min="2047" max="2047" width="13" style="170" customWidth="1"/>
    <col min="2048" max="2048" width="16.7109375" style="170" customWidth="1"/>
    <col min="2049" max="2049" width="16" style="170" customWidth="1"/>
    <col min="2050" max="2050" width="17.85546875" style="170" customWidth="1"/>
    <col min="2051" max="2051" width="17" style="170" customWidth="1"/>
    <col min="2052" max="2052" width="16.28515625" style="170" customWidth="1"/>
    <col min="2053" max="2054" width="17.7109375" style="170" customWidth="1"/>
    <col min="2055" max="2055" width="14" style="170" customWidth="1"/>
    <col min="2056" max="2056" width="2.28515625" style="170" customWidth="1"/>
    <col min="2057" max="2295" width="9.140625" style="170"/>
    <col min="2296" max="2297" width="3" style="170" customWidth="1"/>
    <col min="2298" max="2299" width="2.42578125" style="170" customWidth="1"/>
    <col min="2300" max="2300" width="32.140625" style="170" customWidth="1"/>
    <col min="2301" max="2301" width="17.7109375" style="170" customWidth="1"/>
    <col min="2302" max="2302" width="16" style="170" customWidth="1"/>
    <col min="2303" max="2303" width="13" style="170" customWidth="1"/>
    <col min="2304" max="2304" width="16.7109375" style="170" customWidth="1"/>
    <col min="2305" max="2305" width="16" style="170" customWidth="1"/>
    <col min="2306" max="2306" width="17.85546875" style="170" customWidth="1"/>
    <col min="2307" max="2307" width="17" style="170" customWidth="1"/>
    <col min="2308" max="2308" width="16.28515625" style="170" customWidth="1"/>
    <col min="2309" max="2310" width="17.7109375" style="170" customWidth="1"/>
    <col min="2311" max="2311" width="14" style="170" customWidth="1"/>
    <col min="2312" max="2312" width="2.28515625" style="170" customWidth="1"/>
    <col min="2313" max="2551" width="9.140625" style="170"/>
    <col min="2552" max="2553" width="3" style="170" customWidth="1"/>
    <col min="2554" max="2555" width="2.42578125" style="170" customWidth="1"/>
    <col min="2556" max="2556" width="32.140625" style="170" customWidth="1"/>
    <col min="2557" max="2557" width="17.7109375" style="170" customWidth="1"/>
    <col min="2558" max="2558" width="16" style="170" customWidth="1"/>
    <col min="2559" max="2559" width="13" style="170" customWidth="1"/>
    <col min="2560" max="2560" width="16.7109375" style="170" customWidth="1"/>
    <col min="2561" max="2561" width="16" style="170" customWidth="1"/>
    <col min="2562" max="2562" width="17.85546875" style="170" customWidth="1"/>
    <col min="2563" max="2563" width="17" style="170" customWidth="1"/>
    <col min="2564" max="2564" width="16.28515625" style="170" customWidth="1"/>
    <col min="2565" max="2566" width="17.7109375" style="170" customWidth="1"/>
    <col min="2567" max="2567" width="14" style="170" customWidth="1"/>
    <col min="2568" max="2568" width="2.28515625" style="170" customWidth="1"/>
    <col min="2569" max="2807" width="9.140625" style="170"/>
    <col min="2808" max="2809" width="3" style="170" customWidth="1"/>
    <col min="2810" max="2811" width="2.42578125" style="170" customWidth="1"/>
    <col min="2812" max="2812" width="32.140625" style="170" customWidth="1"/>
    <col min="2813" max="2813" width="17.7109375" style="170" customWidth="1"/>
    <col min="2814" max="2814" width="16" style="170" customWidth="1"/>
    <col min="2815" max="2815" width="13" style="170" customWidth="1"/>
    <col min="2816" max="2816" width="16.7109375" style="170" customWidth="1"/>
    <col min="2817" max="2817" width="16" style="170" customWidth="1"/>
    <col min="2818" max="2818" width="17.85546875" style="170" customWidth="1"/>
    <col min="2819" max="2819" width="17" style="170" customWidth="1"/>
    <col min="2820" max="2820" width="16.28515625" style="170" customWidth="1"/>
    <col min="2821" max="2822" width="17.7109375" style="170" customWidth="1"/>
    <col min="2823" max="2823" width="14" style="170" customWidth="1"/>
    <col min="2824" max="2824" width="2.28515625" style="170" customWidth="1"/>
    <col min="2825" max="3063" width="9.140625" style="170"/>
    <col min="3064" max="3065" width="3" style="170" customWidth="1"/>
    <col min="3066" max="3067" width="2.42578125" style="170" customWidth="1"/>
    <col min="3068" max="3068" width="32.140625" style="170" customWidth="1"/>
    <col min="3069" max="3069" width="17.7109375" style="170" customWidth="1"/>
    <col min="3070" max="3070" width="16" style="170" customWidth="1"/>
    <col min="3071" max="3071" width="13" style="170" customWidth="1"/>
    <col min="3072" max="3072" width="16.7109375" style="170" customWidth="1"/>
    <col min="3073" max="3073" width="16" style="170" customWidth="1"/>
    <col min="3074" max="3074" width="17.85546875" style="170" customWidth="1"/>
    <col min="3075" max="3075" width="17" style="170" customWidth="1"/>
    <col min="3076" max="3076" width="16.28515625" style="170" customWidth="1"/>
    <col min="3077" max="3078" width="17.7109375" style="170" customWidth="1"/>
    <col min="3079" max="3079" width="14" style="170" customWidth="1"/>
    <col min="3080" max="3080" width="2.28515625" style="170" customWidth="1"/>
    <col min="3081" max="3319" width="9.140625" style="170"/>
    <col min="3320" max="3321" width="3" style="170" customWidth="1"/>
    <col min="3322" max="3323" width="2.42578125" style="170" customWidth="1"/>
    <col min="3324" max="3324" width="32.140625" style="170" customWidth="1"/>
    <col min="3325" max="3325" width="17.7109375" style="170" customWidth="1"/>
    <col min="3326" max="3326" width="16" style="170" customWidth="1"/>
    <col min="3327" max="3327" width="13" style="170" customWidth="1"/>
    <col min="3328" max="3328" width="16.7109375" style="170" customWidth="1"/>
    <col min="3329" max="3329" width="16" style="170" customWidth="1"/>
    <col min="3330" max="3330" width="17.85546875" style="170" customWidth="1"/>
    <col min="3331" max="3331" width="17" style="170" customWidth="1"/>
    <col min="3332" max="3332" width="16.28515625" style="170" customWidth="1"/>
    <col min="3333" max="3334" width="17.7109375" style="170" customWidth="1"/>
    <col min="3335" max="3335" width="14" style="170" customWidth="1"/>
    <col min="3336" max="3336" width="2.28515625" style="170" customWidth="1"/>
    <col min="3337" max="3575" width="9.140625" style="170"/>
    <col min="3576" max="3577" width="3" style="170" customWidth="1"/>
    <col min="3578" max="3579" width="2.42578125" style="170" customWidth="1"/>
    <col min="3580" max="3580" width="32.140625" style="170" customWidth="1"/>
    <col min="3581" max="3581" width="17.7109375" style="170" customWidth="1"/>
    <col min="3582" max="3582" width="16" style="170" customWidth="1"/>
    <col min="3583" max="3583" width="13" style="170" customWidth="1"/>
    <col min="3584" max="3584" width="16.7109375" style="170" customWidth="1"/>
    <col min="3585" max="3585" width="16" style="170" customWidth="1"/>
    <col min="3586" max="3586" width="17.85546875" style="170" customWidth="1"/>
    <col min="3587" max="3587" width="17" style="170" customWidth="1"/>
    <col min="3588" max="3588" width="16.28515625" style="170" customWidth="1"/>
    <col min="3589" max="3590" width="17.7109375" style="170" customWidth="1"/>
    <col min="3591" max="3591" width="14" style="170" customWidth="1"/>
    <col min="3592" max="3592" width="2.28515625" style="170" customWidth="1"/>
    <col min="3593" max="3831" width="9.140625" style="170"/>
    <col min="3832" max="3833" width="3" style="170" customWidth="1"/>
    <col min="3834" max="3835" width="2.42578125" style="170" customWidth="1"/>
    <col min="3836" max="3836" width="32.140625" style="170" customWidth="1"/>
    <col min="3837" max="3837" width="17.7109375" style="170" customWidth="1"/>
    <col min="3838" max="3838" width="16" style="170" customWidth="1"/>
    <col min="3839" max="3839" width="13" style="170" customWidth="1"/>
    <col min="3840" max="3840" width="16.7109375" style="170" customWidth="1"/>
    <col min="3841" max="3841" width="16" style="170" customWidth="1"/>
    <col min="3842" max="3842" width="17.85546875" style="170" customWidth="1"/>
    <col min="3843" max="3843" width="17" style="170" customWidth="1"/>
    <col min="3844" max="3844" width="16.28515625" style="170" customWidth="1"/>
    <col min="3845" max="3846" width="17.7109375" style="170" customWidth="1"/>
    <col min="3847" max="3847" width="14" style="170" customWidth="1"/>
    <col min="3848" max="3848" width="2.28515625" style="170" customWidth="1"/>
    <col min="3849" max="4087" width="9.140625" style="170"/>
    <col min="4088" max="4089" width="3" style="170" customWidth="1"/>
    <col min="4090" max="4091" width="2.42578125" style="170" customWidth="1"/>
    <col min="4092" max="4092" width="32.140625" style="170" customWidth="1"/>
    <col min="4093" max="4093" width="17.7109375" style="170" customWidth="1"/>
    <col min="4094" max="4094" width="16" style="170" customWidth="1"/>
    <col min="4095" max="4095" width="13" style="170" customWidth="1"/>
    <col min="4096" max="4096" width="16.7109375" style="170" customWidth="1"/>
    <col min="4097" max="4097" width="16" style="170" customWidth="1"/>
    <col min="4098" max="4098" width="17.85546875" style="170" customWidth="1"/>
    <col min="4099" max="4099" width="17" style="170" customWidth="1"/>
    <col min="4100" max="4100" width="16.28515625" style="170" customWidth="1"/>
    <col min="4101" max="4102" width="17.7109375" style="170" customWidth="1"/>
    <col min="4103" max="4103" width="14" style="170" customWidth="1"/>
    <col min="4104" max="4104" width="2.28515625" style="170" customWidth="1"/>
    <col min="4105" max="4343" width="9.140625" style="170"/>
    <col min="4344" max="4345" width="3" style="170" customWidth="1"/>
    <col min="4346" max="4347" width="2.42578125" style="170" customWidth="1"/>
    <col min="4348" max="4348" width="32.140625" style="170" customWidth="1"/>
    <col min="4349" max="4349" width="17.7109375" style="170" customWidth="1"/>
    <col min="4350" max="4350" width="16" style="170" customWidth="1"/>
    <col min="4351" max="4351" width="13" style="170" customWidth="1"/>
    <col min="4352" max="4352" width="16.7109375" style="170" customWidth="1"/>
    <col min="4353" max="4353" width="16" style="170" customWidth="1"/>
    <col min="4354" max="4354" width="17.85546875" style="170" customWidth="1"/>
    <col min="4355" max="4355" width="17" style="170" customWidth="1"/>
    <col min="4356" max="4356" width="16.28515625" style="170" customWidth="1"/>
    <col min="4357" max="4358" width="17.7109375" style="170" customWidth="1"/>
    <col min="4359" max="4359" width="14" style="170" customWidth="1"/>
    <col min="4360" max="4360" width="2.28515625" style="170" customWidth="1"/>
    <col min="4361" max="4599" width="9.140625" style="170"/>
    <col min="4600" max="4601" width="3" style="170" customWidth="1"/>
    <col min="4602" max="4603" width="2.42578125" style="170" customWidth="1"/>
    <col min="4604" max="4604" width="32.140625" style="170" customWidth="1"/>
    <col min="4605" max="4605" width="17.7109375" style="170" customWidth="1"/>
    <col min="4606" max="4606" width="16" style="170" customWidth="1"/>
    <col min="4607" max="4607" width="13" style="170" customWidth="1"/>
    <col min="4608" max="4608" width="16.7109375" style="170" customWidth="1"/>
    <col min="4609" max="4609" width="16" style="170" customWidth="1"/>
    <col min="4610" max="4610" width="17.85546875" style="170" customWidth="1"/>
    <col min="4611" max="4611" width="17" style="170" customWidth="1"/>
    <col min="4612" max="4612" width="16.28515625" style="170" customWidth="1"/>
    <col min="4613" max="4614" width="17.7109375" style="170" customWidth="1"/>
    <col min="4615" max="4615" width="14" style="170" customWidth="1"/>
    <col min="4616" max="4616" width="2.28515625" style="170" customWidth="1"/>
    <col min="4617" max="4855" width="9.140625" style="170"/>
    <col min="4856" max="4857" width="3" style="170" customWidth="1"/>
    <col min="4858" max="4859" width="2.42578125" style="170" customWidth="1"/>
    <col min="4860" max="4860" width="32.140625" style="170" customWidth="1"/>
    <col min="4861" max="4861" width="17.7109375" style="170" customWidth="1"/>
    <col min="4862" max="4862" width="16" style="170" customWidth="1"/>
    <col min="4863" max="4863" width="13" style="170" customWidth="1"/>
    <col min="4864" max="4864" width="16.7109375" style="170" customWidth="1"/>
    <col min="4865" max="4865" width="16" style="170" customWidth="1"/>
    <col min="4866" max="4866" width="17.85546875" style="170" customWidth="1"/>
    <col min="4867" max="4867" width="17" style="170" customWidth="1"/>
    <col min="4868" max="4868" width="16.28515625" style="170" customWidth="1"/>
    <col min="4869" max="4870" width="17.7109375" style="170" customWidth="1"/>
    <col min="4871" max="4871" width="14" style="170" customWidth="1"/>
    <col min="4872" max="4872" width="2.28515625" style="170" customWidth="1"/>
    <col min="4873" max="5111" width="9.140625" style="170"/>
    <col min="5112" max="5113" width="3" style="170" customWidth="1"/>
    <col min="5114" max="5115" width="2.42578125" style="170" customWidth="1"/>
    <col min="5116" max="5116" width="32.140625" style="170" customWidth="1"/>
    <col min="5117" max="5117" width="17.7109375" style="170" customWidth="1"/>
    <col min="5118" max="5118" width="16" style="170" customWidth="1"/>
    <col min="5119" max="5119" width="13" style="170" customWidth="1"/>
    <col min="5120" max="5120" width="16.7109375" style="170" customWidth="1"/>
    <col min="5121" max="5121" width="16" style="170" customWidth="1"/>
    <col min="5122" max="5122" width="17.85546875" style="170" customWidth="1"/>
    <col min="5123" max="5123" width="17" style="170" customWidth="1"/>
    <col min="5124" max="5124" width="16.28515625" style="170" customWidth="1"/>
    <col min="5125" max="5126" width="17.7109375" style="170" customWidth="1"/>
    <col min="5127" max="5127" width="14" style="170" customWidth="1"/>
    <col min="5128" max="5128" width="2.28515625" style="170" customWidth="1"/>
    <col min="5129" max="5367" width="9.140625" style="170"/>
    <col min="5368" max="5369" width="3" style="170" customWidth="1"/>
    <col min="5370" max="5371" width="2.42578125" style="170" customWidth="1"/>
    <col min="5372" max="5372" width="32.140625" style="170" customWidth="1"/>
    <col min="5373" max="5373" width="17.7109375" style="170" customWidth="1"/>
    <col min="5374" max="5374" width="16" style="170" customWidth="1"/>
    <col min="5375" max="5375" width="13" style="170" customWidth="1"/>
    <col min="5376" max="5376" width="16.7109375" style="170" customWidth="1"/>
    <col min="5377" max="5377" width="16" style="170" customWidth="1"/>
    <col min="5378" max="5378" width="17.85546875" style="170" customWidth="1"/>
    <col min="5379" max="5379" width="17" style="170" customWidth="1"/>
    <col min="5380" max="5380" width="16.28515625" style="170" customWidth="1"/>
    <col min="5381" max="5382" width="17.7109375" style="170" customWidth="1"/>
    <col min="5383" max="5383" width="14" style="170" customWidth="1"/>
    <col min="5384" max="5384" width="2.28515625" style="170" customWidth="1"/>
    <col min="5385" max="5623" width="9.140625" style="170"/>
    <col min="5624" max="5625" width="3" style="170" customWidth="1"/>
    <col min="5626" max="5627" width="2.42578125" style="170" customWidth="1"/>
    <col min="5628" max="5628" width="32.140625" style="170" customWidth="1"/>
    <col min="5629" max="5629" width="17.7109375" style="170" customWidth="1"/>
    <col min="5630" max="5630" width="16" style="170" customWidth="1"/>
    <col min="5631" max="5631" width="13" style="170" customWidth="1"/>
    <col min="5632" max="5632" width="16.7109375" style="170" customWidth="1"/>
    <col min="5633" max="5633" width="16" style="170" customWidth="1"/>
    <col min="5634" max="5634" width="17.85546875" style="170" customWidth="1"/>
    <col min="5635" max="5635" width="17" style="170" customWidth="1"/>
    <col min="5636" max="5636" width="16.28515625" style="170" customWidth="1"/>
    <col min="5637" max="5638" width="17.7109375" style="170" customWidth="1"/>
    <col min="5639" max="5639" width="14" style="170" customWidth="1"/>
    <col min="5640" max="5640" width="2.28515625" style="170" customWidth="1"/>
    <col min="5641" max="5879" width="9.140625" style="170"/>
    <col min="5880" max="5881" width="3" style="170" customWidth="1"/>
    <col min="5882" max="5883" width="2.42578125" style="170" customWidth="1"/>
    <col min="5884" max="5884" width="32.140625" style="170" customWidth="1"/>
    <col min="5885" max="5885" width="17.7109375" style="170" customWidth="1"/>
    <col min="5886" max="5886" width="16" style="170" customWidth="1"/>
    <col min="5887" max="5887" width="13" style="170" customWidth="1"/>
    <col min="5888" max="5888" width="16.7109375" style="170" customWidth="1"/>
    <col min="5889" max="5889" width="16" style="170" customWidth="1"/>
    <col min="5890" max="5890" width="17.85546875" style="170" customWidth="1"/>
    <col min="5891" max="5891" width="17" style="170" customWidth="1"/>
    <col min="5892" max="5892" width="16.28515625" style="170" customWidth="1"/>
    <col min="5893" max="5894" width="17.7109375" style="170" customWidth="1"/>
    <col min="5895" max="5895" width="14" style="170" customWidth="1"/>
    <col min="5896" max="5896" width="2.28515625" style="170" customWidth="1"/>
    <col min="5897" max="6135" width="9.140625" style="170"/>
    <col min="6136" max="6137" width="3" style="170" customWidth="1"/>
    <col min="6138" max="6139" width="2.42578125" style="170" customWidth="1"/>
    <col min="6140" max="6140" width="32.140625" style="170" customWidth="1"/>
    <col min="6141" max="6141" width="17.7109375" style="170" customWidth="1"/>
    <col min="6142" max="6142" width="16" style="170" customWidth="1"/>
    <col min="6143" max="6143" width="13" style="170" customWidth="1"/>
    <col min="6144" max="6144" width="16.7109375" style="170" customWidth="1"/>
    <col min="6145" max="6145" width="16" style="170" customWidth="1"/>
    <col min="6146" max="6146" width="17.85546875" style="170" customWidth="1"/>
    <col min="6147" max="6147" width="17" style="170" customWidth="1"/>
    <col min="6148" max="6148" width="16.28515625" style="170" customWidth="1"/>
    <col min="6149" max="6150" width="17.7109375" style="170" customWidth="1"/>
    <col min="6151" max="6151" width="14" style="170" customWidth="1"/>
    <col min="6152" max="6152" width="2.28515625" style="170" customWidth="1"/>
    <col min="6153" max="6391" width="9.140625" style="170"/>
    <col min="6392" max="6393" width="3" style="170" customWidth="1"/>
    <col min="6394" max="6395" width="2.42578125" style="170" customWidth="1"/>
    <col min="6396" max="6396" width="32.140625" style="170" customWidth="1"/>
    <col min="6397" max="6397" width="17.7109375" style="170" customWidth="1"/>
    <col min="6398" max="6398" width="16" style="170" customWidth="1"/>
    <col min="6399" max="6399" width="13" style="170" customWidth="1"/>
    <col min="6400" max="6400" width="16.7109375" style="170" customWidth="1"/>
    <col min="6401" max="6401" width="16" style="170" customWidth="1"/>
    <col min="6402" max="6402" width="17.85546875" style="170" customWidth="1"/>
    <col min="6403" max="6403" width="17" style="170" customWidth="1"/>
    <col min="6404" max="6404" width="16.28515625" style="170" customWidth="1"/>
    <col min="6405" max="6406" width="17.7109375" style="170" customWidth="1"/>
    <col min="6407" max="6407" width="14" style="170" customWidth="1"/>
    <col min="6408" max="6408" width="2.28515625" style="170" customWidth="1"/>
    <col min="6409" max="6647" width="9.140625" style="170"/>
    <col min="6648" max="6649" width="3" style="170" customWidth="1"/>
    <col min="6650" max="6651" width="2.42578125" style="170" customWidth="1"/>
    <col min="6652" max="6652" width="32.140625" style="170" customWidth="1"/>
    <col min="6653" max="6653" width="17.7109375" style="170" customWidth="1"/>
    <col min="6654" max="6654" width="16" style="170" customWidth="1"/>
    <col min="6655" max="6655" width="13" style="170" customWidth="1"/>
    <col min="6656" max="6656" width="16.7109375" style="170" customWidth="1"/>
    <col min="6657" max="6657" width="16" style="170" customWidth="1"/>
    <col min="6658" max="6658" width="17.85546875" style="170" customWidth="1"/>
    <col min="6659" max="6659" width="17" style="170" customWidth="1"/>
    <col min="6660" max="6660" width="16.28515625" style="170" customWidth="1"/>
    <col min="6661" max="6662" width="17.7109375" style="170" customWidth="1"/>
    <col min="6663" max="6663" width="14" style="170" customWidth="1"/>
    <col min="6664" max="6664" width="2.28515625" style="170" customWidth="1"/>
    <col min="6665" max="6903" width="9.140625" style="170"/>
    <col min="6904" max="6905" width="3" style="170" customWidth="1"/>
    <col min="6906" max="6907" width="2.42578125" style="170" customWidth="1"/>
    <col min="6908" max="6908" width="32.140625" style="170" customWidth="1"/>
    <col min="6909" max="6909" width="17.7109375" style="170" customWidth="1"/>
    <col min="6910" max="6910" width="16" style="170" customWidth="1"/>
    <col min="6911" max="6911" width="13" style="170" customWidth="1"/>
    <col min="6912" max="6912" width="16.7109375" style="170" customWidth="1"/>
    <col min="6913" max="6913" width="16" style="170" customWidth="1"/>
    <col min="6914" max="6914" width="17.85546875" style="170" customWidth="1"/>
    <col min="6915" max="6915" width="17" style="170" customWidth="1"/>
    <col min="6916" max="6916" width="16.28515625" style="170" customWidth="1"/>
    <col min="6917" max="6918" width="17.7109375" style="170" customWidth="1"/>
    <col min="6919" max="6919" width="14" style="170" customWidth="1"/>
    <col min="6920" max="6920" width="2.28515625" style="170" customWidth="1"/>
    <col min="6921" max="7159" width="9.140625" style="170"/>
    <col min="7160" max="7161" width="3" style="170" customWidth="1"/>
    <col min="7162" max="7163" width="2.42578125" style="170" customWidth="1"/>
    <col min="7164" max="7164" width="32.140625" style="170" customWidth="1"/>
    <col min="7165" max="7165" width="17.7109375" style="170" customWidth="1"/>
    <col min="7166" max="7166" width="16" style="170" customWidth="1"/>
    <col min="7167" max="7167" width="13" style="170" customWidth="1"/>
    <col min="7168" max="7168" width="16.7109375" style="170" customWidth="1"/>
    <col min="7169" max="7169" width="16" style="170" customWidth="1"/>
    <col min="7170" max="7170" width="17.85546875" style="170" customWidth="1"/>
    <col min="7171" max="7171" width="17" style="170" customWidth="1"/>
    <col min="7172" max="7172" width="16.28515625" style="170" customWidth="1"/>
    <col min="7173" max="7174" width="17.7109375" style="170" customWidth="1"/>
    <col min="7175" max="7175" width="14" style="170" customWidth="1"/>
    <col min="7176" max="7176" width="2.28515625" style="170" customWidth="1"/>
    <col min="7177" max="7415" width="9.140625" style="170"/>
    <col min="7416" max="7417" width="3" style="170" customWidth="1"/>
    <col min="7418" max="7419" width="2.42578125" style="170" customWidth="1"/>
    <col min="7420" max="7420" width="32.140625" style="170" customWidth="1"/>
    <col min="7421" max="7421" width="17.7109375" style="170" customWidth="1"/>
    <col min="7422" max="7422" width="16" style="170" customWidth="1"/>
    <col min="7423" max="7423" width="13" style="170" customWidth="1"/>
    <col min="7424" max="7424" width="16.7109375" style="170" customWidth="1"/>
    <col min="7425" max="7425" width="16" style="170" customWidth="1"/>
    <col min="7426" max="7426" width="17.85546875" style="170" customWidth="1"/>
    <col min="7427" max="7427" width="17" style="170" customWidth="1"/>
    <col min="7428" max="7428" width="16.28515625" style="170" customWidth="1"/>
    <col min="7429" max="7430" width="17.7109375" style="170" customWidth="1"/>
    <col min="7431" max="7431" width="14" style="170" customWidth="1"/>
    <col min="7432" max="7432" width="2.28515625" style="170" customWidth="1"/>
    <col min="7433" max="7671" width="9.140625" style="170"/>
    <col min="7672" max="7673" width="3" style="170" customWidth="1"/>
    <col min="7674" max="7675" width="2.42578125" style="170" customWidth="1"/>
    <col min="7676" max="7676" width="32.140625" style="170" customWidth="1"/>
    <col min="7677" max="7677" width="17.7109375" style="170" customWidth="1"/>
    <col min="7678" max="7678" width="16" style="170" customWidth="1"/>
    <col min="7679" max="7679" width="13" style="170" customWidth="1"/>
    <col min="7680" max="7680" width="16.7109375" style="170" customWidth="1"/>
    <col min="7681" max="7681" width="16" style="170" customWidth="1"/>
    <col min="7682" max="7682" width="17.85546875" style="170" customWidth="1"/>
    <col min="7683" max="7683" width="17" style="170" customWidth="1"/>
    <col min="7684" max="7684" width="16.28515625" style="170" customWidth="1"/>
    <col min="7685" max="7686" width="17.7109375" style="170" customWidth="1"/>
    <col min="7687" max="7687" width="14" style="170" customWidth="1"/>
    <col min="7688" max="7688" width="2.28515625" style="170" customWidth="1"/>
    <col min="7689" max="7927" width="9.140625" style="170"/>
    <col min="7928" max="7929" width="3" style="170" customWidth="1"/>
    <col min="7930" max="7931" width="2.42578125" style="170" customWidth="1"/>
    <col min="7932" max="7932" width="32.140625" style="170" customWidth="1"/>
    <col min="7933" max="7933" width="17.7109375" style="170" customWidth="1"/>
    <col min="7934" max="7934" width="16" style="170" customWidth="1"/>
    <col min="7935" max="7935" width="13" style="170" customWidth="1"/>
    <col min="7936" max="7936" width="16.7109375" style="170" customWidth="1"/>
    <col min="7937" max="7937" width="16" style="170" customWidth="1"/>
    <col min="7938" max="7938" width="17.85546875" style="170" customWidth="1"/>
    <col min="7939" max="7939" width="17" style="170" customWidth="1"/>
    <col min="7940" max="7940" width="16.28515625" style="170" customWidth="1"/>
    <col min="7941" max="7942" width="17.7109375" style="170" customWidth="1"/>
    <col min="7943" max="7943" width="14" style="170" customWidth="1"/>
    <col min="7944" max="7944" width="2.28515625" style="170" customWidth="1"/>
    <col min="7945" max="8183" width="9.140625" style="170"/>
    <col min="8184" max="8185" width="3" style="170" customWidth="1"/>
    <col min="8186" max="8187" width="2.42578125" style="170" customWidth="1"/>
    <col min="8188" max="8188" width="32.140625" style="170" customWidth="1"/>
    <col min="8189" max="8189" width="17.7109375" style="170" customWidth="1"/>
    <col min="8190" max="8190" width="16" style="170" customWidth="1"/>
    <col min="8191" max="8191" width="13" style="170" customWidth="1"/>
    <col min="8192" max="8192" width="16.7109375" style="170" customWidth="1"/>
    <col min="8193" max="8193" width="16" style="170" customWidth="1"/>
    <col min="8194" max="8194" width="17.85546875" style="170" customWidth="1"/>
    <col min="8195" max="8195" width="17" style="170" customWidth="1"/>
    <col min="8196" max="8196" width="16.28515625" style="170" customWidth="1"/>
    <col min="8197" max="8198" width="17.7109375" style="170" customWidth="1"/>
    <col min="8199" max="8199" width="14" style="170" customWidth="1"/>
    <col min="8200" max="8200" width="2.28515625" style="170" customWidth="1"/>
    <col min="8201" max="8439" width="9.140625" style="170"/>
    <col min="8440" max="8441" width="3" style="170" customWidth="1"/>
    <col min="8442" max="8443" width="2.42578125" style="170" customWidth="1"/>
    <col min="8444" max="8444" width="32.140625" style="170" customWidth="1"/>
    <col min="8445" max="8445" width="17.7109375" style="170" customWidth="1"/>
    <col min="8446" max="8446" width="16" style="170" customWidth="1"/>
    <col min="8447" max="8447" width="13" style="170" customWidth="1"/>
    <col min="8448" max="8448" width="16.7109375" style="170" customWidth="1"/>
    <col min="8449" max="8449" width="16" style="170" customWidth="1"/>
    <col min="8450" max="8450" width="17.85546875" style="170" customWidth="1"/>
    <col min="8451" max="8451" width="17" style="170" customWidth="1"/>
    <col min="8452" max="8452" width="16.28515625" style="170" customWidth="1"/>
    <col min="8453" max="8454" width="17.7109375" style="170" customWidth="1"/>
    <col min="8455" max="8455" width="14" style="170" customWidth="1"/>
    <col min="8456" max="8456" width="2.28515625" style="170" customWidth="1"/>
    <col min="8457" max="8695" width="9.140625" style="170"/>
    <col min="8696" max="8697" width="3" style="170" customWidth="1"/>
    <col min="8698" max="8699" width="2.42578125" style="170" customWidth="1"/>
    <col min="8700" max="8700" width="32.140625" style="170" customWidth="1"/>
    <col min="8701" max="8701" width="17.7109375" style="170" customWidth="1"/>
    <col min="8702" max="8702" width="16" style="170" customWidth="1"/>
    <col min="8703" max="8703" width="13" style="170" customWidth="1"/>
    <col min="8704" max="8704" width="16.7109375" style="170" customWidth="1"/>
    <col min="8705" max="8705" width="16" style="170" customWidth="1"/>
    <col min="8706" max="8706" width="17.85546875" style="170" customWidth="1"/>
    <col min="8707" max="8707" width="17" style="170" customWidth="1"/>
    <col min="8708" max="8708" width="16.28515625" style="170" customWidth="1"/>
    <col min="8709" max="8710" width="17.7109375" style="170" customWidth="1"/>
    <col min="8711" max="8711" width="14" style="170" customWidth="1"/>
    <col min="8712" max="8712" width="2.28515625" style="170" customWidth="1"/>
    <col min="8713" max="8951" width="9.140625" style="170"/>
    <col min="8952" max="8953" width="3" style="170" customWidth="1"/>
    <col min="8954" max="8955" width="2.42578125" style="170" customWidth="1"/>
    <col min="8956" max="8956" width="32.140625" style="170" customWidth="1"/>
    <col min="8957" max="8957" width="17.7109375" style="170" customWidth="1"/>
    <col min="8958" max="8958" width="16" style="170" customWidth="1"/>
    <col min="8959" max="8959" width="13" style="170" customWidth="1"/>
    <col min="8960" max="8960" width="16.7109375" style="170" customWidth="1"/>
    <col min="8961" max="8961" width="16" style="170" customWidth="1"/>
    <col min="8962" max="8962" width="17.85546875" style="170" customWidth="1"/>
    <col min="8963" max="8963" width="17" style="170" customWidth="1"/>
    <col min="8964" max="8964" width="16.28515625" style="170" customWidth="1"/>
    <col min="8965" max="8966" width="17.7109375" style="170" customWidth="1"/>
    <col min="8967" max="8967" width="14" style="170" customWidth="1"/>
    <col min="8968" max="8968" width="2.28515625" style="170" customWidth="1"/>
    <col min="8969" max="9207" width="9.140625" style="170"/>
    <col min="9208" max="9209" width="3" style="170" customWidth="1"/>
    <col min="9210" max="9211" width="2.42578125" style="170" customWidth="1"/>
    <col min="9212" max="9212" width="32.140625" style="170" customWidth="1"/>
    <col min="9213" max="9213" width="17.7109375" style="170" customWidth="1"/>
    <col min="9214" max="9214" width="16" style="170" customWidth="1"/>
    <col min="9215" max="9215" width="13" style="170" customWidth="1"/>
    <col min="9216" max="9216" width="16.7109375" style="170" customWidth="1"/>
    <col min="9217" max="9217" width="16" style="170" customWidth="1"/>
    <col min="9218" max="9218" width="17.85546875" style="170" customWidth="1"/>
    <col min="9219" max="9219" width="17" style="170" customWidth="1"/>
    <col min="9220" max="9220" width="16.28515625" style="170" customWidth="1"/>
    <col min="9221" max="9222" width="17.7109375" style="170" customWidth="1"/>
    <col min="9223" max="9223" width="14" style="170" customWidth="1"/>
    <col min="9224" max="9224" width="2.28515625" style="170" customWidth="1"/>
    <col min="9225" max="9463" width="9.140625" style="170"/>
    <col min="9464" max="9465" width="3" style="170" customWidth="1"/>
    <col min="9466" max="9467" width="2.42578125" style="170" customWidth="1"/>
    <col min="9468" max="9468" width="32.140625" style="170" customWidth="1"/>
    <col min="9469" max="9469" width="17.7109375" style="170" customWidth="1"/>
    <col min="9470" max="9470" width="16" style="170" customWidth="1"/>
    <col min="9471" max="9471" width="13" style="170" customWidth="1"/>
    <col min="9472" max="9472" width="16.7109375" style="170" customWidth="1"/>
    <col min="9473" max="9473" width="16" style="170" customWidth="1"/>
    <col min="9474" max="9474" width="17.85546875" style="170" customWidth="1"/>
    <col min="9475" max="9475" width="17" style="170" customWidth="1"/>
    <col min="9476" max="9476" width="16.28515625" style="170" customWidth="1"/>
    <col min="9477" max="9478" width="17.7109375" style="170" customWidth="1"/>
    <col min="9479" max="9479" width="14" style="170" customWidth="1"/>
    <col min="9480" max="9480" width="2.28515625" style="170" customWidth="1"/>
    <col min="9481" max="9719" width="9.140625" style="170"/>
    <col min="9720" max="9721" width="3" style="170" customWidth="1"/>
    <col min="9722" max="9723" width="2.42578125" style="170" customWidth="1"/>
    <col min="9724" max="9724" width="32.140625" style="170" customWidth="1"/>
    <col min="9725" max="9725" width="17.7109375" style="170" customWidth="1"/>
    <col min="9726" max="9726" width="16" style="170" customWidth="1"/>
    <col min="9727" max="9727" width="13" style="170" customWidth="1"/>
    <col min="9728" max="9728" width="16.7109375" style="170" customWidth="1"/>
    <col min="9729" max="9729" width="16" style="170" customWidth="1"/>
    <col min="9730" max="9730" width="17.85546875" style="170" customWidth="1"/>
    <col min="9731" max="9731" width="17" style="170" customWidth="1"/>
    <col min="9732" max="9732" width="16.28515625" style="170" customWidth="1"/>
    <col min="9733" max="9734" width="17.7109375" style="170" customWidth="1"/>
    <col min="9735" max="9735" width="14" style="170" customWidth="1"/>
    <col min="9736" max="9736" width="2.28515625" style="170" customWidth="1"/>
    <col min="9737" max="9975" width="9.140625" style="170"/>
    <col min="9976" max="9977" width="3" style="170" customWidth="1"/>
    <col min="9978" max="9979" width="2.42578125" style="170" customWidth="1"/>
    <col min="9980" max="9980" width="32.140625" style="170" customWidth="1"/>
    <col min="9981" max="9981" width="17.7109375" style="170" customWidth="1"/>
    <col min="9982" max="9982" width="16" style="170" customWidth="1"/>
    <col min="9983" max="9983" width="13" style="170" customWidth="1"/>
    <col min="9984" max="9984" width="16.7109375" style="170" customWidth="1"/>
    <col min="9985" max="9985" width="16" style="170" customWidth="1"/>
    <col min="9986" max="9986" width="17.85546875" style="170" customWidth="1"/>
    <col min="9987" max="9987" width="17" style="170" customWidth="1"/>
    <col min="9988" max="9988" width="16.28515625" style="170" customWidth="1"/>
    <col min="9989" max="9990" width="17.7109375" style="170" customWidth="1"/>
    <col min="9991" max="9991" width="14" style="170" customWidth="1"/>
    <col min="9992" max="9992" width="2.28515625" style="170" customWidth="1"/>
    <col min="9993" max="10231" width="9.140625" style="170"/>
    <col min="10232" max="10233" width="3" style="170" customWidth="1"/>
    <col min="10234" max="10235" width="2.42578125" style="170" customWidth="1"/>
    <col min="10236" max="10236" width="32.140625" style="170" customWidth="1"/>
    <col min="10237" max="10237" width="17.7109375" style="170" customWidth="1"/>
    <col min="10238" max="10238" width="16" style="170" customWidth="1"/>
    <col min="10239" max="10239" width="13" style="170" customWidth="1"/>
    <col min="10240" max="10240" width="16.7109375" style="170" customWidth="1"/>
    <col min="10241" max="10241" width="16" style="170" customWidth="1"/>
    <col min="10242" max="10242" width="17.85546875" style="170" customWidth="1"/>
    <col min="10243" max="10243" width="17" style="170" customWidth="1"/>
    <col min="10244" max="10244" width="16.28515625" style="170" customWidth="1"/>
    <col min="10245" max="10246" width="17.7109375" style="170" customWidth="1"/>
    <col min="10247" max="10247" width="14" style="170" customWidth="1"/>
    <col min="10248" max="10248" width="2.28515625" style="170" customWidth="1"/>
    <col min="10249" max="10487" width="9.140625" style="170"/>
    <col min="10488" max="10489" width="3" style="170" customWidth="1"/>
    <col min="10490" max="10491" width="2.42578125" style="170" customWidth="1"/>
    <col min="10492" max="10492" width="32.140625" style="170" customWidth="1"/>
    <col min="10493" max="10493" width="17.7109375" style="170" customWidth="1"/>
    <col min="10494" max="10494" width="16" style="170" customWidth="1"/>
    <col min="10495" max="10495" width="13" style="170" customWidth="1"/>
    <col min="10496" max="10496" width="16.7109375" style="170" customWidth="1"/>
    <col min="10497" max="10497" width="16" style="170" customWidth="1"/>
    <col min="10498" max="10498" width="17.85546875" style="170" customWidth="1"/>
    <col min="10499" max="10499" width="17" style="170" customWidth="1"/>
    <col min="10500" max="10500" width="16.28515625" style="170" customWidth="1"/>
    <col min="10501" max="10502" width="17.7109375" style="170" customWidth="1"/>
    <col min="10503" max="10503" width="14" style="170" customWidth="1"/>
    <col min="10504" max="10504" width="2.28515625" style="170" customWidth="1"/>
    <col min="10505" max="10743" width="9.140625" style="170"/>
    <col min="10744" max="10745" width="3" style="170" customWidth="1"/>
    <col min="10746" max="10747" width="2.42578125" style="170" customWidth="1"/>
    <col min="10748" max="10748" width="32.140625" style="170" customWidth="1"/>
    <col min="10749" max="10749" width="17.7109375" style="170" customWidth="1"/>
    <col min="10750" max="10750" width="16" style="170" customWidth="1"/>
    <col min="10751" max="10751" width="13" style="170" customWidth="1"/>
    <col min="10752" max="10752" width="16.7109375" style="170" customWidth="1"/>
    <col min="10753" max="10753" width="16" style="170" customWidth="1"/>
    <col min="10754" max="10754" width="17.85546875" style="170" customWidth="1"/>
    <col min="10755" max="10755" width="17" style="170" customWidth="1"/>
    <col min="10756" max="10756" width="16.28515625" style="170" customWidth="1"/>
    <col min="10757" max="10758" width="17.7109375" style="170" customWidth="1"/>
    <col min="10759" max="10759" width="14" style="170" customWidth="1"/>
    <col min="10760" max="10760" width="2.28515625" style="170" customWidth="1"/>
    <col min="10761" max="10999" width="9.140625" style="170"/>
    <col min="11000" max="11001" width="3" style="170" customWidth="1"/>
    <col min="11002" max="11003" width="2.42578125" style="170" customWidth="1"/>
    <col min="11004" max="11004" width="32.140625" style="170" customWidth="1"/>
    <col min="11005" max="11005" width="17.7109375" style="170" customWidth="1"/>
    <col min="11006" max="11006" width="16" style="170" customWidth="1"/>
    <col min="11007" max="11007" width="13" style="170" customWidth="1"/>
    <col min="11008" max="11008" width="16.7109375" style="170" customWidth="1"/>
    <col min="11009" max="11009" width="16" style="170" customWidth="1"/>
    <col min="11010" max="11010" width="17.85546875" style="170" customWidth="1"/>
    <col min="11011" max="11011" width="17" style="170" customWidth="1"/>
    <col min="11012" max="11012" width="16.28515625" style="170" customWidth="1"/>
    <col min="11013" max="11014" width="17.7109375" style="170" customWidth="1"/>
    <col min="11015" max="11015" width="14" style="170" customWidth="1"/>
    <col min="11016" max="11016" width="2.28515625" style="170" customWidth="1"/>
    <col min="11017" max="11255" width="9.140625" style="170"/>
    <col min="11256" max="11257" width="3" style="170" customWidth="1"/>
    <col min="11258" max="11259" width="2.42578125" style="170" customWidth="1"/>
    <col min="11260" max="11260" width="32.140625" style="170" customWidth="1"/>
    <col min="11261" max="11261" width="17.7109375" style="170" customWidth="1"/>
    <col min="11262" max="11262" width="16" style="170" customWidth="1"/>
    <col min="11263" max="11263" width="13" style="170" customWidth="1"/>
    <col min="11264" max="11264" width="16.7109375" style="170" customWidth="1"/>
    <col min="11265" max="11265" width="16" style="170" customWidth="1"/>
    <col min="11266" max="11266" width="17.85546875" style="170" customWidth="1"/>
    <col min="11267" max="11267" width="17" style="170" customWidth="1"/>
    <col min="11268" max="11268" width="16.28515625" style="170" customWidth="1"/>
    <col min="11269" max="11270" width="17.7109375" style="170" customWidth="1"/>
    <col min="11271" max="11271" width="14" style="170" customWidth="1"/>
    <col min="11272" max="11272" width="2.28515625" style="170" customWidth="1"/>
    <col min="11273" max="11511" width="9.140625" style="170"/>
    <col min="11512" max="11513" width="3" style="170" customWidth="1"/>
    <col min="11514" max="11515" width="2.42578125" style="170" customWidth="1"/>
    <col min="11516" max="11516" width="32.140625" style="170" customWidth="1"/>
    <col min="11517" max="11517" width="17.7109375" style="170" customWidth="1"/>
    <col min="11518" max="11518" width="16" style="170" customWidth="1"/>
    <col min="11519" max="11519" width="13" style="170" customWidth="1"/>
    <col min="11520" max="11520" width="16.7109375" style="170" customWidth="1"/>
    <col min="11521" max="11521" width="16" style="170" customWidth="1"/>
    <col min="11522" max="11522" width="17.85546875" style="170" customWidth="1"/>
    <col min="11523" max="11523" width="17" style="170" customWidth="1"/>
    <col min="11524" max="11524" width="16.28515625" style="170" customWidth="1"/>
    <col min="11525" max="11526" width="17.7109375" style="170" customWidth="1"/>
    <col min="11527" max="11527" width="14" style="170" customWidth="1"/>
    <col min="11528" max="11528" width="2.28515625" style="170" customWidth="1"/>
    <col min="11529" max="11767" width="9.140625" style="170"/>
    <col min="11768" max="11769" width="3" style="170" customWidth="1"/>
    <col min="11770" max="11771" width="2.42578125" style="170" customWidth="1"/>
    <col min="11772" max="11772" width="32.140625" style="170" customWidth="1"/>
    <col min="11773" max="11773" width="17.7109375" style="170" customWidth="1"/>
    <col min="11774" max="11774" width="16" style="170" customWidth="1"/>
    <col min="11775" max="11775" width="13" style="170" customWidth="1"/>
    <col min="11776" max="11776" width="16.7109375" style="170" customWidth="1"/>
    <col min="11777" max="11777" width="16" style="170" customWidth="1"/>
    <col min="11778" max="11778" width="17.85546875" style="170" customWidth="1"/>
    <col min="11779" max="11779" width="17" style="170" customWidth="1"/>
    <col min="11780" max="11780" width="16.28515625" style="170" customWidth="1"/>
    <col min="11781" max="11782" width="17.7109375" style="170" customWidth="1"/>
    <col min="11783" max="11783" width="14" style="170" customWidth="1"/>
    <col min="11784" max="11784" width="2.28515625" style="170" customWidth="1"/>
    <col min="11785" max="12023" width="9.140625" style="170"/>
    <col min="12024" max="12025" width="3" style="170" customWidth="1"/>
    <col min="12026" max="12027" width="2.42578125" style="170" customWidth="1"/>
    <col min="12028" max="12028" width="32.140625" style="170" customWidth="1"/>
    <col min="12029" max="12029" width="17.7109375" style="170" customWidth="1"/>
    <col min="12030" max="12030" width="16" style="170" customWidth="1"/>
    <col min="12031" max="12031" width="13" style="170" customWidth="1"/>
    <col min="12032" max="12032" width="16.7109375" style="170" customWidth="1"/>
    <col min="12033" max="12033" width="16" style="170" customWidth="1"/>
    <col min="12034" max="12034" width="17.85546875" style="170" customWidth="1"/>
    <col min="12035" max="12035" width="17" style="170" customWidth="1"/>
    <col min="12036" max="12036" width="16.28515625" style="170" customWidth="1"/>
    <col min="12037" max="12038" width="17.7109375" style="170" customWidth="1"/>
    <col min="12039" max="12039" width="14" style="170" customWidth="1"/>
    <col min="12040" max="12040" width="2.28515625" style="170" customWidth="1"/>
    <col min="12041" max="12279" width="9.140625" style="170"/>
    <col min="12280" max="12281" width="3" style="170" customWidth="1"/>
    <col min="12282" max="12283" width="2.42578125" style="170" customWidth="1"/>
    <col min="12284" max="12284" width="32.140625" style="170" customWidth="1"/>
    <col min="12285" max="12285" width="17.7109375" style="170" customWidth="1"/>
    <col min="12286" max="12286" width="16" style="170" customWidth="1"/>
    <col min="12287" max="12287" width="13" style="170" customWidth="1"/>
    <col min="12288" max="12288" width="16.7109375" style="170" customWidth="1"/>
    <col min="12289" max="12289" width="16" style="170" customWidth="1"/>
    <col min="12290" max="12290" width="17.85546875" style="170" customWidth="1"/>
    <col min="12291" max="12291" width="17" style="170" customWidth="1"/>
    <col min="12292" max="12292" width="16.28515625" style="170" customWidth="1"/>
    <col min="12293" max="12294" width="17.7109375" style="170" customWidth="1"/>
    <col min="12295" max="12295" width="14" style="170" customWidth="1"/>
    <col min="12296" max="12296" width="2.28515625" style="170" customWidth="1"/>
    <col min="12297" max="12535" width="9.140625" style="170"/>
    <col min="12536" max="12537" width="3" style="170" customWidth="1"/>
    <col min="12538" max="12539" width="2.42578125" style="170" customWidth="1"/>
    <col min="12540" max="12540" width="32.140625" style="170" customWidth="1"/>
    <col min="12541" max="12541" width="17.7109375" style="170" customWidth="1"/>
    <col min="12542" max="12542" width="16" style="170" customWidth="1"/>
    <col min="12543" max="12543" width="13" style="170" customWidth="1"/>
    <col min="12544" max="12544" width="16.7109375" style="170" customWidth="1"/>
    <col min="12545" max="12545" width="16" style="170" customWidth="1"/>
    <col min="12546" max="12546" width="17.85546875" style="170" customWidth="1"/>
    <col min="12547" max="12547" width="17" style="170" customWidth="1"/>
    <col min="12548" max="12548" width="16.28515625" style="170" customWidth="1"/>
    <col min="12549" max="12550" width="17.7109375" style="170" customWidth="1"/>
    <col min="12551" max="12551" width="14" style="170" customWidth="1"/>
    <col min="12552" max="12552" width="2.28515625" style="170" customWidth="1"/>
    <col min="12553" max="12791" width="9.140625" style="170"/>
    <col min="12792" max="12793" width="3" style="170" customWidth="1"/>
    <col min="12794" max="12795" width="2.42578125" style="170" customWidth="1"/>
    <col min="12796" max="12796" width="32.140625" style="170" customWidth="1"/>
    <col min="12797" max="12797" width="17.7109375" style="170" customWidth="1"/>
    <col min="12798" max="12798" width="16" style="170" customWidth="1"/>
    <col min="12799" max="12799" width="13" style="170" customWidth="1"/>
    <col min="12800" max="12800" width="16.7109375" style="170" customWidth="1"/>
    <col min="12801" max="12801" width="16" style="170" customWidth="1"/>
    <col min="12802" max="12802" width="17.85546875" style="170" customWidth="1"/>
    <col min="12803" max="12803" width="17" style="170" customWidth="1"/>
    <col min="12804" max="12804" width="16.28515625" style="170" customWidth="1"/>
    <col min="12805" max="12806" width="17.7109375" style="170" customWidth="1"/>
    <col min="12807" max="12807" width="14" style="170" customWidth="1"/>
    <col min="12808" max="12808" width="2.28515625" style="170" customWidth="1"/>
    <col min="12809" max="13047" width="9.140625" style="170"/>
    <col min="13048" max="13049" width="3" style="170" customWidth="1"/>
    <col min="13050" max="13051" width="2.42578125" style="170" customWidth="1"/>
    <col min="13052" max="13052" width="32.140625" style="170" customWidth="1"/>
    <col min="13053" max="13053" width="17.7109375" style="170" customWidth="1"/>
    <col min="13054" max="13054" width="16" style="170" customWidth="1"/>
    <col min="13055" max="13055" width="13" style="170" customWidth="1"/>
    <col min="13056" max="13056" width="16.7109375" style="170" customWidth="1"/>
    <col min="13057" max="13057" width="16" style="170" customWidth="1"/>
    <col min="13058" max="13058" width="17.85546875" style="170" customWidth="1"/>
    <col min="13059" max="13059" width="17" style="170" customWidth="1"/>
    <col min="13060" max="13060" width="16.28515625" style="170" customWidth="1"/>
    <col min="13061" max="13062" width="17.7109375" style="170" customWidth="1"/>
    <col min="13063" max="13063" width="14" style="170" customWidth="1"/>
    <col min="13064" max="13064" width="2.28515625" style="170" customWidth="1"/>
    <col min="13065" max="13303" width="9.140625" style="170"/>
    <col min="13304" max="13305" width="3" style="170" customWidth="1"/>
    <col min="13306" max="13307" width="2.42578125" style="170" customWidth="1"/>
    <col min="13308" max="13308" width="32.140625" style="170" customWidth="1"/>
    <col min="13309" max="13309" width="17.7109375" style="170" customWidth="1"/>
    <col min="13310" max="13310" width="16" style="170" customWidth="1"/>
    <col min="13311" max="13311" width="13" style="170" customWidth="1"/>
    <col min="13312" max="13312" width="16.7109375" style="170" customWidth="1"/>
    <col min="13313" max="13313" width="16" style="170" customWidth="1"/>
    <col min="13314" max="13314" width="17.85546875" style="170" customWidth="1"/>
    <col min="13315" max="13315" width="17" style="170" customWidth="1"/>
    <col min="13316" max="13316" width="16.28515625" style="170" customWidth="1"/>
    <col min="13317" max="13318" width="17.7109375" style="170" customWidth="1"/>
    <col min="13319" max="13319" width="14" style="170" customWidth="1"/>
    <col min="13320" max="13320" width="2.28515625" style="170" customWidth="1"/>
    <col min="13321" max="13559" width="9.140625" style="170"/>
    <col min="13560" max="13561" width="3" style="170" customWidth="1"/>
    <col min="13562" max="13563" width="2.42578125" style="170" customWidth="1"/>
    <col min="13564" max="13564" width="32.140625" style="170" customWidth="1"/>
    <col min="13565" max="13565" width="17.7109375" style="170" customWidth="1"/>
    <col min="13566" max="13566" width="16" style="170" customWidth="1"/>
    <col min="13567" max="13567" width="13" style="170" customWidth="1"/>
    <col min="13568" max="13568" width="16.7109375" style="170" customWidth="1"/>
    <col min="13569" max="13569" width="16" style="170" customWidth="1"/>
    <col min="13570" max="13570" width="17.85546875" style="170" customWidth="1"/>
    <col min="13571" max="13571" width="17" style="170" customWidth="1"/>
    <col min="13572" max="13572" width="16.28515625" style="170" customWidth="1"/>
    <col min="13573" max="13574" width="17.7109375" style="170" customWidth="1"/>
    <col min="13575" max="13575" width="14" style="170" customWidth="1"/>
    <col min="13576" max="13576" width="2.28515625" style="170" customWidth="1"/>
    <col min="13577" max="13815" width="9.140625" style="170"/>
    <col min="13816" max="13817" width="3" style="170" customWidth="1"/>
    <col min="13818" max="13819" width="2.42578125" style="170" customWidth="1"/>
    <col min="13820" max="13820" width="32.140625" style="170" customWidth="1"/>
    <col min="13821" max="13821" width="17.7109375" style="170" customWidth="1"/>
    <col min="13822" max="13822" width="16" style="170" customWidth="1"/>
    <col min="13823" max="13823" width="13" style="170" customWidth="1"/>
    <col min="13824" max="13824" width="16.7109375" style="170" customWidth="1"/>
    <col min="13825" max="13825" width="16" style="170" customWidth="1"/>
    <col min="13826" max="13826" width="17.85546875" style="170" customWidth="1"/>
    <col min="13827" max="13827" width="17" style="170" customWidth="1"/>
    <col min="13828" max="13828" width="16.28515625" style="170" customWidth="1"/>
    <col min="13829" max="13830" width="17.7109375" style="170" customWidth="1"/>
    <col min="13831" max="13831" width="14" style="170" customWidth="1"/>
    <col min="13832" max="13832" width="2.28515625" style="170" customWidth="1"/>
    <col min="13833" max="14071" width="9.140625" style="170"/>
    <col min="14072" max="14073" width="3" style="170" customWidth="1"/>
    <col min="14074" max="14075" width="2.42578125" style="170" customWidth="1"/>
    <col min="14076" max="14076" width="32.140625" style="170" customWidth="1"/>
    <col min="14077" max="14077" width="17.7109375" style="170" customWidth="1"/>
    <col min="14078" max="14078" width="16" style="170" customWidth="1"/>
    <col min="14079" max="14079" width="13" style="170" customWidth="1"/>
    <col min="14080" max="14080" width="16.7109375" style="170" customWidth="1"/>
    <col min="14081" max="14081" width="16" style="170" customWidth="1"/>
    <col min="14082" max="14082" width="17.85546875" style="170" customWidth="1"/>
    <col min="14083" max="14083" width="17" style="170" customWidth="1"/>
    <col min="14084" max="14084" width="16.28515625" style="170" customWidth="1"/>
    <col min="14085" max="14086" width="17.7109375" style="170" customWidth="1"/>
    <col min="14087" max="14087" width="14" style="170" customWidth="1"/>
    <col min="14088" max="14088" width="2.28515625" style="170" customWidth="1"/>
    <col min="14089" max="14327" width="9.140625" style="170"/>
    <col min="14328" max="14329" width="3" style="170" customWidth="1"/>
    <col min="14330" max="14331" width="2.42578125" style="170" customWidth="1"/>
    <col min="14332" max="14332" width="32.140625" style="170" customWidth="1"/>
    <col min="14333" max="14333" width="17.7109375" style="170" customWidth="1"/>
    <col min="14334" max="14334" width="16" style="170" customWidth="1"/>
    <col min="14335" max="14335" width="13" style="170" customWidth="1"/>
    <col min="14336" max="14336" width="16.7109375" style="170" customWidth="1"/>
    <col min="14337" max="14337" width="16" style="170" customWidth="1"/>
    <col min="14338" max="14338" width="17.85546875" style="170" customWidth="1"/>
    <col min="14339" max="14339" width="17" style="170" customWidth="1"/>
    <col min="14340" max="14340" width="16.28515625" style="170" customWidth="1"/>
    <col min="14341" max="14342" width="17.7109375" style="170" customWidth="1"/>
    <col min="14343" max="14343" width="14" style="170" customWidth="1"/>
    <col min="14344" max="14344" width="2.28515625" style="170" customWidth="1"/>
    <col min="14345" max="14583" width="9.140625" style="170"/>
    <col min="14584" max="14585" width="3" style="170" customWidth="1"/>
    <col min="14586" max="14587" width="2.42578125" style="170" customWidth="1"/>
    <col min="14588" max="14588" width="32.140625" style="170" customWidth="1"/>
    <col min="14589" max="14589" width="17.7109375" style="170" customWidth="1"/>
    <col min="14590" max="14590" width="16" style="170" customWidth="1"/>
    <col min="14591" max="14591" width="13" style="170" customWidth="1"/>
    <col min="14592" max="14592" width="16.7109375" style="170" customWidth="1"/>
    <col min="14593" max="14593" width="16" style="170" customWidth="1"/>
    <col min="14594" max="14594" width="17.85546875" style="170" customWidth="1"/>
    <col min="14595" max="14595" width="17" style="170" customWidth="1"/>
    <col min="14596" max="14596" width="16.28515625" style="170" customWidth="1"/>
    <col min="14597" max="14598" width="17.7109375" style="170" customWidth="1"/>
    <col min="14599" max="14599" width="14" style="170" customWidth="1"/>
    <col min="14600" max="14600" width="2.28515625" style="170" customWidth="1"/>
    <col min="14601" max="14839" width="9.140625" style="170"/>
    <col min="14840" max="14841" width="3" style="170" customWidth="1"/>
    <col min="14842" max="14843" width="2.42578125" style="170" customWidth="1"/>
    <col min="14844" max="14844" width="32.140625" style="170" customWidth="1"/>
    <col min="14845" max="14845" width="17.7109375" style="170" customWidth="1"/>
    <col min="14846" max="14846" width="16" style="170" customWidth="1"/>
    <col min="14847" max="14847" width="13" style="170" customWidth="1"/>
    <col min="14848" max="14848" width="16.7109375" style="170" customWidth="1"/>
    <col min="14849" max="14849" width="16" style="170" customWidth="1"/>
    <col min="14850" max="14850" width="17.85546875" style="170" customWidth="1"/>
    <col min="14851" max="14851" width="17" style="170" customWidth="1"/>
    <col min="14852" max="14852" width="16.28515625" style="170" customWidth="1"/>
    <col min="14853" max="14854" width="17.7109375" style="170" customWidth="1"/>
    <col min="14855" max="14855" width="14" style="170" customWidth="1"/>
    <col min="14856" max="14856" width="2.28515625" style="170" customWidth="1"/>
    <col min="14857" max="15095" width="9.140625" style="170"/>
    <col min="15096" max="15097" width="3" style="170" customWidth="1"/>
    <col min="15098" max="15099" width="2.42578125" style="170" customWidth="1"/>
    <col min="15100" max="15100" width="32.140625" style="170" customWidth="1"/>
    <col min="15101" max="15101" width="17.7109375" style="170" customWidth="1"/>
    <col min="15102" max="15102" width="16" style="170" customWidth="1"/>
    <col min="15103" max="15103" width="13" style="170" customWidth="1"/>
    <col min="15104" max="15104" width="16.7109375" style="170" customWidth="1"/>
    <col min="15105" max="15105" width="16" style="170" customWidth="1"/>
    <col min="15106" max="15106" width="17.85546875" style="170" customWidth="1"/>
    <col min="15107" max="15107" width="17" style="170" customWidth="1"/>
    <col min="15108" max="15108" width="16.28515625" style="170" customWidth="1"/>
    <col min="15109" max="15110" width="17.7109375" style="170" customWidth="1"/>
    <col min="15111" max="15111" width="14" style="170" customWidth="1"/>
    <col min="15112" max="15112" width="2.28515625" style="170" customWidth="1"/>
    <col min="15113" max="15351" width="9.140625" style="170"/>
    <col min="15352" max="15353" width="3" style="170" customWidth="1"/>
    <col min="15354" max="15355" width="2.42578125" style="170" customWidth="1"/>
    <col min="15356" max="15356" width="32.140625" style="170" customWidth="1"/>
    <col min="15357" max="15357" width="17.7109375" style="170" customWidth="1"/>
    <col min="15358" max="15358" width="16" style="170" customWidth="1"/>
    <col min="15359" max="15359" width="13" style="170" customWidth="1"/>
    <col min="15360" max="15360" width="16.7109375" style="170" customWidth="1"/>
    <col min="15361" max="15361" width="16" style="170" customWidth="1"/>
    <col min="15362" max="15362" width="17.85546875" style="170" customWidth="1"/>
    <col min="15363" max="15363" width="17" style="170" customWidth="1"/>
    <col min="15364" max="15364" width="16.28515625" style="170" customWidth="1"/>
    <col min="15365" max="15366" width="17.7109375" style="170" customWidth="1"/>
    <col min="15367" max="15367" width="14" style="170" customWidth="1"/>
    <col min="15368" max="15368" width="2.28515625" style="170" customWidth="1"/>
    <col min="15369" max="15607" width="9.140625" style="170"/>
    <col min="15608" max="15609" width="3" style="170" customWidth="1"/>
    <col min="15610" max="15611" width="2.42578125" style="170" customWidth="1"/>
    <col min="15612" max="15612" width="32.140625" style="170" customWidth="1"/>
    <col min="15613" max="15613" width="17.7109375" style="170" customWidth="1"/>
    <col min="15614" max="15614" width="16" style="170" customWidth="1"/>
    <col min="15615" max="15615" width="13" style="170" customWidth="1"/>
    <col min="15616" max="15616" width="16.7109375" style="170" customWidth="1"/>
    <col min="15617" max="15617" width="16" style="170" customWidth="1"/>
    <col min="15618" max="15618" width="17.85546875" style="170" customWidth="1"/>
    <col min="15619" max="15619" width="17" style="170" customWidth="1"/>
    <col min="15620" max="15620" width="16.28515625" style="170" customWidth="1"/>
    <col min="15621" max="15622" width="17.7109375" style="170" customWidth="1"/>
    <col min="15623" max="15623" width="14" style="170" customWidth="1"/>
    <col min="15624" max="15624" width="2.28515625" style="170" customWidth="1"/>
    <col min="15625" max="15863" width="9.140625" style="170"/>
    <col min="15864" max="15865" width="3" style="170" customWidth="1"/>
    <col min="15866" max="15867" width="2.42578125" style="170" customWidth="1"/>
    <col min="15868" max="15868" width="32.140625" style="170" customWidth="1"/>
    <col min="15869" max="15869" width="17.7109375" style="170" customWidth="1"/>
    <col min="15870" max="15870" width="16" style="170" customWidth="1"/>
    <col min="15871" max="15871" width="13" style="170" customWidth="1"/>
    <col min="15872" max="15872" width="16.7109375" style="170" customWidth="1"/>
    <col min="15873" max="15873" width="16" style="170" customWidth="1"/>
    <col min="15874" max="15874" width="17.85546875" style="170" customWidth="1"/>
    <col min="15875" max="15875" width="17" style="170" customWidth="1"/>
    <col min="15876" max="15876" width="16.28515625" style="170" customWidth="1"/>
    <col min="15877" max="15878" width="17.7109375" style="170" customWidth="1"/>
    <col min="15879" max="15879" width="14" style="170" customWidth="1"/>
    <col min="15880" max="15880" width="2.28515625" style="170" customWidth="1"/>
    <col min="15881" max="16119" width="9.140625" style="170"/>
    <col min="16120" max="16121" width="3" style="170" customWidth="1"/>
    <col min="16122" max="16123" width="2.42578125" style="170" customWidth="1"/>
    <col min="16124" max="16124" width="32.140625" style="170" customWidth="1"/>
    <col min="16125" max="16125" width="17.7109375" style="170" customWidth="1"/>
    <col min="16126" max="16126" width="16" style="170" customWidth="1"/>
    <col min="16127" max="16127" width="13" style="170" customWidth="1"/>
    <col min="16128" max="16128" width="16.7109375" style="170" customWidth="1"/>
    <col min="16129" max="16129" width="16" style="170" customWidth="1"/>
    <col min="16130" max="16130" width="17.85546875" style="170" customWidth="1"/>
    <col min="16131" max="16131" width="17" style="170" customWidth="1"/>
    <col min="16132" max="16132" width="16.28515625" style="170" customWidth="1"/>
    <col min="16133" max="16134" width="17.7109375" style="170" customWidth="1"/>
    <col min="16135" max="16135" width="14" style="170" customWidth="1"/>
    <col min="16136" max="16136" width="2.28515625" style="170" customWidth="1"/>
    <col min="16137" max="16384" width="9.140625" style="170"/>
  </cols>
  <sheetData>
    <row r="1" spans="2:12" ht="15" customHeight="1">
      <c r="H1" s="408"/>
      <c r="I1" s="408"/>
    </row>
    <row r="2" spans="2:12" ht="15" customHeight="1">
      <c r="B2" s="376" t="str">
        <f>'SCH-3'!B2:H2</f>
        <v>NAME OF THE  COLLEGE PRATHIMA INSTITUTE OF MEDICAL SCIENCES</v>
      </c>
      <c r="H2" s="408"/>
      <c r="I2" s="409"/>
    </row>
    <row r="3" spans="2:12" ht="15" customHeight="1">
      <c r="H3" s="1166" t="s">
        <v>3459</v>
      </c>
      <c r="I3" s="1166"/>
    </row>
    <row r="4" spans="2:12" ht="48.75" customHeight="1">
      <c r="B4" s="1172" t="s">
        <v>2912</v>
      </c>
      <c r="C4" s="1172"/>
      <c r="D4" s="1172"/>
      <c r="E4" s="1172"/>
      <c r="F4" s="1172"/>
      <c r="G4" s="1172"/>
      <c r="H4" s="1172"/>
      <c r="I4" s="1172"/>
    </row>
    <row r="5" spans="2:12" ht="21" customHeight="1" thickBot="1">
      <c r="B5" s="410"/>
      <c r="C5" s="410"/>
      <c r="D5" s="410"/>
      <c r="E5" s="410"/>
      <c r="F5" s="411"/>
      <c r="G5" s="411"/>
      <c r="H5" s="1167" t="s">
        <v>3460</v>
      </c>
      <c r="I5" s="1167"/>
    </row>
    <row r="6" spans="2:12" ht="33.75" customHeight="1" thickTop="1" thickBot="1">
      <c r="B6" s="1173" t="s">
        <v>2882</v>
      </c>
      <c r="C6" s="1174"/>
      <c r="D6" s="1174"/>
      <c r="E6" s="1175"/>
      <c r="F6" s="1182" t="s">
        <v>2907</v>
      </c>
      <c r="G6" s="1183"/>
      <c r="H6" s="1183"/>
      <c r="I6" s="1184"/>
      <c r="J6" s="384"/>
      <c r="K6" s="384"/>
      <c r="L6" s="384"/>
    </row>
    <row r="7" spans="2:12" ht="15" customHeight="1" thickTop="1" thickBot="1">
      <c r="B7" s="1176"/>
      <c r="C7" s="1177"/>
      <c r="D7" s="1177"/>
      <c r="E7" s="1178"/>
      <c r="F7" s="1185" t="s">
        <v>2913</v>
      </c>
      <c r="G7" s="1186"/>
      <c r="H7" s="1186"/>
      <c r="I7" s="1187"/>
    </row>
    <row r="8" spans="2:12" ht="18" customHeight="1" thickTop="1">
      <c r="B8" s="1176"/>
      <c r="C8" s="1177"/>
      <c r="D8" s="1177"/>
      <c r="E8" s="1178"/>
      <c r="F8" s="1188" t="str">
        <f>'[4]GEN INFO'!E35</f>
        <v>M.B.B.S</v>
      </c>
      <c r="G8" s="1189"/>
      <c r="H8" s="1190" t="s">
        <v>4</v>
      </c>
      <c r="I8" s="1191"/>
    </row>
    <row r="9" spans="2:12" ht="81" customHeight="1">
      <c r="B9" s="1176"/>
      <c r="C9" s="1177"/>
      <c r="D9" s="1177"/>
      <c r="E9" s="1178"/>
      <c r="F9" s="344" t="s">
        <v>2885</v>
      </c>
      <c r="G9" s="344" t="s">
        <v>2886</v>
      </c>
      <c r="H9" s="344" t="s">
        <v>2885</v>
      </c>
      <c r="I9" s="344" t="s">
        <v>2886</v>
      </c>
    </row>
    <row r="10" spans="2:12" ht="14.25" customHeight="1" thickBot="1">
      <c r="B10" s="1179"/>
      <c r="C10" s="1180"/>
      <c r="D10" s="1180"/>
      <c r="E10" s="1181"/>
      <c r="F10" s="412">
        <v>1</v>
      </c>
      <c r="G10" s="412">
        <v>2</v>
      </c>
      <c r="H10" s="413">
        <v>3</v>
      </c>
      <c r="I10" s="414">
        <v>4</v>
      </c>
    </row>
    <row r="11" spans="2:12" ht="13.5" thickTop="1">
      <c r="B11" s="415"/>
      <c r="C11" s="416"/>
      <c r="D11" s="417"/>
      <c r="E11" s="175"/>
      <c r="F11" s="418"/>
      <c r="G11" s="418"/>
      <c r="H11" s="418"/>
      <c r="I11" s="418"/>
    </row>
    <row r="12" spans="2:12">
      <c r="B12" s="415"/>
      <c r="C12" s="417" t="s">
        <v>2914</v>
      </c>
      <c r="D12" s="417"/>
      <c r="E12" s="179"/>
      <c r="F12" s="419">
        <v>1664729.9295703899</v>
      </c>
      <c r="G12" s="419">
        <v>1498040.3937295082</v>
      </c>
      <c r="H12" s="419">
        <v>572158.51042961003</v>
      </c>
      <c r="I12" s="419">
        <v>538293.06627049181</v>
      </c>
    </row>
    <row r="13" spans="2:12">
      <c r="B13" s="415"/>
      <c r="C13" s="417" t="s">
        <v>2915</v>
      </c>
      <c r="D13" s="417"/>
      <c r="E13" s="179"/>
      <c r="F13" s="419"/>
      <c r="G13" s="419"/>
      <c r="H13" s="419"/>
      <c r="I13" s="419"/>
    </row>
    <row r="14" spans="2:12">
      <c r="B14" s="415"/>
      <c r="C14" s="417" t="s">
        <v>2916</v>
      </c>
      <c r="D14" s="417"/>
      <c r="E14" s="179"/>
      <c r="F14" s="419">
        <v>14977206.740898876</v>
      </c>
      <c r="G14" s="419">
        <v>23062466.915573768</v>
      </c>
      <c r="H14" s="419">
        <v>5147583.489101124</v>
      </c>
      <c r="I14" s="419">
        <v>8287070.2844262291</v>
      </c>
    </row>
    <row r="15" spans="2:12">
      <c r="B15" s="415"/>
      <c r="C15" s="179" t="s">
        <v>2917</v>
      </c>
      <c r="D15" s="179"/>
      <c r="E15" s="179"/>
      <c r="F15" s="419">
        <v>3111411.4252478518</v>
      </c>
      <c r="G15" s="419">
        <v>2647406.5102459015</v>
      </c>
      <c r="H15" s="419">
        <v>1069374.9747521479</v>
      </c>
      <c r="I15" s="419">
        <v>951296.48975409835</v>
      </c>
    </row>
    <row r="16" spans="2:12">
      <c r="B16" s="415"/>
      <c r="C16" s="179" t="s">
        <v>2918</v>
      </c>
      <c r="D16" s="179"/>
      <c r="E16" s="179"/>
      <c r="F16" s="419">
        <v>36034336.840713814</v>
      </c>
      <c r="G16" s="419">
        <v>28622674.952868853</v>
      </c>
      <c r="H16" s="419">
        <v>12384803.159286186</v>
      </c>
      <c r="I16" s="419">
        <v>10285028.047131147</v>
      </c>
    </row>
    <row r="17" spans="2:9" ht="12.75" customHeight="1">
      <c r="B17" s="415"/>
      <c r="C17" s="1168" t="s">
        <v>2919</v>
      </c>
      <c r="D17" s="1169"/>
      <c r="E17" s="1169"/>
      <c r="F17" s="420"/>
      <c r="G17" s="419"/>
      <c r="H17" s="420"/>
      <c r="I17" s="419"/>
    </row>
    <row r="18" spans="2:9">
      <c r="B18" s="415"/>
      <c r="C18" s="179" t="s">
        <v>2920</v>
      </c>
      <c r="D18" s="179"/>
      <c r="E18" s="179"/>
      <c r="F18" s="419">
        <v>4311285.896311963</v>
      </c>
      <c r="G18" s="419">
        <v>4767557.812704918</v>
      </c>
      <c r="H18" s="419">
        <v>1481765.2236880371</v>
      </c>
      <c r="I18" s="419">
        <v>1713133.5872950822</v>
      </c>
    </row>
    <row r="19" spans="2:9">
      <c r="B19" s="415"/>
      <c r="C19" s="179" t="s">
        <v>2921</v>
      </c>
      <c r="D19" s="179"/>
      <c r="E19" s="179"/>
      <c r="F19" s="419">
        <v>1499486.058268341</v>
      </c>
      <c r="G19" s="419">
        <v>2175937.2540983604</v>
      </c>
      <c r="H19" s="419">
        <v>515365.10173165891</v>
      </c>
      <c r="I19" s="419">
        <v>781882.74590163934</v>
      </c>
    </row>
    <row r="20" spans="2:9">
      <c r="B20" s="415"/>
      <c r="C20" s="179" t="s">
        <v>2922</v>
      </c>
      <c r="D20" s="179"/>
      <c r="E20" s="179"/>
      <c r="F20" s="419"/>
      <c r="G20" s="419"/>
      <c r="H20" s="419"/>
      <c r="I20" s="419"/>
    </row>
    <row r="21" spans="2:9">
      <c r="B21" s="415"/>
      <c r="C21" s="179" t="s">
        <v>2923</v>
      </c>
      <c r="D21" s="179"/>
      <c r="E21" s="179"/>
      <c r="F21" s="419"/>
      <c r="G21" s="419"/>
      <c r="H21" s="419"/>
      <c r="I21" s="419"/>
    </row>
    <row r="22" spans="2:9">
      <c r="B22" s="415"/>
      <c r="C22" s="179"/>
      <c r="D22" s="179"/>
      <c r="E22" s="179" t="s">
        <v>2924</v>
      </c>
      <c r="F22" s="419">
        <v>178397213.0562723</v>
      </c>
      <c r="G22" s="419">
        <v>194905141.95745903</v>
      </c>
      <c r="H22" s="419">
        <v>61314139.833727688</v>
      </c>
      <c r="I22" s="419">
        <v>70035552.402540982</v>
      </c>
    </row>
    <row r="23" spans="2:9">
      <c r="B23" s="415"/>
      <c r="C23" s="179"/>
      <c r="D23" s="179"/>
      <c r="E23" s="179" t="s">
        <v>2925</v>
      </c>
      <c r="F23" s="419">
        <v>17755825.293906149</v>
      </c>
      <c r="G23" s="419">
        <v>18958572.209118851</v>
      </c>
      <c r="H23" s="419">
        <v>6102579.386093853</v>
      </c>
      <c r="I23" s="419">
        <v>6812411.7408811469</v>
      </c>
    </row>
    <row r="24" spans="2:9">
      <c r="B24" s="415"/>
      <c r="C24" s="179"/>
      <c r="D24" s="179"/>
      <c r="E24" s="179" t="s">
        <v>2926</v>
      </c>
      <c r="F24" s="419">
        <v>207127.43952412426</v>
      </c>
      <c r="G24" s="419">
        <v>1365238.7459016393</v>
      </c>
      <c r="H24" s="419">
        <v>71188.56047587574</v>
      </c>
      <c r="I24" s="419">
        <v>490573.25409836066</v>
      </c>
    </row>
    <row r="25" spans="2:9">
      <c r="B25" s="415"/>
      <c r="C25" s="179"/>
      <c r="D25" s="179"/>
      <c r="E25" s="336" t="s">
        <v>2927</v>
      </c>
      <c r="F25" s="421"/>
      <c r="G25" s="419"/>
      <c r="H25" s="421"/>
      <c r="I25" s="419"/>
    </row>
    <row r="26" spans="2:9">
      <c r="B26" s="415"/>
      <c r="C26" s="179"/>
      <c r="D26" s="179"/>
      <c r="E26" s="336" t="s">
        <v>2928</v>
      </c>
      <c r="F26" s="419">
        <v>18261751.442405816</v>
      </c>
      <c r="G26" s="419">
        <v>16282435.090717211</v>
      </c>
      <c r="H26" s="419">
        <v>6276463.4175941832</v>
      </c>
      <c r="I26" s="419">
        <v>5850791.4392827861</v>
      </c>
    </row>
    <row r="27" spans="2:9">
      <c r="B27" s="415"/>
      <c r="C27" s="179"/>
      <c r="D27" s="179"/>
      <c r="E27" s="336" t="s">
        <v>2929</v>
      </c>
      <c r="F27" s="421"/>
      <c r="G27" s="419"/>
      <c r="H27" s="421"/>
      <c r="I27" s="419"/>
    </row>
    <row r="28" spans="2:9">
      <c r="B28" s="415"/>
      <c r="C28" s="179"/>
      <c r="D28" s="179"/>
      <c r="E28" s="336" t="s">
        <v>2930</v>
      </c>
      <c r="F28" s="419">
        <v>0</v>
      </c>
      <c r="G28" s="419">
        <v>0</v>
      </c>
      <c r="H28" s="419">
        <v>0</v>
      </c>
      <c r="I28" s="419">
        <v>0</v>
      </c>
    </row>
    <row r="29" spans="2:9">
      <c r="B29" s="415"/>
      <c r="C29" s="179" t="s">
        <v>2931</v>
      </c>
      <c r="D29" s="179"/>
      <c r="E29" s="179"/>
      <c r="F29" s="419"/>
      <c r="G29" s="419"/>
      <c r="H29" s="419"/>
      <c r="I29" s="419"/>
    </row>
    <row r="30" spans="2:9">
      <c r="B30" s="415"/>
      <c r="C30" s="179" t="s">
        <v>2932</v>
      </c>
      <c r="D30" s="179"/>
      <c r="E30" s="179"/>
      <c r="F30" s="419">
        <v>9524214.8116325177</v>
      </c>
      <c r="G30" s="419">
        <v>4406330.6885245899</v>
      </c>
      <c r="H30" s="419">
        <v>3273420.1883674818</v>
      </c>
      <c r="I30" s="419">
        <v>1583333.3114754099</v>
      </c>
    </row>
    <row r="31" spans="2:9">
      <c r="B31" s="415"/>
      <c r="C31" s="179" t="s">
        <v>2933</v>
      </c>
      <c r="D31" s="179"/>
      <c r="E31" s="179"/>
      <c r="F31" s="419">
        <v>508764.45736946462</v>
      </c>
      <c r="G31" s="419">
        <v>756989.75409836066</v>
      </c>
      <c r="H31" s="419">
        <v>174859.54263053535</v>
      </c>
      <c r="I31" s="419">
        <v>272010.24590163934</v>
      </c>
    </row>
    <row r="32" spans="2:9">
      <c r="B32" s="415"/>
      <c r="C32" s="179" t="s">
        <v>2934</v>
      </c>
      <c r="D32" s="179"/>
      <c r="E32" s="179"/>
      <c r="F32" s="419">
        <v>3229151.6115267687</v>
      </c>
      <c r="G32" s="419">
        <v>7017171.430327869</v>
      </c>
      <c r="H32" s="419">
        <v>1109841.628473232</v>
      </c>
      <c r="I32" s="419">
        <v>2521490.569672131</v>
      </c>
    </row>
    <row r="33" spans="2:9">
      <c r="B33" s="415"/>
      <c r="C33" s="179" t="s">
        <v>2935</v>
      </c>
      <c r="D33" s="179"/>
      <c r="E33" s="179"/>
      <c r="F33" s="419">
        <v>1036225.8730998017</v>
      </c>
      <c r="G33" s="419">
        <v>919175.36065573769</v>
      </c>
      <c r="H33" s="419">
        <v>356145.12690019829</v>
      </c>
      <c r="I33" s="419">
        <v>330288.63934426231</v>
      </c>
    </row>
    <row r="34" spans="2:9">
      <c r="B34" s="415"/>
      <c r="C34" s="179" t="s">
        <v>2936</v>
      </c>
      <c r="D34" s="179"/>
      <c r="E34" s="179"/>
      <c r="F34" s="419">
        <v>160427.83608724389</v>
      </c>
      <c r="G34" s="419">
        <v>114129.63114754099</v>
      </c>
      <c r="H34" s="419">
        <v>55138.163912756114</v>
      </c>
      <c r="I34" s="419">
        <v>41010.368852459018</v>
      </c>
    </row>
    <row r="35" spans="2:9">
      <c r="B35" s="415"/>
      <c r="C35" s="179" t="s">
        <v>2937</v>
      </c>
      <c r="D35" s="179"/>
      <c r="E35" s="179"/>
      <c r="F35" s="419"/>
      <c r="G35" s="419"/>
      <c r="H35" s="419"/>
      <c r="I35" s="419"/>
    </row>
    <row r="36" spans="2:9">
      <c r="B36" s="415"/>
      <c r="C36" s="179" t="s">
        <v>2938</v>
      </c>
      <c r="D36" s="179"/>
      <c r="E36" s="179"/>
      <c r="F36" s="419">
        <v>452026.11368142761</v>
      </c>
      <c r="G36" s="419">
        <v>459260.31352459016</v>
      </c>
      <c r="H36" s="419">
        <v>155358.88631857236</v>
      </c>
      <c r="I36" s="419">
        <v>165026.68647540984</v>
      </c>
    </row>
    <row r="37" spans="2:9">
      <c r="B37" s="415"/>
      <c r="C37" s="179" t="s">
        <v>2939</v>
      </c>
      <c r="D37" s="179"/>
      <c r="E37" s="179"/>
      <c r="F37" s="419">
        <v>1395153.4434897555</v>
      </c>
      <c r="G37" s="419">
        <v>1946771.6639344261</v>
      </c>
      <c r="H37" s="419">
        <v>479506.55651024455</v>
      </c>
      <c r="I37" s="419">
        <v>699536.33606557373</v>
      </c>
    </row>
    <row r="38" spans="2:9">
      <c r="B38" s="415"/>
      <c r="C38" s="179" t="s">
        <v>2940</v>
      </c>
      <c r="D38" s="179"/>
      <c r="E38" s="179"/>
      <c r="F38" s="419"/>
      <c r="G38" s="419"/>
      <c r="H38" s="419"/>
      <c r="I38" s="419"/>
    </row>
    <row r="39" spans="2:9">
      <c r="B39" s="415"/>
      <c r="C39" s="179" t="s">
        <v>2941</v>
      </c>
      <c r="D39" s="179"/>
      <c r="E39" s="179"/>
      <c r="F39" s="419"/>
      <c r="G39" s="419"/>
      <c r="H39" s="419"/>
      <c r="I39" s="419"/>
    </row>
    <row r="40" spans="2:9">
      <c r="B40" s="415"/>
      <c r="C40" s="179" t="s">
        <v>2942</v>
      </c>
      <c r="D40" s="179"/>
      <c r="E40" s="179"/>
      <c r="F40" s="419"/>
      <c r="G40" s="419"/>
      <c r="H40" s="419"/>
      <c r="I40" s="419"/>
    </row>
    <row r="41" spans="2:9">
      <c r="B41" s="415"/>
      <c r="C41" s="179" t="s">
        <v>2943</v>
      </c>
      <c r="D41" s="179"/>
      <c r="E41" s="179"/>
      <c r="F41" s="419"/>
      <c r="G41" s="419"/>
      <c r="H41" s="419"/>
      <c r="I41" s="419"/>
    </row>
    <row r="42" spans="2:9">
      <c r="B42" s="415"/>
      <c r="C42" s="179"/>
      <c r="D42" s="179"/>
      <c r="E42" s="179" t="s">
        <v>2924</v>
      </c>
      <c r="F42" s="419">
        <v>839528.63185723731</v>
      </c>
      <c r="G42" s="419">
        <v>108704.90573770492</v>
      </c>
      <c r="H42" s="419">
        <v>288541.36814276275</v>
      </c>
      <c r="I42" s="419">
        <v>39061.094262295082</v>
      </c>
    </row>
    <row r="43" spans="2:9">
      <c r="B43" s="415"/>
      <c r="C43" s="179"/>
      <c r="D43" s="179"/>
      <c r="E43" s="179" t="s">
        <v>2925</v>
      </c>
      <c r="F43" s="419">
        <v>754346.32253800391</v>
      </c>
      <c r="G43" s="419">
        <v>469076.90368852462</v>
      </c>
      <c r="H43" s="419">
        <v>259264.67746199603</v>
      </c>
      <c r="I43" s="419">
        <v>168554.09631147541</v>
      </c>
    </row>
    <row r="44" spans="2:9">
      <c r="B44" s="415"/>
      <c r="C44" s="179"/>
      <c r="D44" s="179"/>
      <c r="E44" s="179" t="s">
        <v>2929</v>
      </c>
      <c r="F44" s="419">
        <v>0</v>
      </c>
      <c r="G44" s="419">
        <v>0</v>
      </c>
      <c r="H44" s="419">
        <v>0</v>
      </c>
      <c r="I44" s="419">
        <v>0</v>
      </c>
    </row>
    <row r="45" spans="2:9">
      <c r="B45" s="415"/>
      <c r="C45" s="179" t="s">
        <v>2944</v>
      </c>
      <c r="D45" s="179"/>
      <c r="E45" s="179"/>
      <c r="F45" s="419"/>
      <c r="G45" s="419"/>
      <c r="H45" s="419"/>
      <c r="I45" s="419"/>
    </row>
    <row r="46" spans="2:9">
      <c r="B46" s="415"/>
      <c r="C46" s="179" t="s">
        <v>2945</v>
      </c>
      <c r="D46" s="179"/>
      <c r="E46" s="179"/>
      <c r="F46" s="419">
        <v>665218.17580964975</v>
      </c>
      <c r="G46" s="419">
        <v>657565.88114754099</v>
      </c>
      <c r="H46" s="419">
        <v>228631.82419035031</v>
      </c>
      <c r="I46" s="419">
        <v>236284.11885245901</v>
      </c>
    </row>
    <row r="47" spans="2:9">
      <c r="B47" s="415"/>
      <c r="C47" s="179" t="s">
        <v>2946</v>
      </c>
      <c r="D47" s="179"/>
      <c r="E47" s="179"/>
      <c r="F47" s="419"/>
      <c r="G47" s="419"/>
      <c r="H47" s="419"/>
      <c r="I47" s="419"/>
    </row>
    <row r="48" spans="2:9">
      <c r="B48" s="415"/>
      <c r="C48" s="179" t="s">
        <v>2947</v>
      </c>
      <c r="D48" s="179"/>
      <c r="E48" s="179"/>
      <c r="F48" s="419">
        <v>15812703.035029743</v>
      </c>
      <c r="G48" s="419">
        <v>11554929.223360656</v>
      </c>
      <c r="H48" s="419">
        <v>5434738.9649702581</v>
      </c>
      <c r="I48" s="419">
        <v>4152049.7766393442</v>
      </c>
    </row>
    <row r="49" spans="2:9">
      <c r="B49" s="415"/>
      <c r="C49" s="179" t="s">
        <v>2948</v>
      </c>
      <c r="D49" s="179"/>
      <c r="E49" s="179"/>
      <c r="F49" s="419"/>
      <c r="G49" s="419"/>
      <c r="H49" s="419"/>
      <c r="I49" s="419"/>
    </row>
    <row r="50" spans="2:9">
      <c r="B50" s="415"/>
      <c r="C50" s="179" t="s">
        <v>2949</v>
      </c>
      <c r="D50" s="179"/>
      <c r="E50" s="179"/>
      <c r="F50" s="419">
        <v>961542.97422339721</v>
      </c>
      <c r="G50" s="419">
        <v>843682.36885245901</v>
      </c>
      <c r="H50" s="419">
        <v>330477.02577660279</v>
      </c>
      <c r="I50" s="419">
        <v>303161.63114754099</v>
      </c>
    </row>
    <row r="51" spans="2:9">
      <c r="B51" s="415"/>
      <c r="C51" s="179" t="s">
        <v>2950</v>
      </c>
      <c r="D51" s="179"/>
      <c r="E51" s="179"/>
      <c r="F51" s="419">
        <v>760809.32438863185</v>
      </c>
      <c r="G51" s="419">
        <v>918322.30161885254</v>
      </c>
      <c r="H51" s="419">
        <v>261485.97561136817</v>
      </c>
      <c r="I51" s="419">
        <v>329982.10838114761</v>
      </c>
    </row>
    <row r="52" spans="2:9">
      <c r="B52" s="415"/>
      <c r="C52" s="179" t="s">
        <v>2951</v>
      </c>
      <c r="D52" s="179"/>
      <c r="E52" s="179"/>
      <c r="F52" s="419"/>
      <c r="G52" s="419"/>
      <c r="H52" s="419"/>
      <c r="I52" s="419"/>
    </row>
    <row r="53" spans="2:9">
      <c r="B53" s="415"/>
      <c r="C53" s="179" t="s">
        <v>2952</v>
      </c>
      <c r="D53" s="179"/>
      <c r="E53" s="179"/>
      <c r="F53" s="419"/>
      <c r="G53" s="419"/>
      <c r="H53" s="419"/>
      <c r="I53" s="419"/>
    </row>
    <row r="54" spans="2:9">
      <c r="B54" s="415"/>
      <c r="C54" s="179"/>
      <c r="D54" s="179"/>
      <c r="E54" s="179" t="s">
        <v>2953</v>
      </c>
      <c r="F54" s="419">
        <v>54820226.875082619</v>
      </c>
      <c r="G54" s="419">
        <v>58513745.45901639</v>
      </c>
      <c r="H54" s="419">
        <v>18841410.124917384</v>
      </c>
      <c r="I54" s="419">
        <v>21025830.540983606</v>
      </c>
    </row>
    <row r="55" spans="2:9">
      <c r="B55" s="415"/>
      <c r="C55" s="179"/>
      <c r="D55" s="179"/>
      <c r="E55" s="179" t="s">
        <v>2954</v>
      </c>
      <c r="F55" s="419">
        <v>41631552.386953071</v>
      </c>
      <c r="G55" s="419">
        <v>34916632.783627048</v>
      </c>
      <c r="H55" s="419">
        <v>14308535.323046926</v>
      </c>
      <c r="I55" s="419">
        <v>12546645.206372952</v>
      </c>
    </row>
    <row r="56" spans="2:9">
      <c r="B56" s="415"/>
      <c r="C56" s="179"/>
      <c r="D56" s="179"/>
      <c r="E56" s="179" t="s">
        <v>2955</v>
      </c>
      <c r="F56" s="419">
        <v>87817.580964970257</v>
      </c>
      <c r="G56" s="419">
        <v>87045.229262295077</v>
      </c>
      <c r="H56" s="419">
        <v>30182.419035029743</v>
      </c>
      <c r="I56" s="419">
        <v>31278.090737704919</v>
      </c>
    </row>
    <row r="57" spans="2:9">
      <c r="B57" s="415"/>
      <c r="C57" s="179"/>
      <c r="D57" s="179"/>
      <c r="E57" s="179" t="s">
        <v>2956</v>
      </c>
      <c r="F57" s="419">
        <v>0</v>
      </c>
      <c r="G57" s="419">
        <v>0</v>
      </c>
      <c r="H57" s="419">
        <v>0</v>
      </c>
      <c r="I57" s="419">
        <v>0</v>
      </c>
    </row>
    <row r="58" spans="2:9">
      <c r="B58" s="415"/>
      <c r="C58" s="179"/>
      <c r="D58" s="179"/>
      <c r="E58" s="179" t="s">
        <v>2957</v>
      </c>
      <c r="F58" s="419">
        <v>39706.942498347657</v>
      </c>
      <c r="G58" s="419">
        <v>30544.426229508197</v>
      </c>
      <c r="H58" s="419">
        <v>13647.057501652347</v>
      </c>
      <c r="I58" s="419">
        <v>10975.573770491803</v>
      </c>
    </row>
    <row r="59" spans="2:9">
      <c r="B59" s="415"/>
      <c r="C59" s="179"/>
      <c r="D59" s="179"/>
      <c r="E59" s="179" t="s">
        <v>2958</v>
      </c>
      <c r="F59" s="419">
        <v>4769299.077766085</v>
      </c>
      <c r="G59" s="419">
        <v>6666179.1460246462</v>
      </c>
      <c r="H59" s="419">
        <v>1639181.8322339919</v>
      </c>
      <c r="I59" s="419">
        <v>2395367.9939754303</v>
      </c>
    </row>
    <row r="60" spans="2:9">
      <c r="B60" s="415"/>
      <c r="C60" s="179"/>
      <c r="D60" s="179"/>
      <c r="E60" s="179" t="s">
        <v>2959</v>
      </c>
      <c r="F60" s="419">
        <v>1189780.8671513549</v>
      </c>
      <c r="G60" s="419">
        <v>2956514.3381147543</v>
      </c>
      <c r="H60" s="419">
        <v>408921.13284864509</v>
      </c>
      <c r="I60" s="419">
        <v>1062368.6618852459</v>
      </c>
    </row>
    <row r="61" spans="2:9">
      <c r="B61" s="415"/>
      <c r="C61" s="179"/>
      <c r="D61" s="179"/>
      <c r="E61" s="179" t="s">
        <v>2960</v>
      </c>
      <c r="F61" s="419">
        <v>2004384.1903502974</v>
      </c>
      <c r="G61" s="419">
        <v>1563327.2950819673</v>
      </c>
      <c r="H61" s="419">
        <v>688895.80964970263</v>
      </c>
      <c r="I61" s="419">
        <v>561752.70491803274</v>
      </c>
    </row>
    <row r="62" spans="2:9">
      <c r="B62" s="415"/>
      <c r="C62" s="179"/>
      <c r="D62" s="179"/>
      <c r="E62" s="179" t="s">
        <v>2961</v>
      </c>
      <c r="F62" s="419">
        <v>2159158.9557171185</v>
      </c>
      <c r="G62" s="419">
        <v>919569.67213114758</v>
      </c>
      <c r="H62" s="419">
        <v>742091.04428288166</v>
      </c>
      <c r="I62" s="419">
        <v>330430.32786885247</v>
      </c>
    </row>
    <row r="63" spans="2:9">
      <c r="B63" s="415"/>
      <c r="C63" s="179"/>
      <c r="D63" s="179"/>
      <c r="E63" s="179" t="s">
        <v>2962</v>
      </c>
      <c r="F63" s="419">
        <v>9706792.7719762065</v>
      </c>
      <c r="G63" s="419">
        <v>0</v>
      </c>
      <c r="H63" s="419">
        <v>3336171.228023794</v>
      </c>
      <c r="I63" s="419">
        <v>0</v>
      </c>
    </row>
    <row r="64" spans="2:9">
      <c r="B64" s="415"/>
      <c r="C64" s="179"/>
      <c r="D64" s="179"/>
      <c r="E64" s="179" t="s">
        <v>2963</v>
      </c>
      <c r="F64" s="419">
        <v>32872055.518836748</v>
      </c>
      <c r="G64" s="419">
        <v>12257495.901639344</v>
      </c>
      <c r="H64" s="419">
        <v>11297944.481163252</v>
      </c>
      <c r="I64" s="419">
        <v>4404504.0983606558</v>
      </c>
    </row>
    <row r="65" spans="2:9">
      <c r="B65" s="415"/>
      <c r="C65" s="179"/>
      <c r="D65" s="179"/>
      <c r="E65" s="179" t="s">
        <v>2964</v>
      </c>
      <c r="F65" s="419">
        <v>2399444.2300066096</v>
      </c>
      <c r="G65" s="419">
        <v>1475504.7131147541</v>
      </c>
      <c r="H65" s="419">
        <v>824675.76999339066</v>
      </c>
      <c r="I65" s="419">
        <v>530195.28688524594</v>
      </c>
    </row>
    <row r="66" spans="2:9">
      <c r="B66" s="415"/>
      <c r="C66" s="179"/>
      <c r="D66" s="179"/>
      <c r="E66" s="179" t="s">
        <v>2965</v>
      </c>
      <c r="F66" s="419">
        <v>3124757.1672174488</v>
      </c>
      <c r="G66" s="419">
        <v>4280856.9810655732</v>
      </c>
      <c r="H66" s="419">
        <v>1073961.8327825512</v>
      </c>
      <c r="I66" s="419">
        <v>1538246.658934426</v>
      </c>
    </row>
    <row r="67" spans="2:9">
      <c r="B67" s="415"/>
      <c r="C67" s="179"/>
      <c r="D67" s="179"/>
      <c r="E67" s="179" t="s">
        <v>2966</v>
      </c>
      <c r="F67" s="419">
        <v>18791304.955717117</v>
      </c>
      <c r="G67" s="419">
        <v>6363207.319672131</v>
      </c>
      <c r="H67" s="419">
        <v>6458468.0442828815</v>
      </c>
      <c r="I67" s="419">
        <v>2286500.680327869</v>
      </c>
    </row>
    <row r="68" spans="2:9">
      <c r="B68" s="415"/>
      <c r="C68" s="179"/>
      <c r="D68" s="179"/>
      <c r="E68" s="179" t="s">
        <v>2967</v>
      </c>
      <c r="F68" s="419">
        <v>39386984</v>
      </c>
      <c r="G68" s="419">
        <v>59570088</v>
      </c>
      <c r="H68" s="419">
        <v>0</v>
      </c>
      <c r="I68" s="419">
        <v>0</v>
      </c>
    </row>
    <row r="69" spans="2:9">
      <c r="B69" s="415"/>
      <c r="C69" s="179"/>
      <c r="D69" s="179"/>
      <c r="E69" s="179" t="s">
        <v>2968</v>
      </c>
      <c r="F69" s="419">
        <v>337694</v>
      </c>
      <c r="G69" s="419">
        <v>1060361</v>
      </c>
      <c r="H69" s="419">
        <v>0</v>
      </c>
      <c r="I69" s="419">
        <v>0</v>
      </c>
    </row>
    <row r="70" spans="2:9">
      <c r="B70" s="415"/>
      <c r="C70" s="179"/>
      <c r="D70" s="179"/>
      <c r="E70" s="179" t="s">
        <v>2969</v>
      </c>
      <c r="F70" s="419">
        <v>0</v>
      </c>
      <c r="G70" s="419">
        <v>0</v>
      </c>
      <c r="H70" s="419">
        <v>224902927</v>
      </c>
      <c r="I70" s="419">
        <v>220201180</v>
      </c>
    </row>
    <row r="71" spans="2:9" s="423" customFormat="1" ht="24.95" customHeight="1" thickBot="1">
      <c r="B71" s="1170" t="s">
        <v>97</v>
      </c>
      <c r="C71" s="1171"/>
      <c r="D71" s="1171"/>
      <c r="E71" s="1171"/>
      <c r="F71" s="422">
        <f t="shared" ref="F71:I71" si="0">SUM(F12:F70)</f>
        <v>525641446.25409114</v>
      </c>
      <c r="G71" s="422">
        <f t="shared" si="0"/>
        <v>515118654.53401643</v>
      </c>
      <c r="H71" s="422">
        <f t="shared" si="0"/>
        <v>391909844.68590879</v>
      </c>
      <c r="I71" s="422">
        <f t="shared" si="0"/>
        <v>383513097.86598361</v>
      </c>
    </row>
    <row r="72" spans="2:9" ht="14.25" thickTop="1" thickBot="1">
      <c r="B72" s="424"/>
      <c r="C72" s="425"/>
      <c r="D72" s="233"/>
      <c r="E72" s="233"/>
      <c r="F72" s="426"/>
      <c r="G72" s="427"/>
      <c r="H72" s="427"/>
      <c r="I72" s="428"/>
    </row>
    <row r="73" spans="2:9" ht="15.75" thickTop="1">
      <c r="C73" s="406"/>
      <c r="D73" s="406"/>
      <c r="F73" s="429"/>
      <c r="G73" s="429"/>
      <c r="H73" s="429"/>
      <c r="I73" s="429"/>
    </row>
    <row r="74" spans="2:9">
      <c r="C74" s="406"/>
      <c r="D74" s="406"/>
    </row>
  </sheetData>
  <mergeCells count="10">
    <mergeCell ref="H3:I3"/>
    <mergeCell ref="H5:I5"/>
    <mergeCell ref="C17:E17"/>
    <mergeCell ref="B71:E71"/>
    <mergeCell ref="B4:I4"/>
    <mergeCell ref="B6:E10"/>
    <mergeCell ref="F6:I6"/>
    <mergeCell ref="F7:I7"/>
    <mergeCell ref="F8:G8"/>
    <mergeCell ref="H8:I8"/>
  </mergeCells>
  <pageMargins left="0" right="0" top="0.74803149606299213" bottom="0.27559055118110237" header="0.6692913385826772" footer="0.15748031496062992"/>
  <pageSetup paperSize="5" scale="8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C00000"/>
  </sheetPr>
  <dimension ref="C1:O20"/>
  <sheetViews>
    <sheetView showGridLines="0" view="pageBreakPreview" topLeftCell="B1" zoomScale="60" workbookViewId="0">
      <selection activeCell="W28" sqref="W28"/>
    </sheetView>
  </sheetViews>
  <sheetFormatPr defaultRowHeight="12.75"/>
  <cols>
    <col min="1" max="1" width="3.28515625" style="170" customWidth="1"/>
    <col min="2" max="2" width="0.28515625" style="170" customWidth="1"/>
    <col min="3" max="3" width="3" style="170" customWidth="1"/>
    <col min="4" max="5" width="2.42578125" style="170" customWidth="1"/>
    <col min="6" max="6" width="29.140625" style="170" customWidth="1"/>
    <col min="7" max="7" width="15.7109375" style="430" customWidth="1"/>
    <col min="8" max="8" width="14.140625" style="430" customWidth="1"/>
    <col min="9" max="9" width="16.42578125" style="430" customWidth="1"/>
    <col min="10" max="10" width="14.42578125" style="430" customWidth="1"/>
    <col min="11" max="11" width="4.42578125" style="170" customWidth="1"/>
    <col min="12" max="253" width="9.140625" style="170"/>
    <col min="254" max="254" width="3.28515625" style="170" customWidth="1"/>
    <col min="255" max="255" width="3" style="170" customWidth="1"/>
    <col min="256" max="257" width="2.42578125" style="170" customWidth="1"/>
    <col min="258" max="258" width="37.5703125" style="170" customWidth="1"/>
    <col min="259" max="259" width="15.7109375" style="170" customWidth="1"/>
    <col min="260" max="260" width="14.28515625" style="170" customWidth="1"/>
    <col min="261" max="261" width="17" style="170" customWidth="1"/>
    <col min="262" max="262" width="14.140625" style="170" customWidth="1"/>
    <col min="263" max="263" width="16.7109375" style="170" customWidth="1"/>
    <col min="264" max="264" width="17.28515625" style="170" customWidth="1"/>
    <col min="265" max="265" width="18" style="170" customWidth="1"/>
    <col min="266" max="266" width="16.140625" style="170" customWidth="1"/>
    <col min="267" max="267" width="4.42578125" style="170" customWidth="1"/>
    <col min="268" max="509" width="9.140625" style="170"/>
    <col min="510" max="510" width="3.28515625" style="170" customWidth="1"/>
    <col min="511" max="511" width="3" style="170" customWidth="1"/>
    <col min="512" max="513" width="2.42578125" style="170" customWidth="1"/>
    <col min="514" max="514" width="37.5703125" style="170" customWidth="1"/>
    <col min="515" max="515" width="15.7109375" style="170" customWidth="1"/>
    <col min="516" max="516" width="14.28515625" style="170" customWidth="1"/>
    <col min="517" max="517" width="17" style="170" customWidth="1"/>
    <col min="518" max="518" width="14.140625" style="170" customWidth="1"/>
    <col min="519" max="519" width="16.7109375" style="170" customWidth="1"/>
    <col min="520" max="520" width="17.28515625" style="170" customWidth="1"/>
    <col min="521" max="521" width="18" style="170" customWidth="1"/>
    <col min="522" max="522" width="16.140625" style="170" customWidth="1"/>
    <col min="523" max="523" width="4.42578125" style="170" customWidth="1"/>
    <col min="524" max="765" width="9.140625" style="170"/>
    <col min="766" max="766" width="3.28515625" style="170" customWidth="1"/>
    <col min="767" max="767" width="3" style="170" customWidth="1"/>
    <col min="768" max="769" width="2.42578125" style="170" customWidth="1"/>
    <col min="770" max="770" width="37.5703125" style="170" customWidth="1"/>
    <col min="771" max="771" width="15.7109375" style="170" customWidth="1"/>
    <col min="772" max="772" width="14.28515625" style="170" customWidth="1"/>
    <col min="773" max="773" width="17" style="170" customWidth="1"/>
    <col min="774" max="774" width="14.140625" style="170" customWidth="1"/>
    <col min="775" max="775" width="16.7109375" style="170" customWidth="1"/>
    <col min="776" max="776" width="17.28515625" style="170" customWidth="1"/>
    <col min="777" max="777" width="18" style="170" customWidth="1"/>
    <col min="778" max="778" width="16.140625" style="170" customWidth="1"/>
    <col min="779" max="779" width="4.42578125" style="170" customWidth="1"/>
    <col min="780" max="1021" width="9.140625" style="170"/>
    <col min="1022" max="1022" width="3.28515625" style="170" customWidth="1"/>
    <col min="1023" max="1023" width="3" style="170" customWidth="1"/>
    <col min="1024" max="1025" width="2.42578125" style="170" customWidth="1"/>
    <col min="1026" max="1026" width="37.5703125" style="170" customWidth="1"/>
    <col min="1027" max="1027" width="15.7109375" style="170" customWidth="1"/>
    <col min="1028" max="1028" width="14.28515625" style="170" customWidth="1"/>
    <col min="1029" max="1029" width="17" style="170" customWidth="1"/>
    <col min="1030" max="1030" width="14.140625" style="170" customWidth="1"/>
    <col min="1031" max="1031" width="16.7109375" style="170" customWidth="1"/>
    <col min="1032" max="1032" width="17.28515625" style="170" customWidth="1"/>
    <col min="1033" max="1033" width="18" style="170" customWidth="1"/>
    <col min="1034" max="1034" width="16.140625" style="170" customWidth="1"/>
    <col min="1035" max="1035" width="4.42578125" style="170" customWidth="1"/>
    <col min="1036" max="1277" width="9.140625" style="170"/>
    <col min="1278" max="1278" width="3.28515625" style="170" customWidth="1"/>
    <col min="1279" max="1279" width="3" style="170" customWidth="1"/>
    <col min="1280" max="1281" width="2.42578125" style="170" customWidth="1"/>
    <col min="1282" max="1282" width="37.5703125" style="170" customWidth="1"/>
    <col min="1283" max="1283" width="15.7109375" style="170" customWidth="1"/>
    <col min="1284" max="1284" width="14.28515625" style="170" customWidth="1"/>
    <col min="1285" max="1285" width="17" style="170" customWidth="1"/>
    <col min="1286" max="1286" width="14.140625" style="170" customWidth="1"/>
    <col min="1287" max="1287" width="16.7109375" style="170" customWidth="1"/>
    <col min="1288" max="1288" width="17.28515625" style="170" customWidth="1"/>
    <col min="1289" max="1289" width="18" style="170" customWidth="1"/>
    <col min="1290" max="1290" width="16.140625" style="170" customWidth="1"/>
    <col min="1291" max="1291" width="4.42578125" style="170" customWidth="1"/>
    <col min="1292" max="1533" width="9.140625" style="170"/>
    <col min="1534" max="1534" width="3.28515625" style="170" customWidth="1"/>
    <col min="1535" max="1535" width="3" style="170" customWidth="1"/>
    <col min="1536" max="1537" width="2.42578125" style="170" customWidth="1"/>
    <col min="1538" max="1538" width="37.5703125" style="170" customWidth="1"/>
    <col min="1539" max="1539" width="15.7109375" style="170" customWidth="1"/>
    <col min="1540" max="1540" width="14.28515625" style="170" customWidth="1"/>
    <col min="1541" max="1541" width="17" style="170" customWidth="1"/>
    <col min="1542" max="1542" width="14.140625" style="170" customWidth="1"/>
    <col min="1543" max="1543" width="16.7109375" style="170" customWidth="1"/>
    <col min="1544" max="1544" width="17.28515625" style="170" customWidth="1"/>
    <col min="1545" max="1545" width="18" style="170" customWidth="1"/>
    <col min="1546" max="1546" width="16.140625" style="170" customWidth="1"/>
    <col min="1547" max="1547" width="4.42578125" style="170" customWidth="1"/>
    <col min="1548" max="1789" width="9.140625" style="170"/>
    <col min="1790" max="1790" width="3.28515625" style="170" customWidth="1"/>
    <col min="1791" max="1791" width="3" style="170" customWidth="1"/>
    <col min="1792" max="1793" width="2.42578125" style="170" customWidth="1"/>
    <col min="1794" max="1794" width="37.5703125" style="170" customWidth="1"/>
    <col min="1795" max="1795" width="15.7109375" style="170" customWidth="1"/>
    <col min="1796" max="1796" width="14.28515625" style="170" customWidth="1"/>
    <col min="1797" max="1797" width="17" style="170" customWidth="1"/>
    <col min="1798" max="1798" width="14.140625" style="170" customWidth="1"/>
    <col min="1799" max="1799" width="16.7109375" style="170" customWidth="1"/>
    <col min="1800" max="1800" width="17.28515625" style="170" customWidth="1"/>
    <col min="1801" max="1801" width="18" style="170" customWidth="1"/>
    <col min="1802" max="1802" width="16.140625" style="170" customWidth="1"/>
    <col min="1803" max="1803" width="4.42578125" style="170" customWidth="1"/>
    <col min="1804" max="2045" width="9.140625" style="170"/>
    <col min="2046" max="2046" width="3.28515625" style="170" customWidth="1"/>
    <col min="2047" max="2047" width="3" style="170" customWidth="1"/>
    <col min="2048" max="2049" width="2.42578125" style="170" customWidth="1"/>
    <col min="2050" max="2050" width="37.5703125" style="170" customWidth="1"/>
    <col min="2051" max="2051" width="15.7109375" style="170" customWidth="1"/>
    <col min="2052" max="2052" width="14.28515625" style="170" customWidth="1"/>
    <col min="2053" max="2053" width="17" style="170" customWidth="1"/>
    <col min="2054" max="2054" width="14.140625" style="170" customWidth="1"/>
    <col min="2055" max="2055" width="16.7109375" style="170" customWidth="1"/>
    <col min="2056" max="2056" width="17.28515625" style="170" customWidth="1"/>
    <col min="2057" max="2057" width="18" style="170" customWidth="1"/>
    <col min="2058" max="2058" width="16.140625" style="170" customWidth="1"/>
    <col min="2059" max="2059" width="4.42578125" style="170" customWidth="1"/>
    <col min="2060" max="2301" width="9.140625" style="170"/>
    <col min="2302" max="2302" width="3.28515625" style="170" customWidth="1"/>
    <col min="2303" max="2303" width="3" style="170" customWidth="1"/>
    <col min="2304" max="2305" width="2.42578125" style="170" customWidth="1"/>
    <col min="2306" max="2306" width="37.5703125" style="170" customWidth="1"/>
    <col min="2307" max="2307" width="15.7109375" style="170" customWidth="1"/>
    <col min="2308" max="2308" width="14.28515625" style="170" customWidth="1"/>
    <col min="2309" max="2309" width="17" style="170" customWidth="1"/>
    <col min="2310" max="2310" width="14.140625" style="170" customWidth="1"/>
    <col min="2311" max="2311" width="16.7109375" style="170" customWidth="1"/>
    <col min="2312" max="2312" width="17.28515625" style="170" customWidth="1"/>
    <col min="2313" max="2313" width="18" style="170" customWidth="1"/>
    <col min="2314" max="2314" width="16.140625" style="170" customWidth="1"/>
    <col min="2315" max="2315" width="4.42578125" style="170" customWidth="1"/>
    <col min="2316" max="2557" width="9.140625" style="170"/>
    <col min="2558" max="2558" width="3.28515625" style="170" customWidth="1"/>
    <col min="2559" max="2559" width="3" style="170" customWidth="1"/>
    <col min="2560" max="2561" width="2.42578125" style="170" customWidth="1"/>
    <col min="2562" max="2562" width="37.5703125" style="170" customWidth="1"/>
    <col min="2563" max="2563" width="15.7109375" style="170" customWidth="1"/>
    <col min="2564" max="2564" width="14.28515625" style="170" customWidth="1"/>
    <col min="2565" max="2565" width="17" style="170" customWidth="1"/>
    <col min="2566" max="2566" width="14.140625" style="170" customWidth="1"/>
    <col min="2567" max="2567" width="16.7109375" style="170" customWidth="1"/>
    <col min="2568" max="2568" width="17.28515625" style="170" customWidth="1"/>
    <col min="2569" max="2569" width="18" style="170" customWidth="1"/>
    <col min="2570" max="2570" width="16.140625" style="170" customWidth="1"/>
    <col min="2571" max="2571" width="4.42578125" style="170" customWidth="1"/>
    <col min="2572" max="2813" width="9.140625" style="170"/>
    <col min="2814" max="2814" width="3.28515625" style="170" customWidth="1"/>
    <col min="2815" max="2815" width="3" style="170" customWidth="1"/>
    <col min="2816" max="2817" width="2.42578125" style="170" customWidth="1"/>
    <col min="2818" max="2818" width="37.5703125" style="170" customWidth="1"/>
    <col min="2819" max="2819" width="15.7109375" style="170" customWidth="1"/>
    <col min="2820" max="2820" width="14.28515625" style="170" customWidth="1"/>
    <col min="2821" max="2821" width="17" style="170" customWidth="1"/>
    <col min="2822" max="2822" width="14.140625" style="170" customWidth="1"/>
    <col min="2823" max="2823" width="16.7109375" style="170" customWidth="1"/>
    <col min="2824" max="2824" width="17.28515625" style="170" customWidth="1"/>
    <col min="2825" max="2825" width="18" style="170" customWidth="1"/>
    <col min="2826" max="2826" width="16.140625" style="170" customWidth="1"/>
    <col min="2827" max="2827" width="4.42578125" style="170" customWidth="1"/>
    <col min="2828" max="3069" width="9.140625" style="170"/>
    <col min="3070" max="3070" width="3.28515625" style="170" customWidth="1"/>
    <col min="3071" max="3071" width="3" style="170" customWidth="1"/>
    <col min="3072" max="3073" width="2.42578125" style="170" customWidth="1"/>
    <col min="3074" max="3074" width="37.5703125" style="170" customWidth="1"/>
    <col min="3075" max="3075" width="15.7109375" style="170" customWidth="1"/>
    <col min="3076" max="3076" width="14.28515625" style="170" customWidth="1"/>
    <col min="3077" max="3077" width="17" style="170" customWidth="1"/>
    <col min="3078" max="3078" width="14.140625" style="170" customWidth="1"/>
    <col min="3079" max="3079" width="16.7109375" style="170" customWidth="1"/>
    <col min="3080" max="3080" width="17.28515625" style="170" customWidth="1"/>
    <col min="3081" max="3081" width="18" style="170" customWidth="1"/>
    <col min="3082" max="3082" width="16.140625" style="170" customWidth="1"/>
    <col min="3083" max="3083" width="4.42578125" style="170" customWidth="1"/>
    <col min="3084" max="3325" width="9.140625" style="170"/>
    <col min="3326" max="3326" width="3.28515625" style="170" customWidth="1"/>
    <col min="3327" max="3327" width="3" style="170" customWidth="1"/>
    <col min="3328" max="3329" width="2.42578125" style="170" customWidth="1"/>
    <col min="3330" max="3330" width="37.5703125" style="170" customWidth="1"/>
    <col min="3331" max="3331" width="15.7109375" style="170" customWidth="1"/>
    <col min="3332" max="3332" width="14.28515625" style="170" customWidth="1"/>
    <col min="3333" max="3333" width="17" style="170" customWidth="1"/>
    <col min="3334" max="3334" width="14.140625" style="170" customWidth="1"/>
    <col min="3335" max="3335" width="16.7109375" style="170" customWidth="1"/>
    <col min="3336" max="3336" width="17.28515625" style="170" customWidth="1"/>
    <col min="3337" max="3337" width="18" style="170" customWidth="1"/>
    <col min="3338" max="3338" width="16.140625" style="170" customWidth="1"/>
    <col min="3339" max="3339" width="4.42578125" style="170" customWidth="1"/>
    <col min="3340" max="3581" width="9.140625" style="170"/>
    <col min="3582" max="3582" width="3.28515625" style="170" customWidth="1"/>
    <col min="3583" max="3583" width="3" style="170" customWidth="1"/>
    <col min="3584" max="3585" width="2.42578125" style="170" customWidth="1"/>
    <col min="3586" max="3586" width="37.5703125" style="170" customWidth="1"/>
    <col min="3587" max="3587" width="15.7109375" style="170" customWidth="1"/>
    <col min="3588" max="3588" width="14.28515625" style="170" customWidth="1"/>
    <col min="3589" max="3589" width="17" style="170" customWidth="1"/>
    <col min="3590" max="3590" width="14.140625" style="170" customWidth="1"/>
    <col min="3591" max="3591" width="16.7109375" style="170" customWidth="1"/>
    <col min="3592" max="3592" width="17.28515625" style="170" customWidth="1"/>
    <col min="3593" max="3593" width="18" style="170" customWidth="1"/>
    <col min="3594" max="3594" width="16.140625" style="170" customWidth="1"/>
    <col min="3595" max="3595" width="4.42578125" style="170" customWidth="1"/>
    <col min="3596" max="3837" width="9.140625" style="170"/>
    <col min="3838" max="3838" width="3.28515625" style="170" customWidth="1"/>
    <col min="3839" max="3839" width="3" style="170" customWidth="1"/>
    <col min="3840" max="3841" width="2.42578125" style="170" customWidth="1"/>
    <col min="3842" max="3842" width="37.5703125" style="170" customWidth="1"/>
    <col min="3843" max="3843" width="15.7109375" style="170" customWidth="1"/>
    <col min="3844" max="3844" width="14.28515625" style="170" customWidth="1"/>
    <col min="3845" max="3845" width="17" style="170" customWidth="1"/>
    <col min="3846" max="3846" width="14.140625" style="170" customWidth="1"/>
    <col min="3847" max="3847" width="16.7109375" style="170" customWidth="1"/>
    <col min="3848" max="3848" width="17.28515625" style="170" customWidth="1"/>
    <col min="3849" max="3849" width="18" style="170" customWidth="1"/>
    <col min="3850" max="3850" width="16.140625" style="170" customWidth="1"/>
    <col min="3851" max="3851" width="4.42578125" style="170" customWidth="1"/>
    <col min="3852" max="4093" width="9.140625" style="170"/>
    <col min="4094" max="4094" width="3.28515625" style="170" customWidth="1"/>
    <col min="4095" max="4095" width="3" style="170" customWidth="1"/>
    <col min="4096" max="4097" width="2.42578125" style="170" customWidth="1"/>
    <col min="4098" max="4098" width="37.5703125" style="170" customWidth="1"/>
    <col min="4099" max="4099" width="15.7109375" style="170" customWidth="1"/>
    <col min="4100" max="4100" width="14.28515625" style="170" customWidth="1"/>
    <col min="4101" max="4101" width="17" style="170" customWidth="1"/>
    <col min="4102" max="4102" width="14.140625" style="170" customWidth="1"/>
    <col min="4103" max="4103" width="16.7109375" style="170" customWidth="1"/>
    <col min="4104" max="4104" width="17.28515625" style="170" customWidth="1"/>
    <col min="4105" max="4105" width="18" style="170" customWidth="1"/>
    <col min="4106" max="4106" width="16.140625" style="170" customWidth="1"/>
    <col min="4107" max="4107" width="4.42578125" style="170" customWidth="1"/>
    <col min="4108" max="4349" width="9.140625" style="170"/>
    <col min="4350" max="4350" width="3.28515625" style="170" customWidth="1"/>
    <col min="4351" max="4351" width="3" style="170" customWidth="1"/>
    <col min="4352" max="4353" width="2.42578125" style="170" customWidth="1"/>
    <col min="4354" max="4354" width="37.5703125" style="170" customWidth="1"/>
    <col min="4355" max="4355" width="15.7109375" style="170" customWidth="1"/>
    <col min="4356" max="4356" width="14.28515625" style="170" customWidth="1"/>
    <col min="4357" max="4357" width="17" style="170" customWidth="1"/>
    <col min="4358" max="4358" width="14.140625" style="170" customWidth="1"/>
    <col min="4359" max="4359" width="16.7109375" style="170" customWidth="1"/>
    <col min="4360" max="4360" width="17.28515625" style="170" customWidth="1"/>
    <col min="4361" max="4361" width="18" style="170" customWidth="1"/>
    <col min="4362" max="4362" width="16.140625" style="170" customWidth="1"/>
    <col min="4363" max="4363" width="4.42578125" style="170" customWidth="1"/>
    <col min="4364" max="4605" width="9.140625" style="170"/>
    <col min="4606" max="4606" width="3.28515625" style="170" customWidth="1"/>
    <col min="4607" max="4607" width="3" style="170" customWidth="1"/>
    <col min="4608" max="4609" width="2.42578125" style="170" customWidth="1"/>
    <col min="4610" max="4610" width="37.5703125" style="170" customWidth="1"/>
    <col min="4611" max="4611" width="15.7109375" style="170" customWidth="1"/>
    <col min="4612" max="4612" width="14.28515625" style="170" customWidth="1"/>
    <col min="4613" max="4613" width="17" style="170" customWidth="1"/>
    <col min="4614" max="4614" width="14.140625" style="170" customWidth="1"/>
    <col min="4615" max="4615" width="16.7109375" style="170" customWidth="1"/>
    <col min="4616" max="4616" width="17.28515625" style="170" customWidth="1"/>
    <col min="4617" max="4617" width="18" style="170" customWidth="1"/>
    <col min="4618" max="4618" width="16.140625" style="170" customWidth="1"/>
    <col min="4619" max="4619" width="4.42578125" style="170" customWidth="1"/>
    <col min="4620" max="4861" width="9.140625" style="170"/>
    <col min="4862" max="4862" width="3.28515625" style="170" customWidth="1"/>
    <col min="4863" max="4863" width="3" style="170" customWidth="1"/>
    <col min="4864" max="4865" width="2.42578125" style="170" customWidth="1"/>
    <col min="4866" max="4866" width="37.5703125" style="170" customWidth="1"/>
    <col min="4867" max="4867" width="15.7109375" style="170" customWidth="1"/>
    <col min="4868" max="4868" width="14.28515625" style="170" customWidth="1"/>
    <col min="4869" max="4869" width="17" style="170" customWidth="1"/>
    <col min="4870" max="4870" width="14.140625" style="170" customWidth="1"/>
    <col min="4871" max="4871" width="16.7109375" style="170" customWidth="1"/>
    <col min="4872" max="4872" width="17.28515625" style="170" customWidth="1"/>
    <col min="4873" max="4873" width="18" style="170" customWidth="1"/>
    <col min="4874" max="4874" width="16.140625" style="170" customWidth="1"/>
    <col min="4875" max="4875" width="4.42578125" style="170" customWidth="1"/>
    <col min="4876" max="5117" width="9.140625" style="170"/>
    <col min="5118" max="5118" width="3.28515625" style="170" customWidth="1"/>
    <col min="5119" max="5119" width="3" style="170" customWidth="1"/>
    <col min="5120" max="5121" width="2.42578125" style="170" customWidth="1"/>
    <col min="5122" max="5122" width="37.5703125" style="170" customWidth="1"/>
    <col min="5123" max="5123" width="15.7109375" style="170" customWidth="1"/>
    <col min="5124" max="5124" width="14.28515625" style="170" customWidth="1"/>
    <col min="5125" max="5125" width="17" style="170" customWidth="1"/>
    <col min="5126" max="5126" width="14.140625" style="170" customWidth="1"/>
    <col min="5127" max="5127" width="16.7109375" style="170" customWidth="1"/>
    <col min="5128" max="5128" width="17.28515625" style="170" customWidth="1"/>
    <col min="5129" max="5129" width="18" style="170" customWidth="1"/>
    <col min="5130" max="5130" width="16.140625" style="170" customWidth="1"/>
    <col min="5131" max="5131" width="4.42578125" style="170" customWidth="1"/>
    <col min="5132" max="5373" width="9.140625" style="170"/>
    <col min="5374" max="5374" width="3.28515625" style="170" customWidth="1"/>
    <col min="5375" max="5375" width="3" style="170" customWidth="1"/>
    <col min="5376" max="5377" width="2.42578125" style="170" customWidth="1"/>
    <col min="5378" max="5378" width="37.5703125" style="170" customWidth="1"/>
    <col min="5379" max="5379" width="15.7109375" style="170" customWidth="1"/>
    <col min="5380" max="5380" width="14.28515625" style="170" customWidth="1"/>
    <col min="5381" max="5381" width="17" style="170" customWidth="1"/>
    <col min="5382" max="5382" width="14.140625" style="170" customWidth="1"/>
    <col min="5383" max="5383" width="16.7109375" style="170" customWidth="1"/>
    <col min="5384" max="5384" width="17.28515625" style="170" customWidth="1"/>
    <col min="5385" max="5385" width="18" style="170" customWidth="1"/>
    <col min="5386" max="5386" width="16.140625" style="170" customWidth="1"/>
    <col min="5387" max="5387" width="4.42578125" style="170" customWidth="1"/>
    <col min="5388" max="5629" width="9.140625" style="170"/>
    <col min="5630" max="5630" width="3.28515625" style="170" customWidth="1"/>
    <col min="5631" max="5631" width="3" style="170" customWidth="1"/>
    <col min="5632" max="5633" width="2.42578125" style="170" customWidth="1"/>
    <col min="5634" max="5634" width="37.5703125" style="170" customWidth="1"/>
    <col min="5635" max="5635" width="15.7109375" style="170" customWidth="1"/>
    <col min="5636" max="5636" width="14.28515625" style="170" customWidth="1"/>
    <col min="5637" max="5637" width="17" style="170" customWidth="1"/>
    <col min="5638" max="5638" width="14.140625" style="170" customWidth="1"/>
    <col min="5639" max="5639" width="16.7109375" style="170" customWidth="1"/>
    <col min="5640" max="5640" width="17.28515625" style="170" customWidth="1"/>
    <col min="5641" max="5641" width="18" style="170" customWidth="1"/>
    <col min="5642" max="5642" width="16.140625" style="170" customWidth="1"/>
    <col min="5643" max="5643" width="4.42578125" style="170" customWidth="1"/>
    <col min="5644" max="5885" width="9.140625" style="170"/>
    <col min="5886" max="5886" width="3.28515625" style="170" customWidth="1"/>
    <col min="5887" max="5887" width="3" style="170" customWidth="1"/>
    <col min="5888" max="5889" width="2.42578125" style="170" customWidth="1"/>
    <col min="5890" max="5890" width="37.5703125" style="170" customWidth="1"/>
    <col min="5891" max="5891" width="15.7109375" style="170" customWidth="1"/>
    <col min="5892" max="5892" width="14.28515625" style="170" customWidth="1"/>
    <col min="5893" max="5893" width="17" style="170" customWidth="1"/>
    <col min="5894" max="5894" width="14.140625" style="170" customWidth="1"/>
    <col min="5895" max="5895" width="16.7109375" style="170" customWidth="1"/>
    <col min="5896" max="5896" width="17.28515625" style="170" customWidth="1"/>
    <col min="5897" max="5897" width="18" style="170" customWidth="1"/>
    <col min="5898" max="5898" width="16.140625" style="170" customWidth="1"/>
    <col min="5899" max="5899" width="4.42578125" style="170" customWidth="1"/>
    <col min="5900" max="6141" width="9.140625" style="170"/>
    <col min="6142" max="6142" width="3.28515625" style="170" customWidth="1"/>
    <col min="6143" max="6143" width="3" style="170" customWidth="1"/>
    <col min="6144" max="6145" width="2.42578125" style="170" customWidth="1"/>
    <col min="6146" max="6146" width="37.5703125" style="170" customWidth="1"/>
    <col min="6147" max="6147" width="15.7109375" style="170" customWidth="1"/>
    <col min="6148" max="6148" width="14.28515625" style="170" customWidth="1"/>
    <col min="6149" max="6149" width="17" style="170" customWidth="1"/>
    <col min="6150" max="6150" width="14.140625" style="170" customWidth="1"/>
    <col min="6151" max="6151" width="16.7109375" style="170" customWidth="1"/>
    <col min="6152" max="6152" width="17.28515625" style="170" customWidth="1"/>
    <col min="6153" max="6153" width="18" style="170" customWidth="1"/>
    <col min="6154" max="6154" width="16.140625" style="170" customWidth="1"/>
    <col min="6155" max="6155" width="4.42578125" style="170" customWidth="1"/>
    <col min="6156" max="6397" width="9.140625" style="170"/>
    <col min="6398" max="6398" width="3.28515625" style="170" customWidth="1"/>
    <col min="6399" max="6399" width="3" style="170" customWidth="1"/>
    <col min="6400" max="6401" width="2.42578125" style="170" customWidth="1"/>
    <col min="6402" max="6402" width="37.5703125" style="170" customWidth="1"/>
    <col min="6403" max="6403" width="15.7109375" style="170" customWidth="1"/>
    <col min="6404" max="6404" width="14.28515625" style="170" customWidth="1"/>
    <col min="6405" max="6405" width="17" style="170" customWidth="1"/>
    <col min="6406" max="6406" width="14.140625" style="170" customWidth="1"/>
    <col min="6407" max="6407" width="16.7109375" style="170" customWidth="1"/>
    <col min="6408" max="6408" width="17.28515625" style="170" customWidth="1"/>
    <col min="6409" max="6409" width="18" style="170" customWidth="1"/>
    <col min="6410" max="6410" width="16.140625" style="170" customWidth="1"/>
    <col min="6411" max="6411" width="4.42578125" style="170" customWidth="1"/>
    <col min="6412" max="6653" width="9.140625" style="170"/>
    <col min="6654" max="6654" width="3.28515625" style="170" customWidth="1"/>
    <col min="6655" max="6655" width="3" style="170" customWidth="1"/>
    <col min="6656" max="6657" width="2.42578125" style="170" customWidth="1"/>
    <col min="6658" max="6658" width="37.5703125" style="170" customWidth="1"/>
    <col min="6659" max="6659" width="15.7109375" style="170" customWidth="1"/>
    <col min="6660" max="6660" width="14.28515625" style="170" customWidth="1"/>
    <col min="6661" max="6661" width="17" style="170" customWidth="1"/>
    <col min="6662" max="6662" width="14.140625" style="170" customWidth="1"/>
    <col min="6663" max="6663" width="16.7109375" style="170" customWidth="1"/>
    <col min="6664" max="6664" width="17.28515625" style="170" customWidth="1"/>
    <col min="6665" max="6665" width="18" style="170" customWidth="1"/>
    <col min="6666" max="6666" width="16.140625" style="170" customWidth="1"/>
    <col min="6667" max="6667" width="4.42578125" style="170" customWidth="1"/>
    <col min="6668" max="6909" width="9.140625" style="170"/>
    <col min="6910" max="6910" width="3.28515625" style="170" customWidth="1"/>
    <col min="6911" max="6911" width="3" style="170" customWidth="1"/>
    <col min="6912" max="6913" width="2.42578125" style="170" customWidth="1"/>
    <col min="6914" max="6914" width="37.5703125" style="170" customWidth="1"/>
    <col min="6915" max="6915" width="15.7109375" style="170" customWidth="1"/>
    <col min="6916" max="6916" width="14.28515625" style="170" customWidth="1"/>
    <col min="6917" max="6917" width="17" style="170" customWidth="1"/>
    <col min="6918" max="6918" width="14.140625" style="170" customWidth="1"/>
    <col min="6919" max="6919" width="16.7109375" style="170" customWidth="1"/>
    <col min="6920" max="6920" width="17.28515625" style="170" customWidth="1"/>
    <col min="6921" max="6921" width="18" style="170" customWidth="1"/>
    <col min="6922" max="6922" width="16.140625" style="170" customWidth="1"/>
    <col min="6923" max="6923" width="4.42578125" style="170" customWidth="1"/>
    <col min="6924" max="7165" width="9.140625" style="170"/>
    <col min="7166" max="7166" width="3.28515625" style="170" customWidth="1"/>
    <col min="7167" max="7167" width="3" style="170" customWidth="1"/>
    <col min="7168" max="7169" width="2.42578125" style="170" customWidth="1"/>
    <col min="7170" max="7170" width="37.5703125" style="170" customWidth="1"/>
    <col min="7171" max="7171" width="15.7109375" style="170" customWidth="1"/>
    <col min="7172" max="7172" width="14.28515625" style="170" customWidth="1"/>
    <col min="7173" max="7173" width="17" style="170" customWidth="1"/>
    <col min="7174" max="7174" width="14.140625" style="170" customWidth="1"/>
    <col min="7175" max="7175" width="16.7109375" style="170" customWidth="1"/>
    <col min="7176" max="7176" width="17.28515625" style="170" customWidth="1"/>
    <col min="7177" max="7177" width="18" style="170" customWidth="1"/>
    <col min="7178" max="7178" width="16.140625" style="170" customWidth="1"/>
    <col min="7179" max="7179" width="4.42578125" style="170" customWidth="1"/>
    <col min="7180" max="7421" width="9.140625" style="170"/>
    <col min="7422" max="7422" width="3.28515625" style="170" customWidth="1"/>
    <col min="7423" max="7423" width="3" style="170" customWidth="1"/>
    <col min="7424" max="7425" width="2.42578125" style="170" customWidth="1"/>
    <col min="7426" max="7426" width="37.5703125" style="170" customWidth="1"/>
    <col min="7427" max="7427" width="15.7109375" style="170" customWidth="1"/>
    <col min="7428" max="7428" width="14.28515625" style="170" customWidth="1"/>
    <col min="7429" max="7429" width="17" style="170" customWidth="1"/>
    <col min="7430" max="7430" width="14.140625" style="170" customWidth="1"/>
    <col min="7431" max="7431" width="16.7109375" style="170" customWidth="1"/>
    <col min="7432" max="7432" width="17.28515625" style="170" customWidth="1"/>
    <col min="7433" max="7433" width="18" style="170" customWidth="1"/>
    <col min="7434" max="7434" width="16.140625" style="170" customWidth="1"/>
    <col min="7435" max="7435" width="4.42578125" style="170" customWidth="1"/>
    <col min="7436" max="7677" width="9.140625" style="170"/>
    <col min="7678" max="7678" width="3.28515625" style="170" customWidth="1"/>
    <col min="7679" max="7679" width="3" style="170" customWidth="1"/>
    <col min="7680" max="7681" width="2.42578125" style="170" customWidth="1"/>
    <col min="7682" max="7682" width="37.5703125" style="170" customWidth="1"/>
    <col min="7683" max="7683" width="15.7109375" style="170" customWidth="1"/>
    <col min="7684" max="7684" width="14.28515625" style="170" customWidth="1"/>
    <col min="7685" max="7685" width="17" style="170" customWidth="1"/>
    <col min="7686" max="7686" width="14.140625" style="170" customWidth="1"/>
    <col min="7687" max="7687" width="16.7109375" style="170" customWidth="1"/>
    <col min="7688" max="7688" width="17.28515625" style="170" customWidth="1"/>
    <col min="7689" max="7689" width="18" style="170" customWidth="1"/>
    <col min="7690" max="7690" width="16.140625" style="170" customWidth="1"/>
    <col min="7691" max="7691" width="4.42578125" style="170" customWidth="1"/>
    <col min="7692" max="7933" width="9.140625" style="170"/>
    <col min="7934" max="7934" width="3.28515625" style="170" customWidth="1"/>
    <col min="7935" max="7935" width="3" style="170" customWidth="1"/>
    <col min="7936" max="7937" width="2.42578125" style="170" customWidth="1"/>
    <col min="7938" max="7938" width="37.5703125" style="170" customWidth="1"/>
    <col min="7939" max="7939" width="15.7109375" style="170" customWidth="1"/>
    <col min="7940" max="7940" width="14.28515625" style="170" customWidth="1"/>
    <col min="7941" max="7941" width="17" style="170" customWidth="1"/>
    <col min="7942" max="7942" width="14.140625" style="170" customWidth="1"/>
    <col min="7943" max="7943" width="16.7109375" style="170" customWidth="1"/>
    <col min="7944" max="7944" width="17.28515625" style="170" customWidth="1"/>
    <col min="7945" max="7945" width="18" style="170" customWidth="1"/>
    <col min="7946" max="7946" width="16.140625" style="170" customWidth="1"/>
    <col min="7947" max="7947" width="4.42578125" style="170" customWidth="1"/>
    <col min="7948" max="8189" width="9.140625" style="170"/>
    <col min="8190" max="8190" width="3.28515625" style="170" customWidth="1"/>
    <col min="8191" max="8191" width="3" style="170" customWidth="1"/>
    <col min="8192" max="8193" width="2.42578125" style="170" customWidth="1"/>
    <col min="8194" max="8194" width="37.5703125" style="170" customWidth="1"/>
    <col min="8195" max="8195" width="15.7109375" style="170" customWidth="1"/>
    <col min="8196" max="8196" width="14.28515625" style="170" customWidth="1"/>
    <col min="8197" max="8197" width="17" style="170" customWidth="1"/>
    <col min="8198" max="8198" width="14.140625" style="170" customWidth="1"/>
    <col min="8199" max="8199" width="16.7109375" style="170" customWidth="1"/>
    <col min="8200" max="8200" width="17.28515625" style="170" customWidth="1"/>
    <col min="8201" max="8201" width="18" style="170" customWidth="1"/>
    <col min="8202" max="8202" width="16.140625" style="170" customWidth="1"/>
    <col min="8203" max="8203" width="4.42578125" style="170" customWidth="1"/>
    <col min="8204" max="8445" width="9.140625" style="170"/>
    <col min="8446" max="8446" width="3.28515625" style="170" customWidth="1"/>
    <col min="8447" max="8447" width="3" style="170" customWidth="1"/>
    <col min="8448" max="8449" width="2.42578125" style="170" customWidth="1"/>
    <col min="8450" max="8450" width="37.5703125" style="170" customWidth="1"/>
    <col min="8451" max="8451" width="15.7109375" style="170" customWidth="1"/>
    <col min="8452" max="8452" width="14.28515625" style="170" customWidth="1"/>
    <col min="8453" max="8453" width="17" style="170" customWidth="1"/>
    <col min="8454" max="8454" width="14.140625" style="170" customWidth="1"/>
    <col min="8455" max="8455" width="16.7109375" style="170" customWidth="1"/>
    <col min="8456" max="8456" width="17.28515625" style="170" customWidth="1"/>
    <col min="8457" max="8457" width="18" style="170" customWidth="1"/>
    <col min="8458" max="8458" width="16.140625" style="170" customWidth="1"/>
    <col min="8459" max="8459" width="4.42578125" style="170" customWidth="1"/>
    <col min="8460" max="8701" width="9.140625" style="170"/>
    <col min="8702" max="8702" width="3.28515625" style="170" customWidth="1"/>
    <col min="8703" max="8703" width="3" style="170" customWidth="1"/>
    <col min="8704" max="8705" width="2.42578125" style="170" customWidth="1"/>
    <col min="8706" max="8706" width="37.5703125" style="170" customWidth="1"/>
    <col min="8707" max="8707" width="15.7109375" style="170" customWidth="1"/>
    <col min="8708" max="8708" width="14.28515625" style="170" customWidth="1"/>
    <col min="8709" max="8709" width="17" style="170" customWidth="1"/>
    <col min="8710" max="8710" width="14.140625" style="170" customWidth="1"/>
    <col min="8711" max="8711" width="16.7109375" style="170" customWidth="1"/>
    <col min="8712" max="8712" width="17.28515625" style="170" customWidth="1"/>
    <col min="8713" max="8713" width="18" style="170" customWidth="1"/>
    <col min="8714" max="8714" width="16.140625" style="170" customWidth="1"/>
    <col min="8715" max="8715" width="4.42578125" style="170" customWidth="1"/>
    <col min="8716" max="8957" width="9.140625" style="170"/>
    <col min="8958" max="8958" width="3.28515625" style="170" customWidth="1"/>
    <col min="8959" max="8959" width="3" style="170" customWidth="1"/>
    <col min="8960" max="8961" width="2.42578125" style="170" customWidth="1"/>
    <col min="8962" max="8962" width="37.5703125" style="170" customWidth="1"/>
    <col min="8963" max="8963" width="15.7109375" style="170" customWidth="1"/>
    <col min="8964" max="8964" width="14.28515625" style="170" customWidth="1"/>
    <col min="8965" max="8965" width="17" style="170" customWidth="1"/>
    <col min="8966" max="8966" width="14.140625" style="170" customWidth="1"/>
    <col min="8967" max="8967" width="16.7109375" style="170" customWidth="1"/>
    <col min="8968" max="8968" width="17.28515625" style="170" customWidth="1"/>
    <col min="8969" max="8969" width="18" style="170" customWidth="1"/>
    <col min="8970" max="8970" width="16.140625" style="170" customWidth="1"/>
    <col min="8971" max="8971" width="4.42578125" style="170" customWidth="1"/>
    <col min="8972" max="9213" width="9.140625" style="170"/>
    <col min="9214" max="9214" width="3.28515625" style="170" customWidth="1"/>
    <col min="9215" max="9215" width="3" style="170" customWidth="1"/>
    <col min="9216" max="9217" width="2.42578125" style="170" customWidth="1"/>
    <col min="9218" max="9218" width="37.5703125" style="170" customWidth="1"/>
    <col min="9219" max="9219" width="15.7109375" style="170" customWidth="1"/>
    <col min="9220" max="9220" width="14.28515625" style="170" customWidth="1"/>
    <col min="9221" max="9221" width="17" style="170" customWidth="1"/>
    <col min="9222" max="9222" width="14.140625" style="170" customWidth="1"/>
    <col min="9223" max="9223" width="16.7109375" style="170" customWidth="1"/>
    <col min="9224" max="9224" width="17.28515625" style="170" customWidth="1"/>
    <col min="9225" max="9225" width="18" style="170" customWidth="1"/>
    <col min="9226" max="9226" width="16.140625" style="170" customWidth="1"/>
    <col min="9227" max="9227" width="4.42578125" style="170" customWidth="1"/>
    <col min="9228" max="9469" width="9.140625" style="170"/>
    <col min="9470" max="9470" width="3.28515625" style="170" customWidth="1"/>
    <col min="9471" max="9471" width="3" style="170" customWidth="1"/>
    <col min="9472" max="9473" width="2.42578125" style="170" customWidth="1"/>
    <col min="9474" max="9474" width="37.5703125" style="170" customWidth="1"/>
    <col min="9475" max="9475" width="15.7109375" style="170" customWidth="1"/>
    <col min="9476" max="9476" width="14.28515625" style="170" customWidth="1"/>
    <col min="9477" max="9477" width="17" style="170" customWidth="1"/>
    <col min="9478" max="9478" width="14.140625" style="170" customWidth="1"/>
    <col min="9479" max="9479" width="16.7109375" style="170" customWidth="1"/>
    <col min="9480" max="9480" width="17.28515625" style="170" customWidth="1"/>
    <col min="9481" max="9481" width="18" style="170" customWidth="1"/>
    <col min="9482" max="9482" width="16.140625" style="170" customWidth="1"/>
    <col min="9483" max="9483" width="4.42578125" style="170" customWidth="1"/>
    <col min="9484" max="9725" width="9.140625" style="170"/>
    <col min="9726" max="9726" width="3.28515625" style="170" customWidth="1"/>
    <col min="9727" max="9727" width="3" style="170" customWidth="1"/>
    <col min="9728" max="9729" width="2.42578125" style="170" customWidth="1"/>
    <col min="9730" max="9730" width="37.5703125" style="170" customWidth="1"/>
    <col min="9731" max="9731" width="15.7109375" style="170" customWidth="1"/>
    <col min="9732" max="9732" width="14.28515625" style="170" customWidth="1"/>
    <col min="9733" max="9733" width="17" style="170" customWidth="1"/>
    <col min="9734" max="9734" width="14.140625" style="170" customWidth="1"/>
    <col min="9735" max="9735" width="16.7109375" style="170" customWidth="1"/>
    <col min="9736" max="9736" width="17.28515625" style="170" customWidth="1"/>
    <col min="9737" max="9737" width="18" style="170" customWidth="1"/>
    <col min="9738" max="9738" width="16.140625" style="170" customWidth="1"/>
    <col min="9739" max="9739" width="4.42578125" style="170" customWidth="1"/>
    <col min="9740" max="9981" width="9.140625" style="170"/>
    <col min="9982" max="9982" width="3.28515625" style="170" customWidth="1"/>
    <col min="9983" max="9983" width="3" style="170" customWidth="1"/>
    <col min="9984" max="9985" width="2.42578125" style="170" customWidth="1"/>
    <col min="9986" max="9986" width="37.5703125" style="170" customWidth="1"/>
    <col min="9987" max="9987" width="15.7109375" style="170" customWidth="1"/>
    <col min="9988" max="9988" width="14.28515625" style="170" customWidth="1"/>
    <col min="9989" max="9989" width="17" style="170" customWidth="1"/>
    <col min="9990" max="9990" width="14.140625" style="170" customWidth="1"/>
    <col min="9991" max="9991" width="16.7109375" style="170" customWidth="1"/>
    <col min="9992" max="9992" width="17.28515625" style="170" customWidth="1"/>
    <col min="9993" max="9993" width="18" style="170" customWidth="1"/>
    <col min="9994" max="9994" width="16.140625" style="170" customWidth="1"/>
    <col min="9995" max="9995" width="4.42578125" style="170" customWidth="1"/>
    <col min="9996" max="10237" width="9.140625" style="170"/>
    <col min="10238" max="10238" width="3.28515625" style="170" customWidth="1"/>
    <col min="10239" max="10239" width="3" style="170" customWidth="1"/>
    <col min="10240" max="10241" width="2.42578125" style="170" customWidth="1"/>
    <col min="10242" max="10242" width="37.5703125" style="170" customWidth="1"/>
    <col min="10243" max="10243" width="15.7109375" style="170" customWidth="1"/>
    <col min="10244" max="10244" width="14.28515625" style="170" customWidth="1"/>
    <col min="10245" max="10245" width="17" style="170" customWidth="1"/>
    <col min="10246" max="10246" width="14.140625" style="170" customWidth="1"/>
    <col min="10247" max="10247" width="16.7109375" style="170" customWidth="1"/>
    <col min="10248" max="10248" width="17.28515625" style="170" customWidth="1"/>
    <col min="10249" max="10249" width="18" style="170" customWidth="1"/>
    <col min="10250" max="10250" width="16.140625" style="170" customWidth="1"/>
    <col min="10251" max="10251" width="4.42578125" style="170" customWidth="1"/>
    <col min="10252" max="10493" width="9.140625" style="170"/>
    <col min="10494" max="10494" width="3.28515625" style="170" customWidth="1"/>
    <col min="10495" max="10495" width="3" style="170" customWidth="1"/>
    <col min="10496" max="10497" width="2.42578125" style="170" customWidth="1"/>
    <col min="10498" max="10498" width="37.5703125" style="170" customWidth="1"/>
    <col min="10499" max="10499" width="15.7109375" style="170" customWidth="1"/>
    <col min="10500" max="10500" width="14.28515625" style="170" customWidth="1"/>
    <col min="10501" max="10501" width="17" style="170" customWidth="1"/>
    <col min="10502" max="10502" width="14.140625" style="170" customWidth="1"/>
    <col min="10503" max="10503" width="16.7109375" style="170" customWidth="1"/>
    <col min="10504" max="10504" width="17.28515625" style="170" customWidth="1"/>
    <col min="10505" max="10505" width="18" style="170" customWidth="1"/>
    <col min="10506" max="10506" width="16.140625" style="170" customWidth="1"/>
    <col min="10507" max="10507" width="4.42578125" style="170" customWidth="1"/>
    <col min="10508" max="10749" width="9.140625" style="170"/>
    <col min="10750" max="10750" width="3.28515625" style="170" customWidth="1"/>
    <col min="10751" max="10751" width="3" style="170" customWidth="1"/>
    <col min="10752" max="10753" width="2.42578125" style="170" customWidth="1"/>
    <col min="10754" max="10754" width="37.5703125" style="170" customWidth="1"/>
    <col min="10755" max="10755" width="15.7109375" style="170" customWidth="1"/>
    <col min="10756" max="10756" width="14.28515625" style="170" customWidth="1"/>
    <col min="10757" max="10757" width="17" style="170" customWidth="1"/>
    <col min="10758" max="10758" width="14.140625" style="170" customWidth="1"/>
    <col min="10759" max="10759" width="16.7109375" style="170" customWidth="1"/>
    <col min="10760" max="10760" width="17.28515625" style="170" customWidth="1"/>
    <col min="10761" max="10761" width="18" style="170" customWidth="1"/>
    <col min="10762" max="10762" width="16.140625" style="170" customWidth="1"/>
    <col min="10763" max="10763" width="4.42578125" style="170" customWidth="1"/>
    <col min="10764" max="11005" width="9.140625" style="170"/>
    <col min="11006" max="11006" width="3.28515625" style="170" customWidth="1"/>
    <col min="11007" max="11007" width="3" style="170" customWidth="1"/>
    <col min="11008" max="11009" width="2.42578125" style="170" customWidth="1"/>
    <col min="11010" max="11010" width="37.5703125" style="170" customWidth="1"/>
    <col min="11011" max="11011" width="15.7109375" style="170" customWidth="1"/>
    <col min="11012" max="11012" width="14.28515625" style="170" customWidth="1"/>
    <col min="11013" max="11013" width="17" style="170" customWidth="1"/>
    <col min="11014" max="11014" width="14.140625" style="170" customWidth="1"/>
    <col min="11015" max="11015" width="16.7109375" style="170" customWidth="1"/>
    <col min="11016" max="11016" width="17.28515625" style="170" customWidth="1"/>
    <col min="11017" max="11017" width="18" style="170" customWidth="1"/>
    <col min="11018" max="11018" width="16.140625" style="170" customWidth="1"/>
    <col min="11019" max="11019" width="4.42578125" style="170" customWidth="1"/>
    <col min="11020" max="11261" width="9.140625" style="170"/>
    <col min="11262" max="11262" width="3.28515625" style="170" customWidth="1"/>
    <col min="11263" max="11263" width="3" style="170" customWidth="1"/>
    <col min="11264" max="11265" width="2.42578125" style="170" customWidth="1"/>
    <col min="11266" max="11266" width="37.5703125" style="170" customWidth="1"/>
    <col min="11267" max="11267" width="15.7109375" style="170" customWidth="1"/>
    <col min="11268" max="11268" width="14.28515625" style="170" customWidth="1"/>
    <col min="11269" max="11269" width="17" style="170" customWidth="1"/>
    <col min="11270" max="11270" width="14.140625" style="170" customWidth="1"/>
    <col min="11271" max="11271" width="16.7109375" style="170" customWidth="1"/>
    <col min="11272" max="11272" width="17.28515625" style="170" customWidth="1"/>
    <col min="11273" max="11273" width="18" style="170" customWidth="1"/>
    <col min="11274" max="11274" width="16.140625" style="170" customWidth="1"/>
    <col min="11275" max="11275" width="4.42578125" style="170" customWidth="1"/>
    <col min="11276" max="11517" width="9.140625" style="170"/>
    <col min="11518" max="11518" width="3.28515625" style="170" customWidth="1"/>
    <col min="11519" max="11519" width="3" style="170" customWidth="1"/>
    <col min="11520" max="11521" width="2.42578125" style="170" customWidth="1"/>
    <col min="11522" max="11522" width="37.5703125" style="170" customWidth="1"/>
    <col min="11523" max="11523" width="15.7109375" style="170" customWidth="1"/>
    <col min="11524" max="11524" width="14.28515625" style="170" customWidth="1"/>
    <col min="11525" max="11525" width="17" style="170" customWidth="1"/>
    <col min="11526" max="11526" width="14.140625" style="170" customWidth="1"/>
    <col min="11527" max="11527" width="16.7109375" style="170" customWidth="1"/>
    <col min="11528" max="11528" width="17.28515625" style="170" customWidth="1"/>
    <col min="11529" max="11529" width="18" style="170" customWidth="1"/>
    <col min="11530" max="11530" width="16.140625" style="170" customWidth="1"/>
    <col min="11531" max="11531" width="4.42578125" style="170" customWidth="1"/>
    <col min="11532" max="11773" width="9.140625" style="170"/>
    <col min="11774" max="11774" width="3.28515625" style="170" customWidth="1"/>
    <col min="11775" max="11775" width="3" style="170" customWidth="1"/>
    <col min="11776" max="11777" width="2.42578125" style="170" customWidth="1"/>
    <col min="11778" max="11778" width="37.5703125" style="170" customWidth="1"/>
    <col min="11779" max="11779" width="15.7109375" style="170" customWidth="1"/>
    <col min="11780" max="11780" width="14.28515625" style="170" customWidth="1"/>
    <col min="11781" max="11781" width="17" style="170" customWidth="1"/>
    <col min="11782" max="11782" width="14.140625" style="170" customWidth="1"/>
    <col min="11783" max="11783" width="16.7109375" style="170" customWidth="1"/>
    <col min="11784" max="11784" width="17.28515625" style="170" customWidth="1"/>
    <col min="11785" max="11785" width="18" style="170" customWidth="1"/>
    <col min="11786" max="11786" width="16.140625" style="170" customWidth="1"/>
    <col min="11787" max="11787" width="4.42578125" style="170" customWidth="1"/>
    <col min="11788" max="12029" width="9.140625" style="170"/>
    <col min="12030" max="12030" width="3.28515625" style="170" customWidth="1"/>
    <col min="12031" max="12031" width="3" style="170" customWidth="1"/>
    <col min="12032" max="12033" width="2.42578125" style="170" customWidth="1"/>
    <col min="12034" max="12034" width="37.5703125" style="170" customWidth="1"/>
    <col min="12035" max="12035" width="15.7109375" style="170" customWidth="1"/>
    <col min="12036" max="12036" width="14.28515625" style="170" customWidth="1"/>
    <col min="12037" max="12037" width="17" style="170" customWidth="1"/>
    <col min="12038" max="12038" width="14.140625" style="170" customWidth="1"/>
    <col min="12039" max="12039" width="16.7109375" style="170" customWidth="1"/>
    <col min="12040" max="12040" width="17.28515625" style="170" customWidth="1"/>
    <col min="12041" max="12041" width="18" style="170" customWidth="1"/>
    <col min="12042" max="12042" width="16.140625" style="170" customWidth="1"/>
    <col min="12043" max="12043" width="4.42578125" style="170" customWidth="1"/>
    <col min="12044" max="12285" width="9.140625" style="170"/>
    <col min="12286" max="12286" width="3.28515625" style="170" customWidth="1"/>
    <col min="12287" max="12287" width="3" style="170" customWidth="1"/>
    <col min="12288" max="12289" width="2.42578125" style="170" customWidth="1"/>
    <col min="12290" max="12290" width="37.5703125" style="170" customWidth="1"/>
    <col min="12291" max="12291" width="15.7109375" style="170" customWidth="1"/>
    <col min="12292" max="12292" width="14.28515625" style="170" customWidth="1"/>
    <col min="12293" max="12293" width="17" style="170" customWidth="1"/>
    <col min="12294" max="12294" width="14.140625" style="170" customWidth="1"/>
    <col min="12295" max="12295" width="16.7109375" style="170" customWidth="1"/>
    <col min="12296" max="12296" width="17.28515625" style="170" customWidth="1"/>
    <col min="12297" max="12297" width="18" style="170" customWidth="1"/>
    <col min="12298" max="12298" width="16.140625" style="170" customWidth="1"/>
    <col min="12299" max="12299" width="4.42578125" style="170" customWidth="1"/>
    <col min="12300" max="12541" width="9.140625" style="170"/>
    <col min="12542" max="12542" width="3.28515625" style="170" customWidth="1"/>
    <col min="12543" max="12543" width="3" style="170" customWidth="1"/>
    <col min="12544" max="12545" width="2.42578125" style="170" customWidth="1"/>
    <col min="12546" max="12546" width="37.5703125" style="170" customWidth="1"/>
    <col min="12547" max="12547" width="15.7109375" style="170" customWidth="1"/>
    <col min="12548" max="12548" width="14.28515625" style="170" customWidth="1"/>
    <col min="12549" max="12549" width="17" style="170" customWidth="1"/>
    <col min="12550" max="12550" width="14.140625" style="170" customWidth="1"/>
    <col min="12551" max="12551" width="16.7109375" style="170" customWidth="1"/>
    <col min="12552" max="12552" width="17.28515625" style="170" customWidth="1"/>
    <col min="12553" max="12553" width="18" style="170" customWidth="1"/>
    <col min="12554" max="12554" width="16.140625" style="170" customWidth="1"/>
    <col min="12555" max="12555" width="4.42578125" style="170" customWidth="1"/>
    <col min="12556" max="12797" width="9.140625" style="170"/>
    <col min="12798" max="12798" width="3.28515625" style="170" customWidth="1"/>
    <col min="12799" max="12799" width="3" style="170" customWidth="1"/>
    <col min="12800" max="12801" width="2.42578125" style="170" customWidth="1"/>
    <col min="12802" max="12802" width="37.5703125" style="170" customWidth="1"/>
    <col min="12803" max="12803" width="15.7109375" style="170" customWidth="1"/>
    <col min="12804" max="12804" width="14.28515625" style="170" customWidth="1"/>
    <col min="12805" max="12805" width="17" style="170" customWidth="1"/>
    <col min="12806" max="12806" width="14.140625" style="170" customWidth="1"/>
    <col min="12807" max="12807" width="16.7109375" style="170" customWidth="1"/>
    <col min="12808" max="12808" width="17.28515625" style="170" customWidth="1"/>
    <col min="12809" max="12809" width="18" style="170" customWidth="1"/>
    <col min="12810" max="12810" width="16.140625" style="170" customWidth="1"/>
    <col min="12811" max="12811" width="4.42578125" style="170" customWidth="1"/>
    <col min="12812" max="13053" width="9.140625" style="170"/>
    <col min="13054" max="13054" width="3.28515625" style="170" customWidth="1"/>
    <col min="13055" max="13055" width="3" style="170" customWidth="1"/>
    <col min="13056" max="13057" width="2.42578125" style="170" customWidth="1"/>
    <col min="13058" max="13058" width="37.5703125" style="170" customWidth="1"/>
    <col min="13059" max="13059" width="15.7109375" style="170" customWidth="1"/>
    <col min="13060" max="13060" width="14.28515625" style="170" customWidth="1"/>
    <col min="13061" max="13061" width="17" style="170" customWidth="1"/>
    <col min="13062" max="13062" width="14.140625" style="170" customWidth="1"/>
    <col min="13063" max="13063" width="16.7109375" style="170" customWidth="1"/>
    <col min="13064" max="13064" width="17.28515625" style="170" customWidth="1"/>
    <col min="13065" max="13065" width="18" style="170" customWidth="1"/>
    <col min="13066" max="13066" width="16.140625" style="170" customWidth="1"/>
    <col min="13067" max="13067" width="4.42578125" style="170" customWidth="1"/>
    <col min="13068" max="13309" width="9.140625" style="170"/>
    <col min="13310" max="13310" width="3.28515625" style="170" customWidth="1"/>
    <col min="13311" max="13311" width="3" style="170" customWidth="1"/>
    <col min="13312" max="13313" width="2.42578125" style="170" customWidth="1"/>
    <col min="13314" max="13314" width="37.5703125" style="170" customWidth="1"/>
    <col min="13315" max="13315" width="15.7109375" style="170" customWidth="1"/>
    <col min="13316" max="13316" width="14.28515625" style="170" customWidth="1"/>
    <col min="13317" max="13317" width="17" style="170" customWidth="1"/>
    <col min="13318" max="13318" width="14.140625" style="170" customWidth="1"/>
    <col min="13319" max="13319" width="16.7109375" style="170" customWidth="1"/>
    <col min="13320" max="13320" width="17.28515625" style="170" customWidth="1"/>
    <col min="13321" max="13321" width="18" style="170" customWidth="1"/>
    <col min="13322" max="13322" width="16.140625" style="170" customWidth="1"/>
    <col min="13323" max="13323" width="4.42578125" style="170" customWidth="1"/>
    <col min="13324" max="13565" width="9.140625" style="170"/>
    <col min="13566" max="13566" width="3.28515625" style="170" customWidth="1"/>
    <col min="13567" max="13567" width="3" style="170" customWidth="1"/>
    <col min="13568" max="13569" width="2.42578125" style="170" customWidth="1"/>
    <col min="13570" max="13570" width="37.5703125" style="170" customWidth="1"/>
    <col min="13571" max="13571" width="15.7109375" style="170" customWidth="1"/>
    <col min="13572" max="13572" width="14.28515625" style="170" customWidth="1"/>
    <col min="13573" max="13573" width="17" style="170" customWidth="1"/>
    <col min="13574" max="13574" width="14.140625" style="170" customWidth="1"/>
    <col min="13575" max="13575" width="16.7109375" style="170" customWidth="1"/>
    <col min="13576" max="13576" width="17.28515625" style="170" customWidth="1"/>
    <col min="13577" max="13577" width="18" style="170" customWidth="1"/>
    <col min="13578" max="13578" width="16.140625" style="170" customWidth="1"/>
    <col min="13579" max="13579" width="4.42578125" style="170" customWidth="1"/>
    <col min="13580" max="13821" width="9.140625" style="170"/>
    <col min="13822" max="13822" width="3.28515625" style="170" customWidth="1"/>
    <col min="13823" max="13823" width="3" style="170" customWidth="1"/>
    <col min="13824" max="13825" width="2.42578125" style="170" customWidth="1"/>
    <col min="13826" max="13826" width="37.5703125" style="170" customWidth="1"/>
    <col min="13827" max="13827" width="15.7109375" style="170" customWidth="1"/>
    <col min="13828" max="13828" width="14.28515625" style="170" customWidth="1"/>
    <col min="13829" max="13829" width="17" style="170" customWidth="1"/>
    <col min="13830" max="13830" width="14.140625" style="170" customWidth="1"/>
    <col min="13831" max="13831" width="16.7109375" style="170" customWidth="1"/>
    <col min="13832" max="13832" width="17.28515625" style="170" customWidth="1"/>
    <col min="13833" max="13833" width="18" style="170" customWidth="1"/>
    <col min="13834" max="13834" width="16.140625" style="170" customWidth="1"/>
    <col min="13835" max="13835" width="4.42578125" style="170" customWidth="1"/>
    <col min="13836" max="14077" width="9.140625" style="170"/>
    <col min="14078" max="14078" width="3.28515625" style="170" customWidth="1"/>
    <col min="14079" max="14079" width="3" style="170" customWidth="1"/>
    <col min="14080" max="14081" width="2.42578125" style="170" customWidth="1"/>
    <col min="14082" max="14082" width="37.5703125" style="170" customWidth="1"/>
    <col min="14083" max="14083" width="15.7109375" style="170" customWidth="1"/>
    <col min="14084" max="14084" width="14.28515625" style="170" customWidth="1"/>
    <col min="14085" max="14085" width="17" style="170" customWidth="1"/>
    <col min="14086" max="14086" width="14.140625" style="170" customWidth="1"/>
    <col min="14087" max="14087" width="16.7109375" style="170" customWidth="1"/>
    <col min="14088" max="14088" width="17.28515625" style="170" customWidth="1"/>
    <col min="14089" max="14089" width="18" style="170" customWidth="1"/>
    <col min="14090" max="14090" width="16.140625" style="170" customWidth="1"/>
    <col min="14091" max="14091" width="4.42578125" style="170" customWidth="1"/>
    <col min="14092" max="14333" width="9.140625" style="170"/>
    <col min="14334" max="14334" width="3.28515625" style="170" customWidth="1"/>
    <col min="14335" max="14335" width="3" style="170" customWidth="1"/>
    <col min="14336" max="14337" width="2.42578125" style="170" customWidth="1"/>
    <col min="14338" max="14338" width="37.5703125" style="170" customWidth="1"/>
    <col min="14339" max="14339" width="15.7109375" style="170" customWidth="1"/>
    <col min="14340" max="14340" width="14.28515625" style="170" customWidth="1"/>
    <col min="14341" max="14341" width="17" style="170" customWidth="1"/>
    <col min="14342" max="14342" width="14.140625" style="170" customWidth="1"/>
    <col min="14343" max="14343" width="16.7109375" style="170" customWidth="1"/>
    <col min="14344" max="14344" width="17.28515625" style="170" customWidth="1"/>
    <col min="14345" max="14345" width="18" style="170" customWidth="1"/>
    <col min="14346" max="14346" width="16.140625" style="170" customWidth="1"/>
    <col min="14347" max="14347" width="4.42578125" style="170" customWidth="1"/>
    <col min="14348" max="14589" width="9.140625" style="170"/>
    <col min="14590" max="14590" width="3.28515625" style="170" customWidth="1"/>
    <col min="14591" max="14591" width="3" style="170" customWidth="1"/>
    <col min="14592" max="14593" width="2.42578125" style="170" customWidth="1"/>
    <col min="14594" max="14594" width="37.5703125" style="170" customWidth="1"/>
    <col min="14595" max="14595" width="15.7109375" style="170" customWidth="1"/>
    <col min="14596" max="14596" width="14.28515625" style="170" customWidth="1"/>
    <col min="14597" max="14597" width="17" style="170" customWidth="1"/>
    <col min="14598" max="14598" width="14.140625" style="170" customWidth="1"/>
    <col min="14599" max="14599" width="16.7109375" style="170" customWidth="1"/>
    <col min="14600" max="14600" width="17.28515625" style="170" customWidth="1"/>
    <col min="14601" max="14601" width="18" style="170" customWidth="1"/>
    <col min="14602" max="14602" width="16.140625" style="170" customWidth="1"/>
    <col min="14603" max="14603" width="4.42578125" style="170" customWidth="1"/>
    <col min="14604" max="14845" width="9.140625" style="170"/>
    <col min="14846" max="14846" width="3.28515625" style="170" customWidth="1"/>
    <col min="14847" max="14847" width="3" style="170" customWidth="1"/>
    <col min="14848" max="14849" width="2.42578125" style="170" customWidth="1"/>
    <col min="14850" max="14850" width="37.5703125" style="170" customWidth="1"/>
    <col min="14851" max="14851" width="15.7109375" style="170" customWidth="1"/>
    <col min="14852" max="14852" width="14.28515625" style="170" customWidth="1"/>
    <col min="14853" max="14853" width="17" style="170" customWidth="1"/>
    <col min="14854" max="14854" width="14.140625" style="170" customWidth="1"/>
    <col min="14855" max="14855" width="16.7109375" style="170" customWidth="1"/>
    <col min="14856" max="14856" width="17.28515625" style="170" customWidth="1"/>
    <col min="14857" max="14857" width="18" style="170" customWidth="1"/>
    <col min="14858" max="14858" width="16.140625" style="170" customWidth="1"/>
    <col min="14859" max="14859" width="4.42578125" style="170" customWidth="1"/>
    <col min="14860" max="15101" width="9.140625" style="170"/>
    <col min="15102" max="15102" width="3.28515625" style="170" customWidth="1"/>
    <col min="15103" max="15103" width="3" style="170" customWidth="1"/>
    <col min="15104" max="15105" width="2.42578125" style="170" customWidth="1"/>
    <col min="15106" max="15106" width="37.5703125" style="170" customWidth="1"/>
    <col min="15107" max="15107" width="15.7109375" style="170" customWidth="1"/>
    <col min="15108" max="15108" width="14.28515625" style="170" customWidth="1"/>
    <col min="15109" max="15109" width="17" style="170" customWidth="1"/>
    <col min="15110" max="15110" width="14.140625" style="170" customWidth="1"/>
    <col min="15111" max="15111" width="16.7109375" style="170" customWidth="1"/>
    <col min="15112" max="15112" width="17.28515625" style="170" customWidth="1"/>
    <col min="15113" max="15113" width="18" style="170" customWidth="1"/>
    <col min="15114" max="15114" width="16.140625" style="170" customWidth="1"/>
    <col min="15115" max="15115" width="4.42578125" style="170" customWidth="1"/>
    <col min="15116" max="15357" width="9.140625" style="170"/>
    <col min="15358" max="15358" width="3.28515625" style="170" customWidth="1"/>
    <col min="15359" max="15359" width="3" style="170" customWidth="1"/>
    <col min="15360" max="15361" width="2.42578125" style="170" customWidth="1"/>
    <col min="15362" max="15362" width="37.5703125" style="170" customWidth="1"/>
    <col min="15363" max="15363" width="15.7109375" style="170" customWidth="1"/>
    <col min="15364" max="15364" width="14.28515625" style="170" customWidth="1"/>
    <col min="15365" max="15365" width="17" style="170" customWidth="1"/>
    <col min="15366" max="15366" width="14.140625" style="170" customWidth="1"/>
    <col min="15367" max="15367" width="16.7109375" style="170" customWidth="1"/>
    <col min="15368" max="15368" width="17.28515625" style="170" customWidth="1"/>
    <col min="15369" max="15369" width="18" style="170" customWidth="1"/>
    <col min="15370" max="15370" width="16.140625" style="170" customWidth="1"/>
    <col min="15371" max="15371" width="4.42578125" style="170" customWidth="1"/>
    <col min="15372" max="15613" width="9.140625" style="170"/>
    <col min="15614" max="15614" width="3.28515625" style="170" customWidth="1"/>
    <col min="15615" max="15615" width="3" style="170" customWidth="1"/>
    <col min="15616" max="15617" width="2.42578125" style="170" customWidth="1"/>
    <col min="15618" max="15618" width="37.5703125" style="170" customWidth="1"/>
    <col min="15619" max="15619" width="15.7109375" style="170" customWidth="1"/>
    <col min="15620" max="15620" width="14.28515625" style="170" customWidth="1"/>
    <col min="15621" max="15621" width="17" style="170" customWidth="1"/>
    <col min="15622" max="15622" width="14.140625" style="170" customWidth="1"/>
    <col min="15623" max="15623" width="16.7109375" style="170" customWidth="1"/>
    <col min="15624" max="15624" width="17.28515625" style="170" customWidth="1"/>
    <col min="15625" max="15625" width="18" style="170" customWidth="1"/>
    <col min="15626" max="15626" width="16.140625" style="170" customWidth="1"/>
    <col min="15627" max="15627" width="4.42578125" style="170" customWidth="1"/>
    <col min="15628" max="15869" width="9.140625" style="170"/>
    <col min="15870" max="15870" width="3.28515625" style="170" customWidth="1"/>
    <col min="15871" max="15871" width="3" style="170" customWidth="1"/>
    <col min="15872" max="15873" width="2.42578125" style="170" customWidth="1"/>
    <col min="15874" max="15874" width="37.5703125" style="170" customWidth="1"/>
    <col min="15875" max="15875" width="15.7109375" style="170" customWidth="1"/>
    <col min="15876" max="15876" width="14.28515625" style="170" customWidth="1"/>
    <col min="15877" max="15877" width="17" style="170" customWidth="1"/>
    <col min="15878" max="15878" width="14.140625" style="170" customWidth="1"/>
    <col min="15879" max="15879" width="16.7109375" style="170" customWidth="1"/>
    <col min="15880" max="15880" width="17.28515625" style="170" customWidth="1"/>
    <col min="15881" max="15881" width="18" style="170" customWidth="1"/>
    <col min="15882" max="15882" width="16.140625" style="170" customWidth="1"/>
    <col min="15883" max="15883" width="4.42578125" style="170" customWidth="1"/>
    <col min="15884" max="16125" width="9.140625" style="170"/>
    <col min="16126" max="16126" width="3.28515625" style="170" customWidth="1"/>
    <col min="16127" max="16127" width="3" style="170" customWidth="1"/>
    <col min="16128" max="16129" width="2.42578125" style="170" customWidth="1"/>
    <col min="16130" max="16130" width="37.5703125" style="170" customWidth="1"/>
    <col min="16131" max="16131" width="15.7109375" style="170" customWidth="1"/>
    <col min="16132" max="16132" width="14.28515625" style="170" customWidth="1"/>
    <col min="16133" max="16133" width="17" style="170" customWidth="1"/>
    <col min="16134" max="16134" width="14.140625" style="170" customWidth="1"/>
    <col min="16135" max="16135" width="16.7109375" style="170" customWidth="1"/>
    <col min="16136" max="16136" width="17.28515625" style="170" customWidth="1"/>
    <col min="16137" max="16137" width="18" style="170" customWidth="1"/>
    <col min="16138" max="16138" width="16.140625" style="170" customWidth="1"/>
    <col min="16139" max="16139" width="4.42578125" style="170" customWidth="1"/>
    <col min="16140" max="16384" width="9.140625" style="170"/>
  </cols>
  <sheetData>
    <row r="1" spans="3:15" ht="15" customHeight="1">
      <c r="H1" s="431"/>
      <c r="I1" s="431"/>
    </row>
    <row r="2" spans="3:15" ht="15" customHeight="1">
      <c r="C2" s="376"/>
      <c r="F2" s="432" t="str">
        <f>'SCH-7'!B2</f>
        <v>NAME OF THE  COLLEGE PRATHIMA INSTITUTE OF MEDICAL SCIENCES</v>
      </c>
      <c r="H2" s="431"/>
      <c r="I2" s="431"/>
      <c r="J2" s="433"/>
    </row>
    <row r="3" spans="3:15" ht="15" customHeight="1">
      <c r="H3" s="431"/>
      <c r="I3" s="1166" t="s">
        <v>3461</v>
      </c>
      <c r="J3" s="1166"/>
    </row>
    <row r="4" spans="3:15" ht="53.25" customHeight="1">
      <c r="C4" s="1172" t="s">
        <v>3462</v>
      </c>
      <c r="D4" s="1172"/>
      <c r="E4" s="1172"/>
      <c r="F4" s="1172"/>
      <c r="G4" s="1172"/>
      <c r="H4" s="1172"/>
      <c r="I4" s="1172"/>
      <c r="J4" s="1172"/>
    </row>
    <row r="5" spans="3:15">
      <c r="C5" s="185"/>
      <c r="D5" s="179"/>
      <c r="E5" s="179"/>
      <c r="F5" s="179"/>
      <c r="G5" s="434"/>
    </row>
    <row r="6" spans="3:15" ht="13.5" thickBot="1">
      <c r="C6" s="185"/>
      <c r="D6" s="179"/>
      <c r="E6" s="179"/>
      <c r="F6" s="179"/>
      <c r="G6" s="434"/>
      <c r="I6" s="1192" t="s">
        <v>3460</v>
      </c>
      <c r="J6" s="1192"/>
    </row>
    <row r="7" spans="3:15" ht="30.75" customHeight="1" thickTop="1" thickBot="1">
      <c r="C7" s="1173" t="s">
        <v>2882</v>
      </c>
      <c r="D7" s="1174"/>
      <c r="E7" s="1174"/>
      <c r="F7" s="1175"/>
      <c r="G7" s="1194" t="s">
        <v>2907</v>
      </c>
      <c r="H7" s="1195"/>
      <c r="I7" s="1195"/>
      <c r="J7" s="1196"/>
      <c r="K7" s="384"/>
      <c r="L7" s="384"/>
      <c r="M7" s="384"/>
      <c r="N7" s="384"/>
      <c r="O7" s="384"/>
    </row>
    <row r="8" spans="3:15" ht="15" customHeight="1" thickTop="1" thickBot="1">
      <c r="C8" s="1176"/>
      <c r="D8" s="1177"/>
      <c r="E8" s="1177"/>
      <c r="F8" s="1178"/>
      <c r="G8" s="1197" t="s">
        <v>2970</v>
      </c>
      <c r="H8" s="1198"/>
      <c r="I8" s="1198"/>
      <c r="J8" s="1199"/>
    </row>
    <row r="9" spans="3:15" ht="33" customHeight="1" thickTop="1">
      <c r="C9" s="1176"/>
      <c r="D9" s="1177"/>
      <c r="E9" s="1177"/>
      <c r="F9" s="1178"/>
      <c r="G9" s="1200" t="str">
        <f>'[4]GEN INFO'!E35</f>
        <v>M.B.B.S</v>
      </c>
      <c r="H9" s="1201"/>
      <c r="I9" s="1202" t="s">
        <v>4</v>
      </c>
      <c r="J9" s="1203"/>
    </row>
    <row r="10" spans="3:15" ht="63" customHeight="1">
      <c r="C10" s="1176"/>
      <c r="D10" s="1177"/>
      <c r="E10" s="1177"/>
      <c r="F10" s="1178"/>
      <c r="G10" s="344" t="s">
        <v>2885</v>
      </c>
      <c r="H10" s="344" t="s">
        <v>2886</v>
      </c>
      <c r="I10" s="344" t="s">
        <v>2885</v>
      </c>
      <c r="J10" s="862" t="s">
        <v>3450</v>
      </c>
    </row>
    <row r="11" spans="3:15" ht="15" customHeight="1" thickBot="1">
      <c r="C11" s="1179"/>
      <c r="D11" s="1180"/>
      <c r="E11" s="1180"/>
      <c r="F11" s="1181"/>
      <c r="G11" s="435">
        <v>1</v>
      </c>
      <c r="H11" s="435">
        <v>2</v>
      </c>
      <c r="I11" s="436">
        <v>3</v>
      </c>
      <c r="J11" s="437">
        <v>4</v>
      </c>
    </row>
    <row r="12" spans="3:15" ht="13.5" thickTop="1">
      <c r="C12" s="415"/>
      <c r="D12" s="416"/>
      <c r="E12" s="417"/>
      <c r="F12" s="176"/>
      <c r="G12" s="438"/>
      <c r="H12" s="438"/>
      <c r="I12" s="438"/>
      <c r="J12" s="439"/>
    </row>
    <row r="13" spans="3:15" ht="20.100000000000001" customHeight="1">
      <c r="C13" s="415"/>
      <c r="D13" s="179" t="s">
        <v>2971</v>
      </c>
      <c r="E13" s="179"/>
      <c r="F13" s="179"/>
      <c r="G13" s="438">
        <v>20911609</v>
      </c>
      <c r="H13" s="438">
        <v>24472634</v>
      </c>
      <c r="I13" s="438">
        <v>0</v>
      </c>
      <c r="J13" s="439">
        <v>0</v>
      </c>
    </row>
    <row r="14" spans="3:15" ht="20.100000000000001" customHeight="1">
      <c r="C14" s="415"/>
      <c r="D14" s="179" t="s">
        <v>2972</v>
      </c>
      <c r="E14" s="179"/>
      <c r="F14" s="179"/>
      <c r="G14" s="438"/>
      <c r="H14" s="438"/>
      <c r="I14" s="438"/>
      <c r="J14" s="439"/>
    </row>
    <row r="15" spans="3:15" ht="20.100000000000001" customHeight="1">
      <c r="C15" s="415"/>
      <c r="D15" s="179" t="s">
        <v>2973</v>
      </c>
      <c r="E15" s="179"/>
      <c r="F15" s="179"/>
      <c r="G15" s="438">
        <v>11610212</v>
      </c>
      <c r="H15" s="438">
        <v>6418263</v>
      </c>
      <c r="I15" s="438">
        <v>0</v>
      </c>
      <c r="J15" s="439">
        <v>0</v>
      </c>
    </row>
    <row r="16" spans="3:15" ht="20.100000000000001" customHeight="1">
      <c r="C16" s="415"/>
      <c r="D16" s="179" t="s">
        <v>2952</v>
      </c>
      <c r="E16" s="179"/>
      <c r="F16" s="179"/>
      <c r="G16" s="438"/>
      <c r="H16" s="438"/>
      <c r="I16" s="438"/>
      <c r="J16" s="439"/>
    </row>
    <row r="17" spans="3:10" ht="20.100000000000001" customHeight="1">
      <c r="C17" s="415"/>
      <c r="D17" s="179"/>
      <c r="E17" s="336" t="s">
        <v>2974</v>
      </c>
      <c r="F17" s="179"/>
      <c r="G17" s="438">
        <v>0</v>
      </c>
      <c r="H17" s="438">
        <v>0</v>
      </c>
      <c r="I17" s="438">
        <v>0</v>
      </c>
      <c r="J17" s="439">
        <v>0</v>
      </c>
    </row>
    <row r="18" spans="3:10" s="423" customFormat="1" ht="24.95" customHeight="1" thickBot="1">
      <c r="C18" s="1170" t="s">
        <v>97</v>
      </c>
      <c r="D18" s="1171"/>
      <c r="E18" s="1171"/>
      <c r="F18" s="1193"/>
      <c r="G18" s="440">
        <f t="shared" ref="G18:J18" si="0">SUM(G13:G17)</f>
        <v>32521821</v>
      </c>
      <c r="H18" s="440">
        <f t="shared" si="0"/>
        <v>30890897</v>
      </c>
      <c r="I18" s="440">
        <f t="shared" si="0"/>
        <v>0</v>
      </c>
      <c r="J18" s="440">
        <f t="shared" si="0"/>
        <v>0</v>
      </c>
    </row>
    <row r="19" spans="3:10" ht="13.5" thickTop="1">
      <c r="D19" s="406"/>
      <c r="E19" s="406"/>
    </row>
    <row r="20" spans="3:10">
      <c r="D20" s="406"/>
      <c r="E20" s="406"/>
    </row>
  </sheetData>
  <mergeCells count="9">
    <mergeCell ref="I3:J3"/>
    <mergeCell ref="I6:J6"/>
    <mergeCell ref="C18:F18"/>
    <mergeCell ref="C4:J4"/>
    <mergeCell ref="C7:F11"/>
    <mergeCell ref="G7:J7"/>
    <mergeCell ref="G8:J8"/>
    <mergeCell ref="G9:H9"/>
    <mergeCell ref="I9:J9"/>
  </mergeCells>
  <pageMargins left="0.15748031496062992" right="0.15748031496062992" top="0.74803149606299213" bottom="0.27559055118110237" header="0.6692913385826772" footer="0.15748031496062992"/>
  <pageSetup paperSize="5" scale="9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1"/>
  <sheetViews>
    <sheetView view="pageBreakPreview" topLeftCell="A49" zoomScale="120" zoomScaleSheetLayoutView="120" workbookViewId="0">
      <selection activeCell="I69" sqref="I69:I78"/>
    </sheetView>
  </sheetViews>
  <sheetFormatPr defaultRowHeight="12.75"/>
  <cols>
    <col min="1" max="1" width="6.85546875" style="605" customWidth="1"/>
    <col min="2" max="2" width="33" style="605" customWidth="1"/>
    <col min="3" max="3" width="9.28515625" style="611" customWidth="1"/>
    <col min="4" max="5" width="14.7109375" style="612" customWidth="1"/>
    <col min="6" max="6" width="12.85546875" style="612" customWidth="1"/>
    <col min="7" max="7" width="12.140625" style="612" customWidth="1"/>
    <col min="8" max="8" width="14.7109375" style="612" customWidth="1"/>
    <col min="9" max="9" width="17.42578125" style="612" customWidth="1"/>
    <col min="10" max="10" width="16.7109375" style="612" customWidth="1"/>
    <col min="11" max="11" width="2.42578125" style="605" customWidth="1"/>
    <col min="12" max="12" width="12.85546875" style="605" bestFit="1" customWidth="1"/>
    <col min="13" max="256" width="9.140625" style="605"/>
    <col min="257" max="257" width="6.85546875" style="605" customWidth="1"/>
    <col min="258" max="258" width="33" style="605" customWidth="1"/>
    <col min="259" max="259" width="9.28515625" style="605" customWidth="1"/>
    <col min="260" max="261" width="14.7109375" style="605" customWidth="1"/>
    <col min="262" max="262" width="12.85546875" style="605" customWidth="1"/>
    <col min="263" max="263" width="12.140625" style="605" customWidth="1"/>
    <col min="264" max="265" width="14.7109375" style="605" customWidth="1"/>
    <col min="266" max="266" width="16.7109375" style="605" customWidth="1"/>
    <col min="267" max="267" width="2.42578125" style="605" customWidth="1"/>
    <col min="268" max="512" width="9.140625" style="605"/>
    <col min="513" max="513" width="6.85546875" style="605" customWidth="1"/>
    <col min="514" max="514" width="33" style="605" customWidth="1"/>
    <col min="515" max="515" width="9.28515625" style="605" customWidth="1"/>
    <col min="516" max="517" width="14.7109375" style="605" customWidth="1"/>
    <col min="518" max="518" width="12.85546875" style="605" customWidth="1"/>
    <col min="519" max="519" width="12.140625" style="605" customWidth="1"/>
    <col min="520" max="521" width="14.7109375" style="605" customWidth="1"/>
    <col min="522" max="522" width="16.7109375" style="605" customWidth="1"/>
    <col min="523" max="523" width="2.42578125" style="605" customWidth="1"/>
    <col min="524" max="768" width="9.140625" style="605"/>
    <col min="769" max="769" width="6.85546875" style="605" customWidth="1"/>
    <col min="770" max="770" width="33" style="605" customWidth="1"/>
    <col min="771" max="771" width="9.28515625" style="605" customWidth="1"/>
    <col min="772" max="773" width="14.7109375" style="605" customWidth="1"/>
    <col min="774" max="774" width="12.85546875" style="605" customWidth="1"/>
    <col min="775" max="775" width="12.140625" style="605" customWidth="1"/>
    <col min="776" max="777" width="14.7109375" style="605" customWidth="1"/>
    <col min="778" max="778" width="16.7109375" style="605" customWidth="1"/>
    <col min="779" max="779" width="2.42578125" style="605" customWidth="1"/>
    <col min="780" max="1024" width="9.140625" style="605"/>
    <col min="1025" max="1025" width="6.85546875" style="605" customWidth="1"/>
    <col min="1026" max="1026" width="33" style="605" customWidth="1"/>
    <col min="1027" max="1027" width="9.28515625" style="605" customWidth="1"/>
    <col min="1028" max="1029" width="14.7109375" style="605" customWidth="1"/>
    <col min="1030" max="1030" width="12.85546875" style="605" customWidth="1"/>
    <col min="1031" max="1031" width="12.140625" style="605" customWidth="1"/>
    <col min="1032" max="1033" width="14.7109375" style="605" customWidth="1"/>
    <col min="1034" max="1034" width="16.7109375" style="605" customWidth="1"/>
    <col min="1035" max="1035" width="2.42578125" style="605" customWidth="1"/>
    <col min="1036" max="1280" width="9.140625" style="605"/>
    <col min="1281" max="1281" width="6.85546875" style="605" customWidth="1"/>
    <col min="1282" max="1282" width="33" style="605" customWidth="1"/>
    <col min="1283" max="1283" width="9.28515625" style="605" customWidth="1"/>
    <col min="1284" max="1285" width="14.7109375" style="605" customWidth="1"/>
    <col min="1286" max="1286" width="12.85546875" style="605" customWidth="1"/>
    <col min="1287" max="1287" width="12.140625" style="605" customWidth="1"/>
    <col min="1288" max="1289" width="14.7109375" style="605" customWidth="1"/>
    <col min="1290" max="1290" width="16.7109375" style="605" customWidth="1"/>
    <col min="1291" max="1291" width="2.42578125" style="605" customWidth="1"/>
    <col min="1292" max="1536" width="9.140625" style="605"/>
    <col min="1537" max="1537" width="6.85546875" style="605" customWidth="1"/>
    <col min="1538" max="1538" width="33" style="605" customWidth="1"/>
    <col min="1539" max="1539" width="9.28515625" style="605" customWidth="1"/>
    <col min="1540" max="1541" width="14.7109375" style="605" customWidth="1"/>
    <col min="1542" max="1542" width="12.85546875" style="605" customWidth="1"/>
    <col min="1543" max="1543" width="12.140625" style="605" customWidth="1"/>
    <col min="1544" max="1545" width="14.7109375" style="605" customWidth="1"/>
    <col min="1546" max="1546" width="16.7109375" style="605" customWidth="1"/>
    <col min="1547" max="1547" width="2.42578125" style="605" customWidth="1"/>
    <col min="1548" max="1792" width="9.140625" style="605"/>
    <col min="1793" max="1793" width="6.85546875" style="605" customWidth="1"/>
    <col min="1794" max="1794" width="33" style="605" customWidth="1"/>
    <col min="1795" max="1795" width="9.28515625" style="605" customWidth="1"/>
    <col min="1796" max="1797" width="14.7109375" style="605" customWidth="1"/>
    <col min="1798" max="1798" width="12.85546875" style="605" customWidth="1"/>
    <col min="1799" max="1799" width="12.140625" style="605" customWidth="1"/>
    <col min="1800" max="1801" width="14.7109375" style="605" customWidth="1"/>
    <col min="1802" max="1802" width="16.7109375" style="605" customWidth="1"/>
    <col min="1803" max="1803" width="2.42578125" style="605" customWidth="1"/>
    <col min="1804" max="2048" width="9.140625" style="605"/>
    <col min="2049" max="2049" width="6.85546875" style="605" customWidth="1"/>
    <col min="2050" max="2050" width="33" style="605" customWidth="1"/>
    <col min="2051" max="2051" width="9.28515625" style="605" customWidth="1"/>
    <col min="2052" max="2053" width="14.7109375" style="605" customWidth="1"/>
    <col min="2054" max="2054" width="12.85546875" style="605" customWidth="1"/>
    <col min="2055" max="2055" width="12.140625" style="605" customWidth="1"/>
    <col min="2056" max="2057" width="14.7109375" style="605" customWidth="1"/>
    <col min="2058" max="2058" width="16.7109375" style="605" customWidth="1"/>
    <col min="2059" max="2059" width="2.42578125" style="605" customWidth="1"/>
    <col min="2060" max="2304" width="9.140625" style="605"/>
    <col min="2305" max="2305" width="6.85546875" style="605" customWidth="1"/>
    <col min="2306" max="2306" width="33" style="605" customWidth="1"/>
    <col min="2307" max="2307" width="9.28515625" style="605" customWidth="1"/>
    <col min="2308" max="2309" width="14.7109375" style="605" customWidth="1"/>
    <col min="2310" max="2310" width="12.85546875" style="605" customWidth="1"/>
    <col min="2311" max="2311" width="12.140625" style="605" customWidth="1"/>
    <col min="2312" max="2313" width="14.7109375" style="605" customWidth="1"/>
    <col min="2314" max="2314" width="16.7109375" style="605" customWidth="1"/>
    <col min="2315" max="2315" width="2.42578125" style="605" customWidth="1"/>
    <col min="2316" max="2560" width="9.140625" style="605"/>
    <col min="2561" max="2561" width="6.85546875" style="605" customWidth="1"/>
    <col min="2562" max="2562" width="33" style="605" customWidth="1"/>
    <col min="2563" max="2563" width="9.28515625" style="605" customWidth="1"/>
    <col min="2564" max="2565" width="14.7109375" style="605" customWidth="1"/>
    <col min="2566" max="2566" width="12.85546875" style="605" customWidth="1"/>
    <col min="2567" max="2567" width="12.140625" style="605" customWidth="1"/>
    <col min="2568" max="2569" width="14.7109375" style="605" customWidth="1"/>
    <col min="2570" max="2570" width="16.7109375" style="605" customWidth="1"/>
    <col min="2571" max="2571" width="2.42578125" style="605" customWidth="1"/>
    <col min="2572" max="2816" width="9.140625" style="605"/>
    <col min="2817" max="2817" width="6.85546875" style="605" customWidth="1"/>
    <col min="2818" max="2818" width="33" style="605" customWidth="1"/>
    <col min="2819" max="2819" width="9.28515625" style="605" customWidth="1"/>
    <col min="2820" max="2821" width="14.7109375" style="605" customWidth="1"/>
    <col min="2822" max="2822" width="12.85546875" style="605" customWidth="1"/>
    <col min="2823" max="2823" width="12.140625" style="605" customWidth="1"/>
    <col min="2824" max="2825" width="14.7109375" style="605" customWidth="1"/>
    <col min="2826" max="2826" width="16.7109375" style="605" customWidth="1"/>
    <col min="2827" max="2827" width="2.42578125" style="605" customWidth="1"/>
    <col min="2828" max="3072" width="9.140625" style="605"/>
    <col min="3073" max="3073" width="6.85546875" style="605" customWidth="1"/>
    <col min="3074" max="3074" width="33" style="605" customWidth="1"/>
    <col min="3075" max="3075" width="9.28515625" style="605" customWidth="1"/>
    <col min="3076" max="3077" width="14.7109375" style="605" customWidth="1"/>
    <col min="3078" max="3078" width="12.85546875" style="605" customWidth="1"/>
    <col min="3079" max="3079" width="12.140625" style="605" customWidth="1"/>
    <col min="3080" max="3081" width="14.7109375" style="605" customWidth="1"/>
    <col min="3082" max="3082" width="16.7109375" style="605" customWidth="1"/>
    <col min="3083" max="3083" width="2.42578125" style="605" customWidth="1"/>
    <col min="3084" max="3328" width="9.140625" style="605"/>
    <col min="3329" max="3329" width="6.85546875" style="605" customWidth="1"/>
    <col min="3330" max="3330" width="33" style="605" customWidth="1"/>
    <col min="3331" max="3331" width="9.28515625" style="605" customWidth="1"/>
    <col min="3332" max="3333" width="14.7109375" style="605" customWidth="1"/>
    <col min="3334" max="3334" width="12.85546875" style="605" customWidth="1"/>
    <col min="3335" max="3335" width="12.140625" style="605" customWidth="1"/>
    <col min="3336" max="3337" width="14.7109375" style="605" customWidth="1"/>
    <col min="3338" max="3338" width="16.7109375" style="605" customWidth="1"/>
    <col min="3339" max="3339" width="2.42578125" style="605" customWidth="1"/>
    <col min="3340" max="3584" width="9.140625" style="605"/>
    <col min="3585" max="3585" width="6.85546875" style="605" customWidth="1"/>
    <col min="3586" max="3586" width="33" style="605" customWidth="1"/>
    <col min="3587" max="3587" width="9.28515625" style="605" customWidth="1"/>
    <col min="3588" max="3589" width="14.7109375" style="605" customWidth="1"/>
    <col min="3590" max="3590" width="12.85546875" style="605" customWidth="1"/>
    <col min="3591" max="3591" width="12.140625" style="605" customWidth="1"/>
    <col min="3592" max="3593" width="14.7109375" style="605" customWidth="1"/>
    <col min="3594" max="3594" width="16.7109375" style="605" customWidth="1"/>
    <col min="3595" max="3595" width="2.42578125" style="605" customWidth="1"/>
    <col min="3596" max="3840" width="9.140625" style="605"/>
    <col min="3841" max="3841" width="6.85546875" style="605" customWidth="1"/>
    <col min="3842" max="3842" width="33" style="605" customWidth="1"/>
    <col min="3843" max="3843" width="9.28515625" style="605" customWidth="1"/>
    <col min="3844" max="3845" width="14.7109375" style="605" customWidth="1"/>
    <col min="3846" max="3846" width="12.85546875" style="605" customWidth="1"/>
    <col min="3847" max="3847" width="12.140625" style="605" customWidth="1"/>
    <col min="3848" max="3849" width="14.7109375" style="605" customWidth="1"/>
    <col min="3850" max="3850" width="16.7109375" style="605" customWidth="1"/>
    <col min="3851" max="3851" width="2.42578125" style="605" customWidth="1"/>
    <col min="3852" max="4096" width="9.140625" style="605"/>
    <col min="4097" max="4097" width="6.85546875" style="605" customWidth="1"/>
    <col min="4098" max="4098" width="33" style="605" customWidth="1"/>
    <col min="4099" max="4099" width="9.28515625" style="605" customWidth="1"/>
    <col min="4100" max="4101" width="14.7109375" style="605" customWidth="1"/>
    <col min="4102" max="4102" width="12.85546875" style="605" customWidth="1"/>
    <col min="4103" max="4103" width="12.140625" style="605" customWidth="1"/>
    <col min="4104" max="4105" width="14.7109375" style="605" customWidth="1"/>
    <col min="4106" max="4106" width="16.7109375" style="605" customWidth="1"/>
    <col min="4107" max="4107" width="2.42578125" style="605" customWidth="1"/>
    <col min="4108" max="4352" width="9.140625" style="605"/>
    <col min="4353" max="4353" width="6.85546875" style="605" customWidth="1"/>
    <col min="4354" max="4354" width="33" style="605" customWidth="1"/>
    <col min="4355" max="4355" width="9.28515625" style="605" customWidth="1"/>
    <col min="4356" max="4357" width="14.7109375" style="605" customWidth="1"/>
    <col min="4358" max="4358" width="12.85546875" style="605" customWidth="1"/>
    <col min="4359" max="4359" width="12.140625" style="605" customWidth="1"/>
    <col min="4360" max="4361" width="14.7109375" style="605" customWidth="1"/>
    <col min="4362" max="4362" width="16.7109375" style="605" customWidth="1"/>
    <col min="4363" max="4363" width="2.42578125" style="605" customWidth="1"/>
    <col min="4364" max="4608" width="9.140625" style="605"/>
    <col min="4609" max="4609" width="6.85546875" style="605" customWidth="1"/>
    <col min="4610" max="4610" width="33" style="605" customWidth="1"/>
    <col min="4611" max="4611" width="9.28515625" style="605" customWidth="1"/>
    <col min="4612" max="4613" width="14.7109375" style="605" customWidth="1"/>
    <col min="4614" max="4614" width="12.85546875" style="605" customWidth="1"/>
    <col min="4615" max="4615" width="12.140625" style="605" customWidth="1"/>
    <col min="4616" max="4617" width="14.7109375" style="605" customWidth="1"/>
    <col min="4618" max="4618" width="16.7109375" style="605" customWidth="1"/>
    <col min="4619" max="4619" width="2.42578125" style="605" customWidth="1"/>
    <col min="4620" max="4864" width="9.140625" style="605"/>
    <col min="4865" max="4865" width="6.85546875" style="605" customWidth="1"/>
    <col min="4866" max="4866" width="33" style="605" customWidth="1"/>
    <col min="4867" max="4867" width="9.28515625" style="605" customWidth="1"/>
    <col min="4868" max="4869" width="14.7109375" style="605" customWidth="1"/>
    <col min="4870" max="4870" width="12.85546875" style="605" customWidth="1"/>
    <col min="4871" max="4871" width="12.140625" style="605" customWidth="1"/>
    <col min="4872" max="4873" width="14.7109375" style="605" customWidth="1"/>
    <col min="4874" max="4874" width="16.7109375" style="605" customWidth="1"/>
    <col min="4875" max="4875" width="2.42578125" style="605" customWidth="1"/>
    <col min="4876" max="5120" width="9.140625" style="605"/>
    <col min="5121" max="5121" width="6.85546875" style="605" customWidth="1"/>
    <col min="5122" max="5122" width="33" style="605" customWidth="1"/>
    <col min="5123" max="5123" width="9.28515625" style="605" customWidth="1"/>
    <col min="5124" max="5125" width="14.7109375" style="605" customWidth="1"/>
    <col min="5126" max="5126" width="12.85546875" style="605" customWidth="1"/>
    <col min="5127" max="5127" width="12.140625" style="605" customWidth="1"/>
    <col min="5128" max="5129" width="14.7109375" style="605" customWidth="1"/>
    <col min="5130" max="5130" width="16.7109375" style="605" customWidth="1"/>
    <col min="5131" max="5131" width="2.42578125" style="605" customWidth="1"/>
    <col min="5132" max="5376" width="9.140625" style="605"/>
    <col min="5377" max="5377" width="6.85546875" style="605" customWidth="1"/>
    <col min="5378" max="5378" width="33" style="605" customWidth="1"/>
    <col min="5379" max="5379" width="9.28515625" style="605" customWidth="1"/>
    <col min="5380" max="5381" width="14.7109375" style="605" customWidth="1"/>
    <col min="5382" max="5382" width="12.85546875" style="605" customWidth="1"/>
    <col min="5383" max="5383" width="12.140625" style="605" customWidth="1"/>
    <col min="5384" max="5385" width="14.7109375" style="605" customWidth="1"/>
    <col min="5386" max="5386" width="16.7109375" style="605" customWidth="1"/>
    <col min="5387" max="5387" width="2.42578125" style="605" customWidth="1"/>
    <col min="5388" max="5632" width="9.140625" style="605"/>
    <col min="5633" max="5633" width="6.85546875" style="605" customWidth="1"/>
    <col min="5634" max="5634" width="33" style="605" customWidth="1"/>
    <col min="5635" max="5635" width="9.28515625" style="605" customWidth="1"/>
    <col min="5636" max="5637" width="14.7109375" style="605" customWidth="1"/>
    <col min="5638" max="5638" width="12.85546875" style="605" customWidth="1"/>
    <col min="5639" max="5639" width="12.140625" style="605" customWidth="1"/>
    <col min="5640" max="5641" width="14.7109375" style="605" customWidth="1"/>
    <col min="5642" max="5642" width="16.7109375" style="605" customWidth="1"/>
    <col min="5643" max="5643" width="2.42578125" style="605" customWidth="1"/>
    <col min="5644" max="5888" width="9.140625" style="605"/>
    <col min="5889" max="5889" width="6.85546875" style="605" customWidth="1"/>
    <col min="5890" max="5890" width="33" style="605" customWidth="1"/>
    <col min="5891" max="5891" width="9.28515625" style="605" customWidth="1"/>
    <col min="5892" max="5893" width="14.7109375" style="605" customWidth="1"/>
    <col min="5894" max="5894" width="12.85546875" style="605" customWidth="1"/>
    <col min="5895" max="5895" width="12.140625" style="605" customWidth="1"/>
    <col min="5896" max="5897" width="14.7109375" style="605" customWidth="1"/>
    <col min="5898" max="5898" width="16.7109375" style="605" customWidth="1"/>
    <col min="5899" max="5899" width="2.42578125" style="605" customWidth="1"/>
    <col min="5900" max="6144" width="9.140625" style="605"/>
    <col min="6145" max="6145" width="6.85546875" style="605" customWidth="1"/>
    <col min="6146" max="6146" width="33" style="605" customWidth="1"/>
    <col min="6147" max="6147" width="9.28515625" style="605" customWidth="1"/>
    <col min="6148" max="6149" width="14.7109375" style="605" customWidth="1"/>
    <col min="6150" max="6150" width="12.85546875" style="605" customWidth="1"/>
    <col min="6151" max="6151" width="12.140625" style="605" customWidth="1"/>
    <col min="6152" max="6153" width="14.7109375" style="605" customWidth="1"/>
    <col min="6154" max="6154" width="16.7109375" style="605" customWidth="1"/>
    <col min="6155" max="6155" width="2.42578125" style="605" customWidth="1"/>
    <col min="6156" max="6400" width="9.140625" style="605"/>
    <col min="6401" max="6401" width="6.85546875" style="605" customWidth="1"/>
    <col min="6402" max="6402" width="33" style="605" customWidth="1"/>
    <col min="6403" max="6403" width="9.28515625" style="605" customWidth="1"/>
    <col min="6404" max="6405" width="14.7109375" style="605" customWidth="1"/>
    <col min="6406" max="6406" width="12.85546875" style="605" customWidth="1"/>
    <col min="6407" max="6407" width="12.140625" style="605" customWidth="1"/>
    <col min="6408" max="6409" width="14.7109375" style="605" customWidth="1"/>
    <col min="6410" max="6410" width="16.7109375" style="605" customWidth="1"/>
    <col min="6411" max="6411" width="2.42578125" style="605" customWidth="1"/>
    <col min="6412" max="6656" width="9.140625" style="605"/>
    <col min="6657" max="6657" width="6.85546875" style="605" customWidth="1"/>
    <col min="6658" max="6658" width="33" style="605" customWidth="1"/>
    <col min="6659" max="6659" width="9.28515625" style="605" customWidth="1"/>
    <col min="6660" max="6661" width="14.7109375" style="605" customWidth="1"/>
    <col min="6662" max="6662" width="12.85546875" style="605" customWidth="1"/>
    <col min="6663" max="6663" width="12.140625" style="605" customWidth="1"/>
    <col min="6664" max="6665" width="14.7109375" style="605" customWidth="1"/>
    <col min="6666" max="6666" width="16.7109375" style="605" customWidth="1"/>
    <col min="6667" max="6667" width="2.42578125" style="605" customWidth="1"/>
    <col min="6668" max="6912" width="9.140625" style="605"/>
    <col min="6913" max="6913" width="6.85546875" style="605" customWidth="1"/>
    <col min="6914" max="6914" width="33" style="605" customWidth="1"/>
    <col min="6915" max="6915" width="9.28515625" style="605" customWidth="1"/>
    <col min="6916" max="6917" width="14.7109375" style="605" customWidth="1"/>
    <col min="6918" max="6918" width="12.85546875" style="605" customWidth="1"/>
    <col min="6919" max="6919" width="12.140625" style="605" customWidth="1"/>
    <col min="6920" max="6921" width="14.7109375" style="605" customWidth="1"/>
    <col min="6922" max="6922" width="16.7109375" style="605" customWidth="1"/>
    <col min="6923" max="6923" width="2.42578125" style="605" customWidth="1"/>
    <col min="6924" max="7168" width="9.140625" style="605"/>
    <col min="7169" max="7169" width="6.85546875" style="605" customWidth="1"/>
    <col min="7170" max="7170" width="33" style="605" customWidth="1"/>
    <col min="7171" max="7171" width="9.28515625" style="605" customWidth="1"/>
    <col min="7172" max="7173" width="14.7109375" style="605" customWidth="1"/>
    <col min="7174" max="7174" width="12.85546875" style="605" customWidth="1"/>
    <col min="7175" max="7175" width="12.140625" style="605" customWidth="1"/>
    <col min="7176" max="7177" width="14.7109375" style="605" customWidth="1"/>
    <col min="7178" max="7178" width="16.7109375" style="605" customWidth="1"/>
    <col min="7179" max="7179" width="2.42578125" style="605" customWidth="1"/>
    <col min="7180" max="7424" width="9.140625" style="605"/>
    <col min="7425" max="7425" width="6.85546875" style="605" customWidth="1"/>
    <col min="7426" max="7426" width="33" style="605" customWidth="1"/>
    <col min="7427" max="7427" width="9.28515625" style="605" customWidth="1"/>
    <col min="7428" max="7429" width="14.7109375" style="605" customWidth="1"/>
    <col min="7430" max="7430" width="12.85546875" style="605" customWidth="1"/>
    <col min="7431" max="7431" width="12.140625" style="605" customWidth="1"/>
    <col min="7432" max="7433" width="14.7109375" style="605" customWidth="1"/>
    <col min="7434" max="7434" width="16.7109375" style="605" customWidth="1"/>
    <col min="7435" max="7435" width="2.42578125" style="605" customWidth="1"/>
    <col min="7436" max="7680" width="9.140625" style="605"/>
    <col min="7681" max="7681" width="6.85546875" style="605" customWidth="1"/>
    <col min="7682" max="7682" width="33" style="605" customWidth="1"/>
    <col min="7683" max="7683" width="9.28515625" style="605" customWidth="1"/>
    <col min="7684" max="7685" width="14.7109375" style="605" customWidth="1"/>
    <col min="7686" max="7686" width="12.85546875" style="605" customWidth="1"/>
    <col min="7687" max="7687" width="12.140625" style="605" customWidth="1"/>
    <col min="7688" max="7689" width="14.7109375" style="605" customWidth="1"/>
    <col min="7690" max="7690" width="16.7109375" style="605" customWidth="1"/>
    <col min="7691" max="7691" width="2.42578125" style="605" customWidth="1"/>
    <col min="7692" max="7936" width="9.140625" style="605"/>
    <col min="7937" max="7937" width="6.85546875" style="605" customWidth="1"/>
    <col min="7938" max="7938" width="33" style="605" customWidth="1"/>
    <col min="7939" max="7939" width="9.28515625" style="605" customWidth="1"/>
    <col min="7940" max="7941" width="14.7109375" style="605" customWidth="1"/>
    <col min="7942" max="7942" width="12.85546875" style="605" customWidth="1"/>
    <col min="7943" max="7943" width="12.140625" style="605" customWidth="1"/>
    <col min="7944" max="7945" width="14.7109375" style="605" customWidth="1"/>
    <col min="7946" max="7946" width="16.7109375" style="605" customWidth="1"/>
    <col min="7947" max="7947" width="2.42578125" style="605" customWidth="1"/>
    <col min="7948" max="8192" width="9.140625" style="605"/>
    <col min="8193" max="8193" width="6.85546875" style="605" customWidth="1"/>
    <col min="8194" max="8194" width="33" style="605" customWidth="1"/>
    <col min="8195" max="8195" width="9.28515625" style="605" customWidth="1"/>
    <col min="8196" max="8197" width="14.7109375" style="605" customWidth="1"/>
    <col min="8198" max="8198" width="12.85546875" style="605" customWidth="1"/>
    <col min="8199" max="8199" width="12.140625" style="605" customWidth="1"/>
    <col min="8200" max="8201" width="14.7109375" style="605" customWidth="1"/>
    <col min="8202" max="8202" width="16.7109375" style="605" customWidth="1"/>
    <col min="8203" max="8203" width="2.42578125" style="605" customWidth="1"/>
    <col min="8204" max="8448" width="9.140625" style="605"/>
    <col min="8449" max="8449" width="6.85546875" style="605" customWidth="1"/>
    <col min="8450" max="8450" width="33" style="605" customWidth="1"/>
    <col min="8451" max="8451" width="9.28515625" style="605" customWidth="1"/>
    <col min="8452" max="8453" width="14.7109375" style="605" customWidth="1"/>
    <col min="8454" max="8454" width="12.85546875" style="605" customWidth="1"/>
    <col min="8455" max="8455" width="12.140625" style="605" customWidth="1"/>
    <col min="8456" max="8457" width="14.7109375" style="605" customWidth="1"/>
    <col min="8458" max="8458" width="16.7109375" style="605" customWidth="1"/>
    <col min="8459" max="8459" width="2.42578125" style="605" customWidth="1"/>
    <col min="8460" max="8704" width="9.140625" style="605"/>
    <col min="8705" max="8705" width="6.85546875" style="605" customWidth="1"/>
    <col min="8706" max="8706" width="33" style="605" customWidth="1"/>
    <col min="8707" max="8707" width="9.28515625" style="605" customWidth="1"/>
    <col min="8708" max="8709" width="14.7109375" style="605" customWidth="1"/>
    <col min="8710" max="8710" width="12.85546875" style="605" customWidth="1"/>
    <col min="8711" max="8711" width="12.140625" style="605" customWidth="1"/>
    <col min="8712" max="8713" width="14.7109375" style="605" customWidth="1"/>
    <col min="8714" max="8714" width="16.7109375" style="605" customWidth="1"/>
    <col min="8715" max="8715" width="2.42578125" style="605" customWidth="1"/>
    <col min="8716" max="8960" width="9.140625" style="605"/>
    <col min="8961" max="8961" width="6.85546875" style="605" customWidth="1"/>
    <col min="8962" max="8962" width="33" style="605" customWidth="1"/>
    <col min="8963" max="8963" width="9.28515625" style="605" customWidth="1"/>
    <col min="8964" max="8965" width="14.7109375" style="605" customWidth="1"/>
    <col min="8966" max="8966" width="12.85546875" style="605" customWidth="1"/>
    <col min="8967" max="8967" width="12.140625" style="605" customWidth="1"/>
    <col min="8968" max="8969" width="14.7109375" style="605" customWidth="1"/>
    <col min="8970" max="8970" width="16.7109375" style="605" customWidth="1"/>
    <col min="8971" max="8971" width="2.42578125" style="605" customWidth="1"/>
    <col min="8972" max="9216" width="9.140625" style="605"/>
    <col min="9217" max="9217" width="6.85546875" style="605" customWidth="1"/>
    <col min="9218" max="9218" width="33" style="605" customWidth="1"/>
    <col min="9219" max="9219" width="9.28515625" style="605" customWidth="1"/>
    <col min="9220" max="9221" width="14.7109375" style="605" customWidth="1"/>
    <col min="9222" max="9222" width="12.85546875" style="605" customWidth="1"/>
    <col min="9223" max="9223" width="12.140625" style="605" customWidth="1"/>
    <col min="9224" max="9225" width="14.7109375" style="605" customWidth="1"/>
    <col min="9226" max="9226" width="16.7109375" style="605" customWidth="1"/>
    <col min="9227" max="9227" width="2.42578125" style="605" customWidth="1"/>
    <col min="9228" max="9472" width="9.140625" style="605"/>
    <col min="9473" max="9473" width="6.85546875" style="605" customWidth="1"/>
    <col min="9474" max="9474" width="33" style="605" customWidth="1"/>
    <col min="9475" max="9475" width="9.28515625" style="605" customWidth="1"/>
    <col min="9476" max="9477" width="14.7109375" style="605" customWidth="1"/>
    <col min="9478" max="9478" width="12.85546875" style="605" customWidth="1"/>
    <col min="9479" max="9479" width="12.140625" style="605" customWidth="1"/>
    <col min="9480" max="9481" width="14.7109375" style="605" customWidth="1"/>
    <col min="9482" max="9482" width="16.7109375" style="605" customWidth="1"/>
    <col min="9483" max="9483" width="2.42578125" style="605" customWidth="1"/>
    <col min="9484" max="9728" width="9.140625" style="605"/>
    <col min="9729" max="9729" width="6.85546875" style="605" customWidth="1"/>
    <col min="9730" max="9730" width="33" style="605" customWidth="1"/>
    <col min="9731" max="9731" width="9.28515625" style="605" customWidth="1"/>
    <col min="9732" max="9733" width="14.7109375" style="605" customWidth="1"/>
    <col min="9734" max="9734" width="12.85546875" style="605" customWidth="1"/>
    <col min="9735" max="9735" width="12.140625" style="605" customWidth="1"/>
    <col min="9736" max="9737" width="14.7109375" style="605" customWidth="1"/>
    <col min="9738" max="9738" width="16.7109375" style="605" customWidth="1"/>
    <col min="9739" max="9739" width="2.42578125" style="605" customWidth="1"/>
    <col min="9740" max="9984" width="9.140625" style="605"/>
    <col min="9985" max="9985" width="6.85546875" style="605" customWidth="1"/>
    <col min="9986" max="9986" width="33" style="605" customWidth="1"/>
    <col min="9987" max="9987" width="9.28515625" style="605" customWidth="1"/>
    <col min="9988" max="9989" width="14.7109375" style="605" customWidth="1"/>
    <col min="9990" max="9990" width="12.85546875" style="605" customWidth="1"/>
    <col min="9991" max="9991" width="12.140625" style="605" customWidth="1"/>
    <col min="9992" max="9993" width="14.7109375" style="605" customWidth="1"/>
    <col min="9994" max="9994" width="16.7109375" style="605" customWidth="1"/>
    <col min="9995" max="9995" width="2.42578125" style="605" customWidth="1"/>
    <col min="9996" max="10240" width="9.140625" style="605"/>
    <col min="10241" max="10241" width="6.85546875" style="605" customWidth="1"/>
    <col min="10242" max="10242" width="33" style="605" customWidth="1"/>
    <col min="10243" max="10243" width="9.28515625" style="605" customWidth="1"/>
    <col min="10244" max="10245" width="14.7109375" style="605" customWidth="1"/>
    <col min="10246" max="10246" width="12.85546875" style="605" customWidth="1"/>
    <col min="10247" max="10247" width="12.140625" style="605" customWidth="1"/>
    <col min="10248" max="10249" width="14.7109375" style="605" customWidth="1"/>
    <col min="10250" max="10250" width="16.7109375" style="605" customWidth="1"/>
    <col min="10251" max="10251" width="2.42578125" style="605" customWidth="1"/>
    <col min="10252" max="10496" width="9.140625" style="605"/>
    <col min="10497" max="10497" width="6.85546875" style="605" customWidth="1"/>
    <col min="10498" max="10498" width="33" style="605" customWidth="1"/>
    <col min="10499" max="10499" width="9.28515625" style="605" customWidth="1"/>
    <col min="10500" max="10501" width="14.7109375" style="605" customWidth="1"/>
    <col min="10502" max="10502" width="12.85546875" style="605" customWidth="1"/>
    <col min="10503" max="10503" width="12.140625" style="605" customWidth="1"/>
    <col min="10504" max="10505" width="14.7109375" style="605" customWidth="1"/>
    <col min="10506" max="10506" width="16.7109375" style="605" customWidth="1"/>
    <col min="10507" max="10507" width="2.42578125" style="605" customWidth="1"/>
    <col min="10508" max="10752" width="9.140625" style="605"/>
    <col min="10753" max="10753" width="6.85546875" style="605" customWidth="1"/>
    <col min="10754" max="10754" width="33" style="605" customWidth="1"/>
    <col min="10755" max="10755" width="9.28515625" style="605" customWidth="1"/>
    <col min="10756" max="10757" width="14.7109375" style="605" customWidth="1"/>
    <col min="10758" max="10758" width="12.85546875" style="605" customWidth="1"/>
    <col min="10759" max="10759" width="12.140625" style="605" customWidth="1"/>
    <col min="10760" max="10761" width="14.7109375" style="605" customWidth="1"/>
    <col min="10762" max="10762" width="16.7109375" style="605" customWidth="1"/>
    <col min="10763" max="10763" width="2.42578125" style="605" customWidth="1"/>
    <col min="10764" max="11008" width="9.140625" style="605"/>
    <col min="11009" max="11009" width="6.85546875" style="605" customWidth="1"/>
    <col min="11010" max="11010" width="33" style="605" customWidth="1"/>
    <col min="11011" max="11011" width="9.28515625" style="605" customWidth="1"/>
    <col min="11012" max="11013" width="14.7109375" style="605" customWidth="1"/>
    <col min="11014" max="11014" width="12.85546875" style="605" customWidth="1"/>
    <col min="11015" max="11015" width="12.140625" style="605" customWidth="1"/>
    <col min="11016" max="11017" width="14.7109375" style="605" customWidth="1"/>
    <col min="11018" max="11018" width="16.7109375" style="605" customWidth="1"/>
    <col min="11019" max="11019" width="2.42578125" style="605" customWidth="1"/>
    <col min="11020" max="11264" width="9.140625" style="605"/>
    <col min="11265" max="11265" width="6.85546875" style="605" customWidth="1"/>
    <col min="11266" max="11266" width="33" style="605" customWidth="1"/>
    <col min="11267" max="11267" width="9.28515625" style="605" customWidth="1"/>
    <col min="11268" max="11269" width="14.7109375" style="605" customWidth="1"/>
    <col min="11270" max="11270" width="12.85546875" style="605" customWidth="1"/>
    <col min="11271" max="11271" width="12.140625" style="605" customWidth="1"/>
    <col min="11272" max="11273" width="14.7109375" style="605" customWidth="1"/>
    <col min="11274" max="11274" width="16.7109375" style="605" customWidth="1"/>
    <col min="11275" max="11275" width="2.42578125" style="605" customWidth="1"/>
    <col min="11276" max="11520" width="9.140625" style="605"/>
    <col min="11521" max="11521" width="6.85546875" style="605" customWidth="1"/>
    <col min="11522" max="11522" width="33" style="605" customWidth="1"/>
    <col min="11523" max="11523" width="9.28515625" style="605" customWidth="1"/>
    <col min="11524" max="11525" width="14.7109375" style="605" customWidth="1"/>
    <col min="11526" max="11526" width="12.85546875" style="605" customWidth="1"/>
    <col min="11527" max="11527" width="12.140625" style="605" customWidth="1"/>
    <col min="11528" max="11529" width="14.7109375" style="605" customWidth="1"/>
    <col min="11530" max="11530" width="16.7109375" style="605" customWidth="1"/>
    <col min="11531" max="11531" width="2.42578125" style="605" customWidth="1"/>
    <col min="11532" max="11776" width="9.140625" style="605"/>
    <col min="11777" max="11777" width="6.85546875" style="605" customWidth="1"/>
    <col min="11778" max="11778" width="33" style="605" customWidth="1"/>
    <col min="11779" max="11779" width="9.28515625" style="605" customWidth="1"/>
    <col min="11780" max="11781" width="14.7109375" style="605" customWidth="1"/>
    <col min="11782" max="11782" width="12.85546875" style="605" customWidth="1"/>
    <col min="11783" max="11783" width="12.140625" style="605" customWidth="1"/>
    <col min="11784" max="11785" width="14.7109375" style="605" customWidth="1"/>
    <col min="11786" max="11786" width="16.7109375" style="605" customWidth="1"/>
    <col min="11787" max="11787" width="2.42578125" style="605" customWidth="1"/>
    <col min="11788" max="12032" width="9.140625" style="605"/>
    <col min="12033" max="12033" width="6.85546875" style="605" customWidth="1"/>
    <col min="12034" max="12034" width="33" style="605" customWidth="1"/>
    <col min="12035" max="12035" width="9.28515625" style="605" customWidth="1"/>
    <col min="12036" max="12037" width="14.7109375" style="605" customWidth="1"/>
    <col min="12038" max="12038" width="12.85546875" style="605" customWidth="1"/>
    <col min="12039" max="12039" width="12.140625" style="605" customWidth="1"/>
    <col min="12040" max="12041" width="14.7109375" style="605" customWidth="1"/>
    <col min="12042" max="12042" width="16.7109375" style="605" customWidth="1"/>
    <col min="12043" max="12043" width="2.42578125" style="605" customWidth="1"/>
    <col min="12044" max="12288" width="9.140625" style="605"/>
    <col min="12289" max="12289" width="6.85546875" style="605" customWidth="1"/>
    <col min="12290" max="12290" width="33" style="605" customWidth="1"/>
    <col min="12291" max="12291" width="9.28515625" style="605" customWidth="1"/>
    <col min="12292" max="12293" width="14.7109375" style="605" customWidth="1"/>
    <col min="12294" max="12294" width="12.85546875" style="605" customWidth="1"/>
    <col min="12295" max="12295" width="12.140625" style="605" customWidth="1"/>
    <col min="12296" max="12297" width="14.7109375" style="605" customWidth="1"/>
    <col min="12298" max="12298" width="16.7109375" style="605" customWidth="1"/>
    <col min="12299" max="12299" width="2.42578125" style="605" customWidth="1"/>
    <col min="12300" max="12544" width="9.140625" style="605"/>
    <col min="12545" max="12545" width="6.85546875" style="605" customWidth="1"/>
    <col min="12546" max="12546" width="33" style="605" customWidth="1"/>
    <col min="12547" max="12547" width="9.28515625" style="605" customWidth="1"/>
    <col min="12548" max="12549" width="14.7109375" style="605" customWidth="1"/>
    <col min="12550" max="12550" width="12.85546875" style="605" customWidth="1"/>
    <col min="12551" max="12551" width="12.140625" style="605" customWidth="1"/>
    <col min="12552" max="12553" width="14.7109375" style="605" customWidth="1"/>
    <col min="12554" max="12554" width="16.7109375" style="605" customWidth="1"/>
    <col min="12555" max="12555" width="2.42578125" style="605" customWidth="1"/>
    <col min="12556" max="12800" width="9.140625" style="605"/>
    <col min="12801" max="12801" width="6.85546875" style="605" customWidth="1"/>
    <col min="12802" max="12802" width="33" style="605" customWidth="1"/>
    <col min="12803" max="12803" width="9.28515625" style="605" customWidth="1"/>
    <col min="12804" max="12805" width="14.7109375" style="605" customWidth="1"/>
    <col min="12806" max="12806" width="12.85546875" style="605" customWidth="1"/>
    <col min="12807" max="12807" width="12.140625" style="605" customWidth="1"/>
    <col min="12808" max="12809" width="14.7109375" style="605" customWidth="1"/>
    <col min="12810" max="12810" width="16.7109375" style="605" customWidth="1"/>
    <col min="12811" max="12811" width="2.42578125" style="605" customWidth="1"/>
    <col min="12812" max="13056" width="9.140625" style="605"/>
    <col min="13057" max="13057" width="6.85546875" style="605" customWidth="1"/>
    <col min="13058" max="13058" width="33" style="605" customWidth="1"/>
    <col min="13059" max="13059" width="9.28515625" style="605" customWidth="1"/>
    <col min="13060" max="13061" width="14.7109375" style="605" customWidth="1"/>
    <col min="13062" max="13062" width="12.85546875" style="605" customWidth="1"/>
    <col min="13063" max="13063" width="12.140625" style="605" customWidth="1"/>
    <col min="13064" max="13065" width="14.7109375" style="605" customWidth="1"/>
    <col min="13066" max="13066" width="16.7109375" style="605" customWidth="1"/>
    <col min="13067" max="13067" width="2.42578125" style="605" customWidth="1"/>
    <col min="13068" max="13312" width="9.140625" style="605"/>
    <col min="13313" max="13313" width="6.85546875" style="605" customWidth="1"/>
    <col min="13314" max="13314" width="33" style="605" customWidth="1"/>
    <col min="13315" max="13315" width="9.28515625" style="605" customWidth="1"/>
    <col min="13316" max="13317" width="14.7109375" style="605" customWidth="1"/>
    <col min="13318" max="13318" width="12.85546875" style="605" customWidth="1"/>
    <col min="13319" max="13319" width="12.140625" style="605" customWidth="1"/>
    <col min="13320" max="13321" width="14.7109375" style="605" customWidth="1"/>
    <col min="13322" max="13322" width="16.7109375" style="605" customWidth="1"/>
    <col min="13323" max="13323" width="2.42578125" style="605" customWidth="1"/>
    <col min="13324" max="13568" width="9.140625" style="605"/>
    <col min="13569" max="13569" width="6.85546875" style="605" customWidth="1"/>
    <col min="13570" max="13570" width="33" style="605" customWidth="1"/>
    <col min="13571" max="13571" width="9.28515625" style="605" customWidth="1"/>
    <col min="13572" max="13573" width="14.7109375" style="605" customWidth="1"/>
    <col min="13574" max="13574" width="12.85546875" style="605" customWidth="1"/>
    <col min="13575" max="13575" width="12.140625" style="605" customWidth="1"/>
    <col min="13576" max="13577" width="14.7109375" style="605" customWidth="1"/>
    <col min="13578" max="13578" width="16.7109375" style="605" customWidth="1"/>
    <col min="13579" max="13579" width="2.42578125" style="605" customWidth="1"/>
    <col min="13580" max="13824" width="9.140625" style="605"/>
    <col min="13825" max="13825" width="6.85546875" style="605" customWidth="1"/>
    <col min="13826" max="13826" width="33" style="605" customWidth="1"/>
    <col min="13827" max="13827" width="9.28515625" style="605" customWidth="1"/>
    <col min="13828" max="13829" width="14.7109375" style="605" customWidth="1"/>
    <col min="13830" max="13830" width="12.85546875" style="605" customWidth="1"/>
    <col min="13831" max="13831" width="12.140625" style="605" customWidth="1"/>
    <col min="13832" max="13833" width="14.7109375" style="605" customWidth="1"/>
    <col min="13834" max="13834" width="16.7109375" style="605" customWidth="1"/>
    <col min="13835" max="13835" width="2.42578125" style="605" customWidth="1"/>
    <col min="13836" max="14080" width="9.140625" style="605"/>
    <col min="14081" max="14081" width="6.85546875" style="605" customWidth="1"/>
    <col min="14082" max="14082" width="33" style="605" customWidth="1"/>
    <col min="14083" max="14083" width="9.28515625" style="605" customWidth="1"/>
    <col min="14084" max="14085" width="14.7109375" style="605" customWidth="1"/>
    <col min="14086" max="14086" width="12.85546875" style="605" customWidth="1"/>
    <col min="14087" max="14087" width="12.140625" style="605" customWidth="1"/>
    <col min="14088" max="14089" width="14.7109375" style="605" customWidth="1"/>
    <col min="14090" max="14090" width="16.7109375" style="605" customWidth="1"/>
    <col min="14091" max="14091" width="2.42578125" style="605" customWidth="1"/>
    <col min="14092" max="14336" width="9.140625" style="605"/>
    <col min="14337" max="14337" width="6.85546875" style="605" customWidth="1"/>
    <col min="14338" max="14338" width="33" style="605" customWidth="1"/>
    <col min="14339" max="14339" width="9.28515625" style="605" customWidth="1"/>
    <col min="14340" max="14341" width="14.7109375" style="605" customWidth="1"/>
    <col min="14342" max="14342" width="12.85546875" style="605" customWidth="1"/>
    <col min="14343" max="14343" width="12.140625" style="605" customWidth="1"/>
    <col min="14344" max="14345" width="14.7109375" style="605" customWidth="1"/>
    <col min="14346" max="14346" width="16.7109375" style="605" customWidth="1"/>
    <col min="14347" max="14347" width="2.42578125" style="605" customWidth="1"/>
    <col min="14348" max="14592" width="9.140625" style="605"/>
    <col min="14593" max="14593" width="6.85546875" style="605" customWidth="1"/>
    <col min="14594" max="14594" width="33" style="605" customWidth="1"/>
    <col min="14595" max="14595" width="9.28515625" style="605" customWidth="1"/>
    <col min="14596" max="14597" width="14.7109375" style="605" customWidth="1"/>
    <col min="14598" max="14598" width="12.85546875" style="605" customWidth="1"/>
    <col min="14599" max="14599" width="12.140625" style="605" customWidth="1"/>
    <col min="14600" max="14601" width="14.7109375" style="605" customWidth="1"/>
    <col min="14602" max="14602" width="16.7109375" style="605" customWidth="1"/>
    <col min="14603" max="14603" width="2.42578125" style="605" customWidth="1"/>
    <col min="14604" max="14848" width="9.140625" style="605"/>
    <col min="14849" max="14849" width="6.85546875" style="605" customWidth="1"/>
    <col min="14850" max="14850" width="33" style="605" customWidth="1"/>
    <col min="14851" max="14851" width="9.28515625" style="605" customWidth="1"/>
    <col min="14852" max="14853" width="14.7109375" style="605" customWidth="1"/>
    <col min="14854" max="14854" width="12.85546875" style="605" customWidth="1"/>
    <col min="14855" max="14855" width="12.140625" style="605" customWidth="1"/>
    <col min="14856" max="14857" width="14.7109375" style="605" customWidth="1"/>
    <col min="14858" max="14858" width="16.7109375" style="605" customWidth="1"/>
    <col min="14859" max="14859" width="2.42578125" style="605" customWidth="1"/>
    <col min="14860" max="15104" width="9.140625" style="605"/>
    <col min="15105" max="15105" width="6.85546875" style="605" customWidth="1"/>
    <col min="15106" max="15106" width="33" style="605" customWidth="1"/>
    <col min="15107" max="15107" width="9.28515625" style="605" customWidth="1"/>
    <col min="15108" max="15109" width="14.7109375" style="605" customWidth="1"/>
    <col min="15110" max="15110" width="12.85546875" style="605" customWidth="1"/>
    <col min="15111" max="15111" width="12.140625" style="605" customWidth="1"/>
    <col min="15112" max="15113" width="14.7109375" style="605" customWidth="1"/>
    <col min="15114" max="15114" width="16.7109375" style="605" customWidth="1"/>
    <col min="15115" max="15115" width="2.42578125" style="605" customWidth="1"/>
    <col min="15116" max="15360" width="9.140625" style="605"/>
    <col min="15361" max="15361" width="6.85546875" style="605" customWidth="1"/>
    <col min="15362" max="15362" width="33" style="605" customWidth="1"/>
    <col min="15363" max="15363" width="9.28515625" style="605" customWidth="1"/>
    <col min="15364" max="15365" width="14.7109375" style="605" customWidth="1"/>
    <col min="15366" max="15366" width="12.85546875" style="605" customWidth="1"/>
    <col min="15367" max="15367" width="12.140625" style="605" customWidth="1"/>
    <col min="15368" max="15369" width="14.7109375" style="605" customWidth="1"/>
    <col min="15370" max="15370" width="16.7109375" style="605" customWidth="1"/>
    <col min="15371" max="15371" width="2.42578125" style="605" customWidth="1"/>
    <col min="15372" max="15616" width="9.140625" style="605"/>
    <col min="15617" max="15617" width="6.85546875" style="605" customWidth="1"/>
    <col min="15618" max="15618" width="33" style="605" customWidth="1"/>
    <col min="15619" max="15619" width="9.28515625" style="605" customWidth="1"/>
    <col min="15620" max="15621" width="14.7109375" style="605" customWidth="1"/>
    <col min="15622" max="15622" width="12.85546875" style="605" customWidth="1"/>
    <col min="15623" max="15623" width="12.140625" style="605" customWidth="1"/>
    <col min="15624" max="15625" width="14.7109375" style="605" customWidth="1"/>
    <col min="15626" max="15626" width="16.7109375" style="605" customWidth="1"/>
    <col min="15627" max="15627" width="2.42578125" style="605" customWidth="1"/>
    <col min="15628" max="15872" width="9.140625" style="605"/>
    <col min="15873" max="15873" width="6.85546875" style="605" customWidth="1"/>
    <col min="15874" max="15874" width="33" style="605" customWidth="1"/>
    <col min="15875" max="15875" width="9.28515625" style="605" customWidth="1"/>
    <col min="15876" max="15877" width="14.7109375" style="605" customWidth="1"/>
    <col min="15878" max="15878" width="12.85546875" style="605" customWidth="1"/>
    <col min="15879" max="15879" width="12.140625" style="605" customWidth="1"/>
    <col min="15880" max="15881" width="14.7109375" style="605" customWidth="1"/>
    <col min="15882" max="15882" width="16.7109375" style="605" customWidth="1"/>
    <col min="15883" max="15883" width="2.42578125" style="605" customWidth="1"/>
    <col min="15884" max="16128" width="9.140625" style="605"/>
    <col min="16129" max="16129" width="6.85546875" style="605" customWidth="1"/>
    <col min="16130" max="16130" width="33" style="605" customWidth="1"/>
    <col min="16131" max="16131" width="9.28515625" style="605" customWidth="1"/>
    <col min="16132" max="16133" width="14.7109375" style="605" customWidth="1"/>
    <col min="16134" max="16134" width="12.85546875" style="605" customWidth="1"/>
    <col min="16135" max="16135" width="12.140625" style="605" customWidth="1"/>
    <col min="16136" max="16137" width="14.7109375" style="605" customWidth="1"/>
    <col min="16138" max="16138" width="16.7109375" style="605" customWidth="1"/>
    <col min="16139" max="16139" width="2.42578125" style="605" customWidth="1"/>
    <col min="16140" max="16384" width="9.140625" style="605"/>
  </cols>
  <sheetData>
    <row r="1" spans="1:10" ht="15">
      <c r="B1" s="606"/>
      <c r="C1" s="607"/>
      <c r="D1" s="608"/>
      <c r="E1" s="608"/>
      <c r="F1" s="608"/>
      <c r="G1" s="608"/>
      <c r="H1" s="608"/>
      <c r="I1" s="608"/>
      <c r="J1" s="608"/>
    </row>
    <row r="2" spans="1:10" s="609" customFormat="1" ht="15">
      <c r="A2" s="1230"/>
      <c r="B2" s="1230"/>
      <c r="C2" s="1230"/>
      <c r="D2" s="1230"/>
      <c r="E2" s="1230"/>
      <c r="F2" s="1230"/>
      <c r="G2" s="1230"/>
      <c r="H2" s="1230"/>
      <c r="I2" s="1230"/>
      <c r="J2" s="1230"/>
    </row>
    <row r="3" spans="1:10">
      <c r="B3" s="610"/>
    </row>
    <row r="4" spans="1:10" ht="18">
      <c r="B4" s="613" t="s">
        <v>3232</v>
      </c>
      <c r="C4" s="613"/>
      <c r="D4" s="613"/>
      <c r="E4" s="613" t="s">
        <v>0</v>
      </c>
      <c r="F4" s="613"/>
      <c r="G4" s="613"/>
      <c r="H4" s="613"/>
      <c r="I4" s="613"/>
      <c r="J4" s="613"/>
    </row>
    <row r="5" spans="1:10" ht="18">
      <c r="B5" s="1229" t="s">
        <v>3233</v>
      </c>
      <c r="C5" s="1229"/>
      <c r="D5" s="1229"/>
      <c r="E5" s="1229"/>
      <c r="F5" s="1229"/>
      <c r="G5" s="1229"/>
      <c r="H5" s="1229"/>
      <c r="I5" s="1229"/>
      <c r="J5" s="1229"/>
    </row>
    <row r="6" spans="1:10" ht="18">
      <c r="B6" s="614"/>
      <c r="C6" s="614"/>
      <c r="D6" s="615"/>
      <c r="E6" s="615"/>
      <c r="F6" s="615"/>
      <c r="G6" s="615"/>
      <c r="H6" s="615"/>
      <c r="I6" s="1228" t="s">
        <v>3234</v>
      </c>
      <c r="J6" s="1228"/>
    </row>
    <row r="7" spans="1:10" ht="15">
      <c r="B7" s="616" t="s">
        <v>3</v>
      </c>
    </row>
    <row r="8" spans="1:10" ht="18.75" thickBot="1">
      <c r="B8" s="1216" t="s">
        <v>3235</v>
      </c>
      <c r="C8" s="1216"/>
      <c r="J8" s="617" t="s">
        <v>3236</v>
      </c>
    </row>
    <row r="9" spans="1:10" ht="13.5" thickTop="1">
      <c r="B9" s="1217" t="s">
        <v>2</v>
      </c>
      <c r="C9" s="1220" t="s">
        <v>3237</v>
      </c>
      <c r="D9" s="1223" t="s">
        <v>3238</v>
      </c>
      <c r="E9" s="1226" t="s">
        <v>3239</v>
      </c>
      <c r="F9" s="1227"/>
      <c r="G9" s="1206" t="s">
        <v>3240</v>
      </c>
      <c r="H9" s="1206" t="s">
        <v>97</v>
      </c>
      <c r="I9" s="1209" t="s">
        <v>3241</v>
      </c>
      <c r="J9" s="1212" t="s">
        <v>3242</v>
      </c>
    </row>
    <row r="10" spans="1:10">
      <c r="B10" s="1218"/>
      <c r="C10" s="1221"/>
      <c r="D10" s="1224"/>
      <c r="E10" s="1215" t="s">
        <v>3243</v>
      </c>
      <c r="F10" s="1215" t="s">
        <v>3244</v>
      </c>
      <c r="G10" s="1207"/>
      <c r="H10" s="1207"/>
      <c r="I10" s="1210"/>
      <c r="J10" s="1213"/>
    </row>
    <row r="11" spans="1:10">
      <c r="B11" s="1219"/>
      <c r="C11" s="1222"/>
      <c r="D11" s="1225"/>
      <c r="E11" s="1211"/>
      <c r="F11" s="1211"/>
      <c r="G11" s="1208"/>
      <c r="H11" s="1208"/>
      <c r="I11" s="1211"/>
      <c r="J11" s="1214"/>
    </row>
    <row r="12" spans="1:10">
      <c r="B12" s="618" t="s">
        <v>3245</v>
      </c>
      <c r="C12" s="619">
        <v>0</v>
      </c>
      <c r="D12" s="620">
        <v>6426137</v>
      </c>
      <c r="E12" s="620">
        <v>0</v>
      </c>
      <c r="F12" s="620">
        <v>0</v>
      </c>
      <c r="G12" s="620">
        <v>0</v>
      </c>
      <c r="H12" s="620">
        <f>D12+E12+F12-G12</f>
        <v>6426137</v>
      </c>
      <c r="I12" s="620">
        <v>0</v>
      </c>
      <c r="J12" s="621">
        <f>H12-I12</f>
        <v>6426137</v>
      </c>
    </row>
    <row r="13" spans="1:10">
      <c r="B13" s="618" t="s">
        <v>3246</v>
      </c>
      <c r="C13" s="619">
        <v>0</v>
      </c>
      <c r="D13" s="620">
        <v>0</v>
      </c>
      <c r="E13" s="620">
        <v>2446987</v>
      </c>
      <c r="F13" s="620">
        <v>11236013</v>
      </c>
      <c r="G13" s="620">
        <v>0</v>
      </c>
      <c r="H13" s="620">
        <f t="shared" ref="H13:H21" si="0">D13+E13+F13-G13</f>
        <v>13683000</v>
      </c>
      <c r="I13" s="620">
        <v>0</v>
      </c>
      <c r="J13" s="621">
        <f t="shared" ref="J13:J21" si="1">H13-I13</f>
        <v>13683000</v>
      </c>
    </row>
    <row r="14" spans="1:10">
      <c r="B14" s="618" t="s">
        <v>3247</v>
      </c>
      <c r="C14" s="622">
        <v>1.6299999999999999E-2</v>
      </c>
      <c r="D14" s="620">
        <v>898686265.40050173</v>
      </c>
      <c r="E14" s="620">
        <v>0</v>
      </c>
      <c r="F14" s="620">
        <v>0</v>
      </c>
      <c r="G14" s="620">
        <v>0</v>
      </c>
      <c r="H14" s="620">
        <f t="shared" si="0"/>
        <v>898686265.40050173</v>
      </c>
      <c r="I14" s="620">
        <v>17946065.181337278</v>
      </c>
      <c r="J14" s="621">
        <f t="shared" si="1"/>
        <v>880740200.21916449</v>
      </c>
    </row>
    <row r="15" spans="1:10">
      <c r="B15" s="618" t="s">
        <v>3248</v>
      </c>
      <c r="C15" s="622">
        <v>0.15</v>
      </c>
      <c r="D15" s="620">
        <v>12685420.390000002</v>
      </c>
      <c r="E15" s="620">
        <v>36320179.259999998</v>
      </c>
      <c r="F15" s="620">
        <v>24657212.73</v>
      </c>
      <c r="G15" s="620">
        <v>0</v>
      </c>
      <c r="H15" s="620">
        <f t="shared" si="0"/>
        <v>73662812.379999995</v>
      </c>
      <c r="I15" s="620">
        <v>44983436</v>
      </c>
      <c r="J15" s="621">
        <f t="shared" si="1"/>
        <v>28679376.379999995</v>
      </c>
    </row>
    <row r="16" spans="1:10">
      <c r="B16" s="618" t="s">
        <v>3249</v>
      </c>
      <c r="C16" s="622">
        <v>7.0699999999999999E-2</v>
      </c>
      <c r="D16" s="620">
        <v>47962299.750000007</v>
      </c>
      <c r="E16" s="620">
        <v>6153505</v>
      </c>
      <c r="F16" s="620">
        <v>20671634</v>
      </c>
      <c r="G16" s="620">
        <v>0</v>
      </c>
      <c r="H16" s="620">
        <f t="shared" si="0"/>
        <v>74787438.75</v>
      </c>
      <c r="I16" s="620">
        <v>9901973</v>
      </c>
      <c r="J16" s="621">
        <f t="shared" si="1"/>
        <v>64885465.75</v>
      </c>
    </row>
    <row r="17" spans="2:10">
      <c r="B17" s="618" t="s">
        <v>3250</v>
      </c>
      <c r="C17" s="622">
        <v>9.5000000000000001E-2</v>
      </c>
      <c r="D17" s="620">
        <v>4474202.9899999993</v>
      </c>
      <c r="E17" s="620">
        <v>5295702</v>
      </c>
      <c r="F17" s="620">
        <v>10354633</v>
      </c>
      <c r="G17" s="620">
        <v>0</v>
      </c>
      <c r="H17" s="620">
        <f t="shared" si="0"/>
        <v>20124537.989999998</v>
      </c>
      <c r="I17" s="620">
        <v>2699841</v>
      </c>
      <c r="J17" s="621">
        <f t="shared" si="1"/>
        <v>17424696.989999998</v>
      </c>
    </row>
    <row r="18" spans="2:10">
      <c r="B18" s="618" t="s">
        <v>3251</v>
      </c>
      <c r="C18" s="622">
        <v>9.5000000000000001E-2</v>
      </c>
      <c r="D18" s="620">
        <v>15477808.979999997</v>
      </c>
      <c r="E18" s="620">
        <v>0</v>
      </c>
      <c r="F18" s="620">
        <v>100413</v>
      </c>
      <c r="G18" s="620">
        <v>0</v>
      </c>
      <c r="H18" s="620">
        <f t="shared" si="0"/>
        <v>15578221.979999997</v>
      </c>
      <c r="I18" s="620">
        <v>3954061.9999999995</v>
      </c>
      <c r="J18" s="621">
        <f t="shared" si="1"/>
        <v>11624159.979999997</v>
      </c>
    </row>
    <row r="19" spans="2:10">
      <c r="B19" s="618" t="s">
        <v>3252</v>
      </c>
      <c r="C19" s="622">
        <v>0.11310000000000001</v>
      </c>
      <c r="D19" s="620">
        <v>14497716</v>
      </c>
      <c r="E19" s="620">
        <v>620000</v>
      </c>
      <c r="F19" s="620">
        <v>0</v>
      </c>
      <c r="G19" s="620">
        <v>109562</v>
      </c>
      <c r="H19" s="620">
        <f t="shared" si="0"/>
        <v>15008154</v>
      </c>
      <c r="I19" s="620">
        <v>5545529</v>
      </c>
      <c r="J19" s="621">
        <f t="shared" si="1"/>
        <v>9462625</v>
      </c>
    </row>
    <row r="20" spans="2:10">
      <c r="B20" s="618" t="s">
        <v>3253</v>
      </c>
      <c r="C20" s="622">
        <v>0.33329999999999999</v>
      </c>
      <c r="D20" s="620">
        <v>1301551.6500000001</v>
      </c>
      <c r="E20" s="620">
        <v>1044000</v>
      </c>
      <c r="F20" s="620">
        <v>2120738</v>
      </c>
      <c r="G20" s="620">
        <v>0</v>
      </c>
      <c r="H20" s="620">
        <f t="shared" si="0"/>
        <v>4466289.6500000004</v>
      </c>
      <c r="I20" s="620">
        <v>2848380</v>
      </c>
      <c r="J20" s="621">
        <f t="shared" si="1"/>
        <v>1617909.6500000004</v>
      </c>
    </row>
    <row r="21" spans="2:10">
      <c r="B21" s="618" t="s">
        <v>3254</v>
      </c>
      <c r="C21" s="622">
        <v>0.1</v>
      </c>
      <c r="D21" s="620">
        <v>9060306</v>
      </c>
      <c r="E21" s="620">
        <v>0</v>
      </c>
      <c r="F21" s="620">
        <v>0</v>
      </c>
      <c r="G21" s="620">
        <v>0</v>
      </c>
      <c r="H21" s="620">
        <f t="shared" si="0"/>
        <v>9060306</v>
      </c>
      <c r="I21" s="620">
        <v>3538922</v>
      </c>
      <c r="J21" s="621">
        <f t="shared" si="1"/>
        <v>5521384</v>
      </c>
    </row>
    <row r="22" spans="2:10" s="627" customFormat="1">
      <c r="B22" s="623" t="s">
        <v>97</v>
      </c>
      <c r="C22" s="624"/>
      <c r="D22" s="625">
        <f t="shared" ref="D22:J22" si="2">SUM(D12:D21)</f>
        <v>1010571708.1605017</v>
      </c>
      <c r="E22" s="625">
        <f t="shared" si="2"/>
        <v>51880373.259999998</v>
      </c>
      <c r="F22" s="625">
        <f t="shared" si="2"/>
        <v>69140643.730000004</v>
      </c>
      <c r="G22" s="625">
        <f t="shared" si="2"/>
        <v>109562</v>
      </c>
      <c r="H22" s="625">
        <f t="shared" si="2"/>
        <v>1131483163.1505017</v>
      </c>
      <c r="I22" s="625">
        <f t="shared" si="2"/>
        <v>91418208.181337282</v>
      </c>
      <c r="J22" s="626">
        <f t="shared" si="2"/>
        <v>1040064954.9691645</v>
      </c>
    </row>
    <row r="23" spans="2:10" ht="13.5" thickBot="1">
      <c r="B23" s="628"/>
      <c r="C23" s="629"/>
      <c r="D23" s="630"/>
      <c r="E23" s="630"/>
      <c r="F23" s="630"/>
      <c r="G23" s="630"/>
      <c r="H23" s="630"/>
      <c r="I23" s="630"/>
      <c r="J23" s="631"/>
    </row>
    <row r="24" spans="2:10" ht="13.5" thickTop="1">
      <c r="B24" s="632"/>
      <c r="C24" s="633"/>
      <c r="D24" s="634"/>
      <c r="E24" s="634"/>
      <c r="F24" s="634"/>
      <c r="G24" s="634"/>
      <c r="H24" s="634"/>
      <c r="I24" s="634"/>
      <c r="J24" s="634"/>
    </row>
    <row r="25" spans="2:10" ht="15">
      <c r="B25" s="616" t="s">
        <v>4</v>
      </c>
    </row>
    <row r="26" spans="2:10" ht="18.75" thickBot="1">
      <c r="B26" s="1216" t="s">
        <v>3235</v>
      </c>
      <c r="C26" s="1216"/>
      <c r="J26" s="617" t="s">
        <v>3236</v>
      </c>
    </row>
    <row r="27" spans="2:10" ht="13.5" thickTop="1">
      <c r="B27" s="1217" t="s">
        <v>2</v>
      </c>
      <c r="C27" s="1220" t="s">
        <v>3237</v>
      </c>
      <c r="D27" s="1223" t="s">
        <v>3238</v>
      </c>
      <c r="E27" s="1226" t="s">
        <v>3239</v>
      </c>
      <c r="F27" s="1227"/>
      <c r="G27" s="1206" t="s">
        <v>3240</v>
      </c>
      <c r="H27" s="1206" t="s">
        <v>97</v>
      </c>
      <c r="I27" s="1209" t="s">
        <v>3241</v>
      </c>
      <c r="J27" s="1212" t="s">
        <v>3242</v>
      </c>
    </row>
    <row r="28" spans="2:10">
      <c r="B28" s="1218"/>
      <c r="C28" s="1221"/>
      <c r="D28" s="1224"/>
      <c r="E28" s="1215" t="s">
        <v>3243</v>
      </c>
      <c r="F28" s="1215" t="s">
        <v>3244</v>
      </c>
      <c r="G28" s="1207"/>
      <c r="H28" s="1207"/>
      <c r="I28" s="1210"/>
      <c r="J28" s="1213"/>
    </row>
    <row r="29" spans="2:10">
      <c r="B29" s="1219"/>
      <c r="C29" s="1222"/>
      <c r="D29" s="1225"/>
      <c r="E29" s="1211"/>
      <c r="F29" s="1211"/>
      <c r="G29" s="1208"/>
      <c r="H29" s="1208"/>
      <c r="I29" s="1211"/>
      <c r="J29" s="1214"/>
    </row>
    <row r="30" spans="2:10">
      <c r="B30" s="618" t="s">
        <v>3245</v>
      </c>
      <c r="C30" s="619">
        <v>0</v>
      </c>
      <c r="D30" s="620">
        <v>0</v>
      </c>
      <c r="E30" s="620">
        <v>0</v>
      </c>
      <c r="F30" s="620">
        <v>0</v>
      </c>
      <c r="G30" s="620">
        <v>0</v>
      </c>
      <c r="H30" s="620">
        <f>D30+E30+F30-G30</f>
        <v>0</v>
      </c>
      <c r="I30" s="620">
        <v>0</v>
      </c>
      <c r="J30" s="621">
        <f>H30-I30</f>
        <v>0</v>
      </c>
    </row>
    <row r="31" spans="2:10">
      <c r="B31" s="618" t="s">
        <v>3246</v>
      </c>
      <c r="C31" s="619">
        <v>0</v>
      </c>
      <c r="D31" s="620">
        <v>0</v>
      </c>
      <c r="E31" s="620">
        <v>0</v>
      </c>
      <c r="F31" s="620">
        <v>0</v>
      </c>
      <c r="G31" s="620">
        <v>0</v>
      </c>
      <c r="H31" s="620">
        <f t="shared" ref="H31:H39" si="3">D31+E31+F31-G31</f>
        <v>0</v>
      </c>
      <c r="I31" s="620">
        <v>0</v>
      </c>
      <c r="J31" s="621">
        <f t="shared" ref="J31:J39" si="4">H31-I31</f>
        <v>0</v>
      </c>
    </row>
    <row r="32" spans="2:10">
      <c r="B32" s="618" t="s">
        <v>3247</v>
      </c>
      <c r="C32" s="622">
        <v>1.6299999999999999E-2</v>
      </c>
      <c r="D32" s="620">
        <v>0</v>
      </c>
      <c r="E32" s="620">
        <v>0</v>
      </c>
      <c r="F32" s="620">
        <v>0</v>
      </c>
      <c r="G32" s="620">
        <v>0</v>
      </c>
      <c r="H32" s="620">
        <f t="shared" si="3"/>
        <v>0</v>
      </c>
      <c r="I32" s="620">
        <v>0</v>
      </c>
      <c r="J32" s="621">
        <f t="shared" si="4"/>
        <v>0</v>
      </c>
    </row>
    <row r="33" spans="2:10">
      <c r="B33" s="618" t="s">
        <v>3248</v>
      </c>
      <c r="C33" s="622">
        <v>0.15</v>
      </c>
      <c r="D33" s="620">
        <v>27107049</v>
      </c>
      <c r="E33" s="620">
        <v>5500000</v>
      </c>
      <c r="F33" s="620">
        <v>0</v>
      </c>
      <c r="G33" s="620">
        <v>0</v>
      </c>
      <c r="H33" s="620">
        <f t="shared" si="3"/>
        <v>32607049</v>
      </c>
      <c r="I33" s="620">
        <v>8285241.0000000009</v>
      </c>
      <c r="J33" s="621">
        <f t="shared" si="4"/>
        <v>24321808</v>
      </c>
    </row>
    <row r="34" spans="2:10">
      <c r="B34" s="618" t="s">
        <v>3249</v>
      </c>
      <c r="C34" s="622">
        <v>7.0699999999999999E-2</v>
      </c>
      <c r="D34" s="620">
        <v>0</v>
      </c>
      <c r="E34" s="620">
        <v>0</v>
      </c>
      <c r="F34" s="620">
        <v>0</v>
      </c>
      <c r="G34" s="620">
        <v>0</v>
      </c>
      <c r="H34" s="620">
        <f t="shared" si="3"/>
        <v>0</v>
      </c>
      <c r="I34" s="620">
        <v>0</v>
      </c>
      <c r="J34" s="621">
        <f t="shared" si="4"/>
        <v>0</v>
      </c>
    </row>
    <row r="35" spans="2:10">
      <c r="B35" s="618" t="s">
        <v>3250</v>
      </c>
      <c r="C35" s="622">
        <v>9.5000000000000001E-2</v>
      </c>
      <c r="D35" s="620">
        <v>0</v>
      </c>
      <c r="E35" s="620">
        <v>0</v>
      </c>
      <c r="F35" s="620">
        <v>0</v>
      </c>
      <c r="G35" s="620">
        <v>0</v>
      </c>
      <c r="H35" s="620">
        <f t="shared" si="3"/>
        <v>0</v>
      </c>
      <c r="I35" s="620">
        <v>0</v>
      </c>
      <c r="J35" s="621">
        <f t="shared" si="4"/>
        <v>0</v>
      </c>
    </row>
    <row r="36" spans="2:10">
      <c r="B36" s="618" t="s">
        <v>3251</v>
      </c>
      <c r="C36" s="622">
        <v>9.5000000000000001E-2</v>
      </c>
      <c r="D36" s="620">
        <v>0</v>
      </c>
      <c r="E36" s="620">
        <v>0</v>
      </c>
      <c r="F36" s="620">
        <v>0</v>
      </c>
      <c r="G36" s="620">
        <v>0</v>
      </c>
      <c r="H36" s="620">
        <f t="shared" si="3"/>
        <v>0</v>
      </c>
      <c r="I36" s="620">
        <v>0</v>
      </c>
      <c r="J36" s="621">
        <f t="shared" si="4"/>
        <v>0</v>
      </c>
    </row>
    <row r="37" spans="2:10">
      <c r="B37" s="618" t="s">
        <v>3252</v>
      </c>
      <c r="C37" s="622">
        <v>0.11310000000000001</v>
      </c>
      <c r="D37" s="620">
        <v>0</v>
      </c>
      <c r="E37" s="620">
        <v>0</v>
      </c>
      <c r="F37" s="620">
        <v>0</v>
      </c>
      <c r="G37" s="620">
        <v>0</v>
      </c>
      <c r="H37" s="620">
        <f t="shared" si="3"/>
        <v>0</v>
      </c>
      <c r="I37" s="620">
        <v>0</v>
      </c>
      <c r="J37" s="621">
        <f t="shared" si="4"/>
        <v>0</v>
      </c>
    </row>
    <row r="38" spans="2:10">
      <c r="B38" s="618" t="s">
        <v>3253</v>
      </c>
      <c r="C38" s="622">
        <v>0.33329999999999999</v>
      </c>
      <c r="D38" s="620">
        <v>0</v>
      </c>
      <c r="E38" s="620">
        <v>0</v>
      </c>
      <c r="F38" s="620">
        <v>0</v>
      </c>
      <c r="G38" s="620">
        <v>0</v>
      </c>
      <c r="H38" s="620">
        <f t="shared" si="3"/>
        <v>0</v>
      </c>
      <c r="I38" s="620">
        <v>0</v>
      </c>
      <c r="J38" s="621">
        <f t="shared" si="4"/>
        <v>0</v>
      </c>
    </row>
    <row r="39" spans="2:10">
      <c r="B39" s="618" t="s">
        <v>3254</v>
      </c>
      <c r="C39" s="622">
        <v>0.1</v>
      </c>
      <c r="D39" s="620">
        <v>0</v>
      </c>
      <c r="E39" s="620">
        <v>0</v>
      </c>
      <c r="F39" s="620">
        <v>0</v>
      </c>
      <c r="G39" s="620">
        <v>0</v>
      </c>
      <c r="H39" s="620">
        <f t="shared" si="3"/>
        <v>0</v>
      </c>
      <c r="I39" s="620">
        <v>0</v>
      </c>
      <c r="J39" s="621">
        <f t="shared" si="4"/>
        <v>0</v>
      </c>
    </row>
    <row r="40" spans="2:10">
      <c r="B40" s="623" t="s">
        <v>97</v>
      </c>
      <c r="C40" s="624"/>
      <c r="D40" s="625">
        <f t="shared" ref="D40:J40" si="5">SUM(D30:D39)</f>
        <v>27107049</v>
      </c>
      <c r="E40" s="625">
        <f t="shared" si="5"/>
        <v>5500000</v>
      </c>
      <c r="F40" s="625">
        <f t="shared" si="5"/>
        <v>0</v>
      </c>
      <c r="G40" s="625">
        <f t="shared" si="5"/>
        <v>0</v>
      </c>
      <c r="H40" s="625">
        <f t="shared" si="5"/>
        <v>32607049</v>
      </c>
      <c r="I40" s="625">
        <f t="shared" si="5"/>
        <v>8285241.0000000009</v>
      </c>
      <c r="J40" s="626">
        <f t="shared" si="5"/>
        <v>24321808</v>
      </c>
    </row>
    <row r="41" spans="2:10" ht="13.5" thickBot="1">
      <c r="B41" s="628"/>
      <c r="C41" s="629"/>
      <c r="D41" s="630"/>
      <c r="E41" s="630"/>
      <c r="F41" s="630"/>
      <c r="G41" s="630"/>
      <c r="H41" s="630"/>
      <c r="I41" s="630"/>
      <c r="J41" s="631"/>
    </row>
    <row r="42" spans="2:10" ht="13.5" thickTop="1">
      <c r="B42" s="632"/>
      <c r="C42" s="633"/>
      <c r="D42" s="634"/>
      <c r="E42" s="634"/>
      <c r="F42" s="634"/>
      <c r="G42" s="634"/>
      <c r="H42" s="634"/>
      <c r="I42" s="634"/>
      <c r="J42" s="634"/>
    </row>
    <row r="43" spans="2:10" ht="18">
      <c r="B43" s="613" t="s">
        <v>3232</v>
      </c>
      <c r="C43" s="613"/>
      <c r="D43" s="613"/>
      <c r="E43" s="613" t="s">
        <v>0</v>
      </c>
      <c r="F43" s="613"/>
      <c r="G43" s="613"/>
      <c r="H43" s="613"/>
      <c r="I43" s="613"/>
      <c r="J43" s="613"/>
    </row>
    <row r="44" spans="2:10" ht="18">
      <c r="B44" s="1229" t="s">
        <v>3233</v>
      </c>
      <c r="C44" s="1229"/>
      <c r="D44" s="1229"/>
      <c r="E44" s="1229"/>
      <c r="F44" s="1229"/>
      <c r="G44" s="1229"/>
      <c r="H44" s="1229"/>
      <c r="I44" s="1229"/>
      <c r="J44" s="1229"/>
    </row>
    <row r="45" spans="2:10" ht="18">
      <c r="B45" s="614"/>
      <c r="C45" s="614"/>
      <c r="D45" s="615"/>
      <c r="E45" s="615"/>
      <c r="F45" s="615"/>
      <c r="G45" s="615"/>
      <c r="H45" s="615"/>
      <c r="I45" s="1228" t="s">
        <v>3234</v>
      </c>
      <c r="J45" s="1228"/>
    </row>
    <row r="46" spans="2:10" ht="15">
      <c r="B46" s="616" t="s">
        <v>3</v>
      </c>
    </row>
    <row r="47" spans="2:10" ht="18.75" thickBot="1">
      <c r="B47" s="1216" t="s">
        <v>3042</v>
      </c>
      <c r="C47" s="1216"/>
      <c r="J47" s="617" t="s">
        <v>3236</v>
      </c>
    </row>
    <row r="48" spans="2:10" ht="13.5" thickTop="1">
      <c r="B48" s="1217" t="s">
        <v>2</v>
      </c>
      <c r="C48" s="1220" t="s">
        <v>3237</v>
      </c>
      <c r="D48" s="1223" t="s">
        <v>3242</v>
      </c>
      <c r="E48" s="1226" t="s">
        <v>3239</v>
      </c>
      <c r="F48" s="1227"/>
      <c r="G48" s="1206" t="s">
        <v>3240</v>
      </c>
      <c r="H48" s="1206" t="s">
        <v>97</v>
      </c>
      <c r="I48" s="1209" t="s">
        <v>3241</v>
      </c>
      <c r="J48" s="1212" t="s">
        <v>3255</v>
      </c>
    </row>
    <row r="49" spans="2:11">
      <c r="B49" s="1218"/>
      <c r="C49" s="1221"/>
      <c r="D49" s="1224"/>
      <c r="E49" s="1215" t="s">
        <v>3256</v>
      </c>
      <c r="F49" s="1215" t="s">
        <v>3257</v>
      </c>
      <c r="G49" s="1207"/>
      <c r="H49" s="1207"/>
      <c r="I49" s="1210"/>
      <c r="J49" s="1213"/>
    </row>
    <row r="50" spans="2:11">
      <c r="B50" s="1219"/>
      <c r="C50" s="1222"/>
      <c r="D50" s="1225"/>
      <c r="E50" s="1211"/>
      <c r="F50" s="1211"/>
      <c r="G50" s="1208"/>
      <c r="H50" s="1208"/>
      <c r="I50" s="1211"/>
      <c r="J50" s="1214"/>
    </row>
    <row r="51" spans="2:11">
      <c r="B51" s="618" t="s">
        <v>3245</v>
      </c>
      <c r="C51" s="619">
        <v>0</v>
      </c>
      <c r="D51" s="620">
        <f>J12</f>
        <v>6426137</v>
      </c>
      <c r="E51" s="620">
        <v>0</v>
      </c>
      <c r="F51" s="620">
        <v>0</v>
      </c>
      <c r="G51" s="620">
        <v>0</v>
      </c>
      <c r="H51" s="620">
        <f>D51+E51+F51-G51</f>
        <v>6426137</v>
      </c>
      <c r="I51" s="620">
        <v>0</v>
      </c>
      <c r="J51" s="621">
        <f>H51-I51</f>
        <v>6426137</v>
      </c>
    </row>
    <row r="52" spans="2:11">
      <c r="B52" s="618" t="s">
        <v>3246</v>
      </c>
      <c r="C52" s="619">
        <v>0</v>
      </c>
      <c r="D52" s="620">
        <f t="shared" ref="D52:D60" si="6">J13</f>
        <v>13683000</v>
      </c>
      <c r="E52" s="620">
        <v>51789365</v>
      </c>
      <c r="F52" s="620">
        <v>0</v>
      </c>
      <c r="G52" s="620">
        <v>65472365</v>
      </c>
      <c r="H52" s="620">
        <f t="shared" ref="H52:H60" si="7">D52+E52+F52-G52</f>
        <v>0</v>
      </c>
      <c r="I52" s="620">
        <v>0</v>
      </c>
      <c r="J52" s="621">
        <f t="shared" ref="J52:J60" si="8">H52-I52</f>
        <v>0</v>
      </c>
    </row>
    <row r="53" spans="2:11">
      <c r="B53" s="618" t="s">
        <v>3247</v>
      </c>
      <c r="C53" s="622">
        <v>1.6299999999999999E-2</v>
      </c>
      <c r="D53" s="620">
        <f t="shared" si="6"/>
        <v>880740200.21916449</v>
      </c>
      <c r="E53" s="620">
        <v>0</v>
      </c>
      <c r="F53" s="620">
        <v>65472365</v>
      </c>
      <c r="G53" s="620">
        <v>0</v>
      </c>
      <c r="H53" s="620">
        <f t="shared" si="7"/>
        <v>946212565.21916449</v>
      </c>
      <c r="I53" s="620">
        <v>17948981.181337278</v>
      </c>
      <c r="J53" s="621">
        <f t="shared" si="8"/>
        <v>928263584.03782725</v>
      </c>
    </row>
    <row r="54" spans="2:11">
      <c r="B54" s="618" t="s">
        <v>3248</v>
      </c>
      <c r="C54" s="622">
        <v>0.15</v>
      </c>
      <c r="D54" s="620">
        <f t="shared" si="6"/>
        <v>28679376.379999995</v>
      </c>
      <c r="E54" s="620">
        <v>15800745.699999999</v>
      </c>
      <c r="F54" s="620">
        <v>9421700</v>
      </c>
      <c r="G54" s="620">
        <v>0</v>
      </c>
      <c r="H54" s="620">
        <f t="shared" si="7"/>
        <v>53901822.079999998</v>
      </c>
      <c r="I54" s="620">
        <v>48802580.350000001</v>
      </c>
      <c r="J54" s="621">
        <f t="shared" si="8"/>
        <v>5099241.7299999967</v>
      </c>
    </row>
    <row r="55" spans="2:11">
      <c r="B55" s="618" t="s">
        <v>3249</v>
      </c>
      <c r="C55" s="622">
        <v>7.0699999999999999E-2</v>
      </c>
      <c r="D55" s="620">
        <f t="shared" si="6"/>
        <v>64885465.75</v>
      </c>
      <c r="E55" s="620">
        <v>16445052</v>
      </c>
      <c r="F55" s="620">
        <v>22016598</v>
      </c>
      <c r="G55" s="620">
        <v>0</v>
      </c>
      <c r="H55" s="620">
        <f t="shared" si="7"/>
        <v>103347115.75</v>
      </c>
      <c r="I55" s="620">
        <v>11931733</v>
      </c>
      <c r="J55" s="621">
        <f t="shared" si="8"/>
        <v>91415382.75</v>
      </c>
    </row>
    <row r="56" spans="2:11">
      <c r="B56" s="618" t="s">
        <v>3250</v>
      </c>
      <c r="C56" s="622">
        <v>9.5000000000000001E-2</v>
      </c>
      <c r="D56" s="620">
        <f t="shared" si="6"/>
        <v>17424696.989999998</v>
      </c>
      <c r="E56" s="620">
        <v>53902</v>
      </c>
      <c r="F56" s="620">
        <v>2960030</v>
      </c>
      <c r="G56" s="620">
        <v>0</v>
      </c>
      <c r="H56" s="620">
        <f t="shared" si="7"/>
        <v>20438628.989999998</v>
      </c>
      <c r="I56" s="620">
        <v>3629011</v>
      </c>
      <c r="J56" s="621">
        <f t="shared" si="8"/>
        <v>16809617.989999998</v>
      </c>
    </row>
    <row r="57" spans="2:11">
      <c r="B57" s="618" t="s">
        <v>3251</v>
      </c>
      <c r="C57" s="622">
        <v>9.5000000000000001E-2</v>
      </c>
      <c r="D57" s="620">
        <f t="shared" si="6"/>
        <v>11624159.979999997</v>
      </c>
      <c r="E57" s="620">
        <v>4215431</v>
      </c>
      <c r="F57" s="620">
        <v>0</v>
      </c>
      <c r="G57" s="620">
        <v>0</v>
      </c>
      <c r="H57" s="620">
        <f t="shared" si="7"/>
        <v>15839590.979999997</v>
      </c>
      <c r="I57" s="620">
        <v>4317483</v>
      </c>
      <c r="J57" s="621">
        <f t="shared" si="8"/>
        <v>11522107.979999997</v>
      </c>
    </row>
    <row r="58" spans="2:11">
      <c r="B58" s="618" t="s">
        <v>3252</v>
      </c>
      <c r="C58" s="622">
        <v>0.11310000000000001</v>
      </c>
      <c r="D58" s="620">
        <f t="shared" si="6"/>
        <v>9462625</v>
      </c>
      <c r="E58" s="620">
        <v>0</v>
      </c>
      <c r="F58" s="620">
        <v>0</v>
      </c>
      <c r="G58" s="620">
        <v>5094</v>
      </c>
      <c r="H58" s="620">
        <f t="shared" si="7"/>
        <v>9457531</v>
      </c>
      <c r="I58" s="620">
        <v>4310123</v>
      </c>
      <c r="J58" s="621">
        <f t="shared" si="8"/>
        <v>5147408</v>
      </c>
    </row>
    <row r="59" spans="2:11">
      <c r="B59" s="618" t="s">
        <v>3253</v>
      </c>
      <c r="C59" s="622">
        <v>0.33329999999999999</v>
      </c>
      <c r="D59" s="620">
        <f t="shared" si="6"/>
        <v>1617909.6500000004</v>
      </c>
      <c r="E59" s="620">
        <v>995229</v>
      </c>
      <c r="F59" s="620">
        <v>1554545</v>
      </c>
      <c r="G59" s="620">
        <v>0</v>
      </c>
      <c r="H59" s="620">
        <f t="shared" si="7"/>
        <v>4167683.6500000004</v>
      </c>
      <c r="I59" s="620">
        <v>2593937</v>
      </c>
      <c r="J59" s="621">
        <f t="shared" si="8"/>
        <v>1573746.6500000004</v>
      </c>
    </row>
    <row r="60" spans="2:11">
      <c r="B60" s="618" t="s">
        <v>3254</v>
      </c>
      <c r="C60" s="622">
        <v>0.1</v>
      </c>
      <c r="D60" s="620">
        <f t="shared" si="6"/>
        <v>5521384</v>
      </c>
      <c r="E60" s="620">
        <v>0</v>
      </c>
      <c r="F60" s="620">
        <v>3535239</v>
      </c>
      <c r="G60" s="620">
        <v>0</v>
      </c>
      <c r="H60" s="620">
        <f t="shared" si="7"/>
        <v>9056623</v>
      </c>
      <c r="I60" s="620">
        <v>2615702</v>
      </c>
      <c r="J60" s="621">
        <f t="shared" si="8"/>
        <v>6440921</v>
      </c>
    </row>
    <row r="61" spans="2:11">
      <c r="B61" s="623" t="s">
        <v>97</v>
      </c>
      <c r="C61" s="624"/>
      <c r="D61" s="625">
        <f t="shared" ref="D61:J61" si="9">SUM(D51:D60)</f>
        <v>1040064954.9691645</v>
      </c>
      <c r="E61" s="625">
        <f t="shared" si="9"/>
        <v>89299724.700000003</v>
      </c>
      <c r="F61" s="625">
        <f t="shared" si="9"/>
        <v>104960477</v>
      </c>
      <c r="G61" s="625">
        <f t="shared" si="9"/>
        <v>65477459</v>
      </c>
      <c r="H61" s="625">
        <f t="shared" si="9"/>
        <v>1168847697.6691647</v>
      </c>
      <c r="I61" s="625">
        <f t="shared" si="9"/>
        <v>96149550.531337276</v>
      </c>
      <c r="J61" s="626">
        <f t="shared" si="9"/>
        <v>1072698147.1378273</v>
      </c>
      <c r="K61" s="627"/>
    </row>
    <row r="62" spans="2:11" ht="13.5" thickBot="1">
      <c r="B62" s="628"/>
      <c r="C62" s="629"/>
      <c r="D62" s="630"/>
      <c r="E62" s="630"/>
      <c r="F62" s="630"/>
      <c r="G62" s="630"/>
      <c r="H62" s="630"/>
      <c r="I62" s="630"/>
      <c r="J62" s="631"/>
    </row>
    <row r="63" spans="2:11" ht="13.5" thickTop="1">
      <c r="B63" s="632"/>
      <c r="C63" s="633"/>
      <c r="D63" s="634"/>
      <c r="E63" s="634"/>
      <c r="F63" s="634"/>
      <c r="G63" s="634"/>
      <c r="H63" s="634"/>
      <c r="I63" s="634"/>
      <c r="J63" s="634"/>
    </row>
    <row r="64" spans="2:11" ht="15">
      <c r="B64" s="616" t="s">
        <v>4</v>
      </c>
    </row>
    <row r="65" spans="2:10" ht="18.75" thickBot="1">
      <c r="B65" s="1216" t="s">
        <v>3042</v>
      </c>
      <c r="C65" s="1216"/>
      <c r="J65" s="617" t="s">
        <v>3236</v>
      </c>
    </row>
    <row r="66" spans="2:10" ht="13.5" thickTop="1">
      <c r="B66" s="1217" t="s">
        <v>2</v>
      </c>
      <c r="C66" s="1220" t="s">
        <v>3237</v>
      </c>
      <c r="D66" s="1223" t="s">
        <v>3242</v>
      </c>
      <c r="E66" s="1226" t="s">
        <v>3239</v>
      </c>
      <c r="F66" s="1227"/>
      <c r="G66" s="1206" t="s">
        <v>3240</v>
      </c>
      <c r="H66" s="1206" t="s">
        <v>97</v>
      </c>
      <c r="I66" s="1209" t="s">
        <v>3241</v>
      </c>
      <c r="J66" s="1212" t="s">
        <v>3255</v>
      </c>
    </row>
    <row r="67" spans="2:10">
      <c r="B67" s="1218"/>
      <c r="C67" s="1221"/>
      <c r="D67" s="1224"/>
      <c r="E67" s="1215" t="s">
        <v>3256</v>
      </c>
      <c r="F67" s="1215" t="s">
        <v>3257</v>
      </c>
      <c r="G67" s="1207"/>
      <c r="H67" s="1207"/>
      <c r="I67" s="1210"/>
      <c r="J67" s="1213"/>
    </row>
    <row r="68" spans="2:10">
      <c r="B68" s="1219"/>
      <c r="C68" s="1222"/>
      <c r="D68" s="1225"/>
      <c r="E68" s="1211"/>
      <c r="F68" s="1211"/>
      <c r="G68" s="1208"/>
      <c r="H68" s="1208"/>
      <c r="I68" s="1211"/>
      <c r="J68" s="1214"/>
    </row>
    <row r="69" spans="2:10">
      <c r="B69" s="618" t="s">
        <v>3245</v>
      </c>
      <c r="C69" s="619">
        <v>0</v>
      </c>
      <c r="D69" s="620">
        <f>J30</f>
        <v>0</v>
      </c>
      <c r="E69" s="620">
        <v>0</v>
      </c>
      <c r="F69" s="620">
        <v>0</v>
      </c>
      <c r="G69" s="620">
        <v>0</v>
      </c>
      <c r="H69" s="620">
        <f>D69+E69+F69-G69</f>
        <v>0</v>
      </c>
      <c r="I69" s="620">
        <v>0</v>
      </c>
      <c r="J69" s="621">
        <f>H69-I69</f>
        <v>0</v>
      </c>
    </row>
    <row r="70" spans="2:10">
      <c r="B70" s="618" t="s">
        <v>3246</v>
      </c>
      <c r="C70" s="619">
        <v>0</v>
      </c>
      <c r="D70" s="620">
        <f t="shared" ref="D70:D78" si="10">J31</f>
        <v>0</v>
      </c>
      <c r="E70" s="620">
        <v>0</v>
      </c>
      <c r="F70" s="620">
        <v>0</v>
      </c>
      <c r="G70" s="620">
        <v>0</v>
      </c>
      <c r="H70" s="620">
        <f t="shared" ref="H70:H78" si="11">D70+E70+F70-G70</f>
        <v>0</v>
      </c>
      <c r="I70" s="620">
        <v>0</v>
      </c>
      <c r="J70" s="621">
        <f t="shared" ref="J70:J78" si="12">H70-I70</f>
        <v>0</v>
      </c>
    </row>
    <row r="71" spans="2:10">
      <c r="B71" s="618" t="s">
        <v>3247</v>
      </c>
      <c r="C71" s="622">
        <v>1.6299999999999999E-2</v>
      </c>
      <c r="D71" s="620">
        <f t="shared" si="10"/>
        <v>0</v>
      </c>
      <c r="E71" s="620">
        <v>0</v>
      </c>
      <c r="F71" s="620">
        <v>0</v>
      </c>
      <c r="G71" s="620">
        <v>0</v>
      </c>
      <c r="H71" s="620">
        <f t="shared" si="11"/>
        <v>0</v>
      </c>
      <c r="I71" s="620">
        <v>0</v>
      </c>
      <c r="J71" s="621">
        <f t="shared" si="12"/>
        <v>0</v>
      </c>
    </row>
    <row r="72" spans="2:10">
      <c r="B72" s="618" t="s">
        <v>3248</v>
      </c>
      <c r="C72" s="622">
        <v>0.15</v>
      </c>
      <c r="D72" s="620">
        <f t="shared" si="10"/>
        <v>24321808</v>
      </c>
      <c r="E72" s="620">
        <v>0</v>
      </c>
      <c r="F72" s="620">
        <v>7035000</v>
      </c>
      <c r="G72" s="620">
        <v>0</v>
      </c>
      <c r="H72" s="620">
        <f t="shared" si="11"/>
        <v>31356808</v>
      </c>
      <c r="I72" s="620">
        <v>5381900.6499999994</v>
      </c>
      <c r="J72" s="621">
        <f t="shared" si="12"/>
        <v>25974907.350000001</v>
      </c>
    </row>
    <row r="73" spans="2:10">
      <c r="B73" s="618" t="s">
        <v>3249</v>
      </c>
      <c r="C73" s="622">
        <v>7.0699999999999999E-2</v>
      </c>
      <c r="D73" s="620">
        <f t="shared" si="10"/>
        <v>0</v>
      </c>
      <c r="E73" s="620">
        <v>0</v>
      </c>
      <c r="F73" s="620">
        <v>0</v>
      </c>
      <c r="G73" s="620">
        <v>0</v>
      </c>
      <c r="H73" s="620">
        <f t="shared" si="11"/>
        <v>0</v>
      </c>
      <c r="I73" s="620">
        <v>0</v>
      </c>
      <c r="J73" s="621">
        <f t="shared" si="12"/>
        <v>0</v>
      </c>
    </row>
    <row r="74" spans="2:10">
      <c r="B74" s="618" t="s">
        <v>3250</v>
      </c>
      <c r="C74" s="622">
        <v>9.5000000000000001E-2</v>
      </c>
      <c r="D74" s="620">
        <f t="shared" si="10"/>
        <v>0</v>
      </c>
      <c r="E74" s="620">
        <v>0</v>
      </c>
      <c r="F74" s="620">
        <v>0</v>
      </c>
      <c r="G74" s="620">
        <v>0</v>
      </c>
      <c r="H74" s="620">
        <f t="shared" si="11"/>
        <v>0</v>
      </c>
      <c r="I74" s="620">
        <v>0</v>
      </c>
      <c r="J74" s="621">
        <f t="shared" si="12"/>
        <v>0</v>
      </c>
    </row>
    <row r="75" spans="2:10">
      <c r="B75" s="618" t="s">
        <v>3251</v>
      </c>
      <c r="C75" s="622">
        <v>9.5000000000000001E-2</v>
      </c>
      <c r="D75" s="620">
        <f t="shared" si="10"/>
        <v>0</v>
      </c>
      <c r="E75" s="620">
        <v>0</v>
      </c>
      <c r="F75" s="620">
        <v>0</v>
      </c>
      <c r="G75" s="620">
        <v>0</v>
      </c>
      <c r="H75" s="620">
        <f t="shared" si="11"/>
        <v>0</v>
      </c>
      <c r="I75" s="620">
        <v>0</v>
      </c>
      <c r="J75" s="621">
        <f t="shared" si="12"/>
        <v>0</v>
      </c>
    </row>
    <row r="76" spans="2:10">
      <c r="B76" s="618" t="s">
        <v>3252</v>
      </c>
      <c r="C76" s="622">
        <v>0.11310000000000001</v>
      </c>
      <c r="D76" s="620">
        <f t="shared" si="10"/>
        <v>0</v>
      </c>
      <c r="E76" s="620">
        <v>0</v>
      </c>
      <c r="F76" s="620">
        <v>0</v>
      </c>
      <c r="G76" s="620">
        <v>0</v>
      </c>
      <c r="H76" s="620">
        <f t="shared" si="11"/>
        <v>0</v>
      </c>
      <c r="I76" s="620">
        <v>0</v>
      </c>
      <c r="J76" s="621">
        <f t="shared" si="12"/>
        <v>0</v>
      </c>
    </row>
    <row r="77" spans="2:10">
      <c r="B77" s="618" t="s">
        <v>3253</v>
      </c>
      <c r="C77" s="622">
        <v>0.33329999999999999</v>
      </c>
      <c r="D77" s="620">
        <f t="shared" si="10"/>
        <v>0</v>
      </c>
      <c r="E77" s="620">
        <v>0</v>
      </c>
      <c r="F77" s="620">
        <v>0</v>
      </c>
      <c r="G77" s="620">
        <v>0</v>
      </c>
      <c r="H77" s="620">
        <f t="shared" si="11"/>
        <v>0</v>
      </c>
      <c r="I77" s="620">
        <v>0</v>
      </c>
      <c r="J77" s="621">
        <f t="shared" si="12"/>
        <v>0</v>
      </c>
    </row>
    <row r="78" spans="2:10">
      <c r="B78" s="618" t="s">
        <v>3254</v>
      </c>
      <c r="C78" s="622">
        <v>0.1</v>
      </c>
      <c r="D78" s="620">
        <f t="shared" si="10"/>
        <v>0</v>
      </c>
      <c r="E78" s="620">
        <v>0</v>
      </c>
      <c r="F78" s="620">
        <v>0</v>
      </c>
      <c r="G78" s="620">
        <v>0</v>
      </c>
      <c r="H78" s="620">
        <f t="shared" si="11"/>
        <v>0</v>
      </c>
      <c r="I78" s="620">
        <v>0</v>
      </c>
      <c r="J78" s="621">
        <f t="shared" si="12"/>
        <v>0</v>
      </c>
    </row>
    <row r="79" spans="2:10">
      <c r="B79" s="623" t="s">
        <v>97</v>
      </c>
      <c r="C79" s="624"/>
      <c r="D79" s="625">
        <f t="shared" ref="D79:J79" si="13">SUM(D69:D78)</f>
        <v>24321808</v>
      </c>
      <c r="E79" s="625">
        <f t="shared" si="13"/>
        <v>0</v>
      </c>
      <c r="F79" s="625">
        <f t="shared" si="13"/>
        <v>7035000</v>
      </c>
      <c r="G79" s="625">
        <f t="shared" si="13"/>
        <v>0</v>
      </c>
      <c r="H79" s="625">
        <f t="shared" si="13"/>
        <v>31356808</v>
      </c>
      <c r="I79" s="625">
        <f t="shared" si="13"/>
        <v>5381900.6499999994</v>
      </c>
      <c r="J79" s="626">
        <f t="shared" si="13"/>
        <v>25974907.350000001</v>
      </c>
    </row>
    <row r="80" spans="2:10" ht="13.5" thickBot="1">
      <c r="B80" s="628"/>
      <c r="C80" s="629"/>
      <c r="D80" s="630"/>
      <c r="E80" s="630"/>
      <c r="F80" s="630"/>
      <c r="G80" s="630"/>
      <c r="H80" s="630"/>
      <c r="I80" s="630"/>
      <c r="J80" s="631"/>
    </row>
    <row r="81" spans="2:10" ht="18.75" thickTop="1">
      <c r="B81" s="614"/>
      <c r="C81" s="614"/>
      <c r="D81" s="615"/>
      <c r="E81" s="615"/>
      <c r="F81" s="615"/>
      <c r="G81" s="615"/>
      <c r="H81" s="615"/>
      <c r="I81" s="615"/>
      <c r="J81" s="615"/>
    </row>
    <row r="82" spans="2:10" ht="18">
      <c r="B82" s="614"/>
      <c r="C82" s="614"/>
      <c r="D82" s="615"/>
      <c r="E82" s="615"/>
      <c r="F82" s="615"/>
      <c r="G82" s="615"/>
      <c r="H82" s="615"/>
      <c r="I82" s="615"/>
      <c r="J82" s="615"/>
    </row>
    <row r="83" spans="2:10" ht="18">
      <c r="B83" s="614"/>
      <c r="C83" s="614"/>
      <c r="D83" s="615"/>
      <c r="E83" s="615"/>
      <c r="F83" s="615"/>
      <c r="G83" s="615"/>
      <c r="H83" s="615"/>
      <c r="I83" s="615"/>
      <c r="J83" s="615"/>
    </row>
    <row r="84" spans="2:10" ht="18">
      <c r="B84" s="614"/>
      <c r="C84" s="614"/>
      <c r="D84" s="615"/>
      <c r="E84" s="615"/>
      <c r="F84" s="615"/>
      <c r="G84" s="615"/>
      <c r="H84" s="615"/>
      <c r="I84" s="615"/>
      <c r="J84" s="615"/>
    </row>
    <row r="85" spans="2:10" ht="18">
      <c r="B85" s="614"/>
      <c r="C85" s="614"/>
      <c r="D85" s="615"/>
      <c r="E85" s="615"/>
      <c r="F85" s="615"/>
      <c r="G85" s="615"/>
      <c r="H85" s="615"/>
      <c r="I85" s="615"/>
      <c r="J85" s="615"/>
    </row>
    <row r="86" spans="2:10" ht="18">
      <c r="B86" s="614"/>
      <c r="C86" s="614"/>
      <c r="D86" s="615"/>
      <c r="E86" s="615"/>
      <c r="F86" s="615"/>
      <c r="G86" s="615"/>
      <c r="H86" s="615"/>
      <c r="I86" s="615"/>
      <c r="J86" s="615"/>
    </row>
    <row r="87" spans="2:10" ht="18">
      <c r="B87" s="614"/>
      <c r="C87" s="614"/>
      <c r="D87" s="615"/>
      <c r="E87" s="615"/>
      <c r="F87" s="615"/>
      <c r="G87" s="615"/>
      <c r="H87" s="615"/>
      <c r="I87" s="615"/>
      <c r="J87" s="615"/>
    </row>
    <row r="88" spans="2:10" ht="18">
      <c r="B88" s="614"/>
      <c r="C88" s="614"/>
      <c r="D88" s="615"/>
      <c r="E88" s="615"/>
      <c r="F88" s="615"/>
      <c r="G88" s="615"/>
      <c r="H88" s="615"/>
      <c r="I88" s="615"/>
      <c r="J88" s="615"/>
    </row>
    <row r="89" spans="2:10" ht="18">
      <c r="B89" s="614"/>
      <c r="C89" s="614"/>
      <c r="D89" s="615"/>
      <c r="E89" s="615"/>
      <c r="F89" s="615"/>
      <c r="G89" s="615"/>
      <c r="H89" s="615"/>
      <c r="I89" s="615"/>
      <c r="J89" s="615"/>
    </row>
    <row r="90" spans="2:10" ht="18">
      <c r="B90" s="614"/>
      <c r="C90" s="614"/>
      <c r="D90" s="615"/>
      <c r="E90" s="615"/>
      <c r="F90" s="615"/>
      <c r="G90" s="615"/>
      <c r="H90" s="615"/>
      <c r="I90" s="615"/>
      <c r="J90" s="615"/>
    </row>
    <row r="91" spans="2:10" ht="18">
      <c r="B91" s="614"/>
      <c r="C91" s="614"/>
      <c r="D91" s="615"/>
      <c r="E91" s="615"/>
      <c r="F91" s="615"/>
      <c r="G91" s="615"/>
      <c r="H91" s="615"/>
      <c r="I91" s="615"/>
      <c r="J91" s="615"/>
    </row>
    <row r="92" spans="2:10" ht="18">
      <c r="B92" s="614"/>
      <c r="C92" s="614"/>
      <c r="D92" s="615"/>
      <c r="E92" s="615"/>
      <c r="F92" s="615"/>
      <c r="G92" s="615"/>
      <c r="H92" s="615"/>
      <c r="I92" s="615"/>
      <c r="J92" s="615"/>
    </row>
    <row r="93" spans="2:10" ht="18">
      <c r="B93" s="614"/>
      <c r="C93" s="614"/>
      <c r="D93" s="615"/>
      <c r="E93" s="615"/>
      <c r="F93" s="615"/>
      <c r="G93" s="615"/>
      <c r="H93" s="615"/>
      <c r="I93" s="615"/>
      <c r="J93" s="615"/>
    </row>
    <row r="94" spans="2:10" ht="18">
      <c r="B94" s="614"/>
      <c r="C94" s="614"/>
      <c r="D94" s="615"/>
      <c r="E94" s="615"/>
      <c r="F94" s="615"/>
      <c r="G94" s="615"/>
      <c r="H94" s="615"/>
      <c r="I94" s="615"/>
      <c r="J94" s="615"/>
    </row>
    <row r="95" spans="2:10" ht="18">
      <c r="B95" s="614"/>
      <c r="C95" s="614"/>
      <c r="D95" s="615"/>
      <c r="E95" s="615"/>
      <c r="F95" s="615"/>
      <c r="G95" s="615"/>
      <c r="H95" s="615"/>
      <c r="I95" s="615"/>
      <c r="J95" s="615"/>
    </row>
    <row r="96" spans="2:10" ht="18">
      <c r="B96" s="614"/>
      <c r="C96" s="614"/>
      <c r="D96" s="615"/>
      <c r="E96" s="615"/>
      <c r="F96" s="615"/>
      <c r="G96" s="615"/>
      <c r="H96" s="615"/>
      <c r="I96" s="615"/>
      <c r="J96" s="615"/>
    </row>
    <row r="97" spans="2:10" ht="18">
      <c r="B97" s="614"/>
      <c r="C97" s="614"/>
      <c r="D97" s="615"/>
      <c r="E97" s="615"/>
      <c r="F97" s="615"/>
      <c r="G97" s="615"/>
      <c r="H97" s="615"/>
      <c r="I97" s="615"/>
      <c r="J97" s="615"/>
    </row>
    <row r="98" spans="2:10" ht="18">
      <c r="B98" s="614"/>
      <c r="C98" s="614"/>
      <c r="D98" s="615"/>
      <c r="E98" s="615"/>
      <c r="F98" s="615"/>
      <c r="G98" s="615"/>
      <c r="H98" s="615"/>
      <c r="I98" s="615"/>
      <c r="J98" s="615"/>
    </row>
    <row r="99" spans="2:10" ht="18">
      <c r="B99" s="614"/>
      <c r="C99" s="614"/>
      <c r="D99" s="615"/>
      <c r="E99" s="615"/>
      <c r="F99" s="615"/>
      <c r="G99" s="615"/>
      <c r="H99" s="615"/>
      <c r="I99" s="615"/>
      <c r="J99" s="615"/>
    </row>
    <row r="100" spans="2:10" ht="18">
      <c r="B100" s="614"/>
      <c r="C100" s="614"/>
      <c r="D100" s="615"/>
      <c r="E100" s="615"/>
      <c r="F100" s="615"/>
      <c r="G100" s="615"/>
      <c r="H100" s="615"/>
      <c r="I100" s="615"/>
      <c r="J100" s="615"/>
    </row>
    <row r="101" spans="2:10" ht="18">
      <c r="B101" s="614"/>
      <c r="C101" s="614"/>
      <c r="D101" s="615"/>
      <c r="E101" s="615"/>
      <c r="F101" s="615"/>
      <c r="G101" s="615"/>
      <c r="H101" s="615"/>
      <c r="I101" s="615"/>
      <c r="J101" s="615"/>
    </row>
    <row r="102" spans="2:10" ht="18">
      <c r="B102" s="614"/>
      <c r="C102" s="614"/>
      <c r="D102" s="615"/>
      <c r="E102" s="615"/>
      <c r="F102" s="615"/>
      <c r="G102" s="615"/>
      <c r="H102" s="615"/>
      <c r="I102" s="615"/>
      <c r="J102" s="615"/>
    </row>
    <row r="103" spans="2:10" ht="18">
      <c r="B103" s="614"/>
      <c r="C103" s="614"/>
      <c r="D103" s="615"/>
      <c r="E103" s="615"/>
      <c r="F103" s="615"/>
      <c r="G103" s="615"/>
      <c r="H103" s="615"/>
      <c r="I103" s="615"/>
      <c r="J103" s="615"/>
    </row>
    <row r="104" spans="2:10" ht="18">
      <c r="B104" s="614"/>
      <c r="C104" s="614"/>
      <c r="D104" s="615"/>
      <c r="E104" s="615"/>
      <c r="F104" s="615"/>
      <c r="G104" s="615"/>
      <c r="H104" s="615"/>
      <c r="I104" s="615"/>
      <c r="J104" s="615"/>
    </row>
    <row r="105" spans="2:10" ht="18">
      <c r="B105" s="614"/>
      <c r="C105" s="614"/>
      <c r="D105" s="615"/>
      <c r="E105" s="615"/>
      <c r="F105" s="615"/>
      <c r="G105" s="615"/>
      <c r="H105" s="615"/>
      <c r="I105" s="615"/>
      <c r="J105" s="615"/>
    </row>
    <row r="106" spans="2:10" ht="18">
      <c r="B106" s="614"/>
      <c r="C106" s="614"/>
      <c r="D106" s="615"/>
      <c r="E106" s="615"/>
      <c r="F106" s="615"/>
      <c r="G106" s="615"/>
      <c r="H106" s="615"/>
      <c r="I106" s="615"/>
      <c r="J106" s="615"/>
    </row>
    <row r="107" spans="2:10" ht="18">
      <c r="B107" s="614"/>
      <c r="C107" s="614"/>
      <c r="D107" s="615"/>
      <c r="E107" s="615"/>
      <c r="F107" s="615"/>
      <c r="G107" s="615"/>
      <c r="H107" s="615"/>
      <c r="I107" s="615"/>
      <c r="J107" s="615"/>
    </row>
    <row r="108" spans="2:10" ht="18">
      <c r="B108" s="614"/>
      <c r="C108" s="614"/>
      <c r="D108" s="615"/>
      <c r="E108" s="615"/>
      <c r="F108" s="615"/>
      <c r="G108" s="615"/>
      <c r="H108" s="615"/>
      <c r="I108" s="615"/>
      <c r="J108" s="615"/>
    </row>
    <row r="109" spans="2:10" ht="18">
      <c r="B109" s="614"/>
      <c r="C109" s="614"/>
      <c r="D109" s="615"/>
      <c r="E109" s="615"/>
      <c r="F109" s="615"/>
      <c r="G109" s="615"/>
      <c r="H109" s="615"/>
      <c r="I109" s="615"/>
      <c r="J109" s="615"/>
    </row>
    <row r="110" spans="2:10" ht="18">
      <c r="B110" s="614"/>
      <c r="C110" s="614"/>
      <c r="D110" s="615"/>
      <c r="E110" s="615"/>
      <c r="F110" s="615"/>
      <c r="G110" s="615"/>
      <c r="H110" s="615"/>
      <c r="I110" s="615"/>
      <c r="J110" s="615"/>
    </row>
    <row r="111" spans="2:10" ht="18">
      <c r="B111" s="614"/>
      <c r="C111" s="614"/>
      <c r="D111" s="615"/>
      <c r="E111" s="615"/>
      <c r="F111" s="615"/>
      <c r="G111" s="615"/>
      <c r="H111" s="615"/>
      <c r="I111" s="615"/>
      <c r="J111" s="615"/>
    </row>
    <row r="112" spans="2:10" ht="18">
      <c r="B112" s="614"/>
      <c r="C112" s="614"/>
      <c r="D112" s="615"/>
      <c r="E112" s="615"/>
      <c r="F112" s="615"/>
      <c r="G112" s="615"/>
      <c r="H112" s="615"/>
      <c r="I112" s="615"/>
      <c r="J112" s="615"/>
    </row>
    <row r="113" spans="1:11" ht="18">
      <c r="B113" s="614"/>
      <c r="C113" s="614"/>
      <c r="D113" s="615"/>
      <c r="E113" s="615"/>
      <c r="F113" s="615"/>
      <c r="G113" s="615"/>
      <c r="H113" s="615"/>
      <c r="I113" s="615"/>
      <c r="J113" s="615"/>
    </row>
    <row r="114" spans="1:11" ht="18">
      <c r="B114" s="614"/>
      <c r="C114" s="614"/>
      <c r="D114" s="615"/>
      <c r="E114" s="615"/>
      <c r="F114" s="615"/>
      <c r="G114" s="615"/>
      <c r="H114" s="615"/>
      <c r="I114" s="615"/>
      <c r="J114" s="615"/>
    </row>
    <row r="115" spans="1:11">
      <c r="B115" s="633"/>
      <c r="C115" s="633"/>
      <c r="D115" s="634"/>
      <c r="E115" s="634"/>
      <c r="F115" s="634"/>
      <c r="G115" s="634"/>
      <c r="H115" s="634"/>
      <c r="I115" s="634"/>
      <c r="J115" s="634"/>
    </row>
    <row r="116" spans="1:11" ht="15">
      <c r="B116" s="1204" t="s">
        <v>3258</v>
      </c>
      <c r="C116" s="1204"/>
      <c r="D116" s="1204"/>
      <c r="E116" s="1204"/>
      <c r="F116" s="1204"/>
      <c r="G116" s="1204"/>
      <c r="H116" s="1204"/>
      <c r="I116" s="1204"/>
      <c r="J116" s="1204"/>
      <c r="K116" s="1204"/>
    </row>
    <row r="117" spans="1:11" ht="15">
      <c r="B117" s="1204" t="s">
        <v>3259</v>
      </c>
      <c r="C117" s="1204"/>
      <c r="D117" s="1204"/>
      <c r="E117" s="1204"/>
      <c r="F117" s="1204"/>
      <c r="G117" s="1204"/>
      <c r="H117" s="1204"/>
      <c r="I117" s="1204"/>
      <c r="J117" s="635"/>
      <c r="K117" s="636"/>
    </row>
    <row r="118" spans="1:11" ht="18">
      <c r="B118" s="637" t="s">
        <v>739</v>
      </c>
      <c r="C118" s="638"/>
      <c r="D118" s="639"/>
      <c r="E118" s="639"/>
      <c r="F118" s="639"/>
      <c r="G118" s="639"/>
      <c r="H118" s="639"/>
      <c r="I118" s="639"/>
      <c r="K118" s="640"/>
    </row>
    <row r="119" spans="1:11" ht="15.75">
      <c r="B119" s="1205" t="s">
        <v>991</v>
      </c>
      <c r="C119" s="1205"/>
      <c r="D119" s="1205"/>
      <c r="E119" s="1205"/>
      <c r="F119" s="1205"/>
      <c r="G119" s="1205"/>
      <c r="H119" s="1205"/>
      <c r="I119" s="1205"/>
      <c r="J119" s="1205"/>
    </row>
    <row r="120" spans="1:11">
      <c r="B120" s="641"/>
    </row>
    <row r="121" spans="1:11" s="611" customFormat="1">
      <c r="A121" s="605"/>
      <c r="B121" s="641"/>
      <c r="D121" s="612"/>
      <c r="E121" s="612"/>
      <c r="F121" s="612"/>
      <c r="G121" s="612"/>
      <c r="H121" s="612"/>
      <c r="I121" s="612"/>
      <c r="J121" s="612"/>
    </row>
  </sheetData>
  <mergeCells count="52">
    <mergeCell ref="A2:J2"/>
    <mergeCell ref="B5:J5"/>
    <mergeCell ref="I6:J6"/>
    <mergeCell ref="B8:C8"/>
    <mergeCell ref="B9:B11"/>
    <mergeCell ref="C9:C11"/>
    <mergeCell ref="D9:D11"/>
    <mergeCell ref="E9:F9"/>
    <mergeCell ref="G9:G11"/>
    <mergeCell ref="H9:H11"/>
    <mergeCell ref="B44:J44"/>
    <mergeCell ref="I9:I11"/>
    <mergeCell ref="J9:J11"/>
    <mergeCell ref="E10:E11"/>
    <mergeCell ref="F10:F11"/>
    <mergeCell ref="B26:C26"/>
    <mergeCell ref="B27:B29"/>
    <mergeCell ref="C27:C29"/>
    <mergeCell ref="D27:D29"/>
    <mergeCell ref="E27:F27"/>
    <mergeCell ref="G27:G29"/>
    <mergeCell ref="H27:H29"/>
    <mergeCell ref="I27:I29"/>
    <mergeCell ref="J27:J29"/>
    <mergeCell ref="E28:E29"/>
    <mergeCell ref="F28:F29"/>
    <mergeCell ref="I45:J45"/>
    <mergeCell ref="B47:C47"/>
    <mergeCell ref="B48:B50"/>
    <mergeCell ref="C48:C50"/>
    <mergeCell ref="D48:D50"/>
    <mergeCell ref="E48:F48"/>
    <mergeCell ref="G48:G50"/>
    <mergeCell ref="H48:H50"/>
    <mergeCell ref="I48:I50"/>
    <mergeCell ref="J48:J50"/>
    <mergeCell ref="E49:E50"/>
    <mergeCell ref="F49:F50"/>
    <mergeCell ref="B65:C65"/>
    <mergeCell ref="B66:B68"/>
    <mergeCell ref="C66:C68"/>
    <mergeCell ref="D66:D68"/>
    <mergeCell ref="E66:F66"/>
    <mergeCell ref="B116:K116"/>
    <mergeCell ref="B117:I117"/>
    <mergeCell ref="B119:J119"/>
    <mergeCell ref="G66:G68"/>
    <mergeCell ref="H66:H68"/>
    <mergeCell ref="I66:I68"/>
    <mergeCell ref="J66:J68"/>
    <mergeCell ref="E67:E68"/>
    <mergeCell ref="F67:F68"/>
  </mergeCells>
  <printOptions horizontalCentered="1"/>
  <pageMargins left="0.15748031496062992" right="0.15748031496062992" top="0.19685039370078741" bottom="0.19685039370078741" header="0.15748031496062992" footer="0.23622047244094491"/>
  <pageSetup paperSize="5" orientation="landscape" verticalDpi="144" r:id="rId1"/>
  <headerFooter alignWithMargins="0"/>
  <rowBreaks count="1" manualBreakCount="1">
    <brk id="41" min="1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dimension ref="A1:AB45"/>
  <sheetViews>
    <sheetView view="pageBreakPreview" zoomScale="120" zoomScaleSheetLayoutView="120" workbookViewId="0">
      <selection activeCell="I33" sqref="I33:I42"/>
    </sheetView>
  </sheetViews>
  <sheetFormatPr defaultRowHeight="12.75"/>
  <cols>
    <col min="1" max="1" width="6.85546875" style="642" customWidth="1"/>
    <col min="2" max="2" width="33" style="642" customWidth="1"/>
    <col min="3" max="3" width="9.28515625" style="647" customWidth="1"/>
    <col min="4" max="5" width="14.7109375" style="612" customWidth="1"/>
    <col min="6" max="6" width="12.85546875" style="612" customWidth="1"/>
    <col min="7" max="7" width="12.140625" style="612" customWidth="1"/>
    <col min="8" max="8" width="14.7109375" style="612" customWidth="1"/>
    <col min="9" max="9" width="17.42578125" style="612" customWidth="1"/>
    <col min="10" max="10" width="16.7109375" style="612" customWidth="1"/>
    <col min="11" max="11" width="2.42578125" style="642" customWidth="1"/>
    <col min="12" max="12" width="14.85546875" style="642" bestFit="1" customWidth="1"/>
    <col min="13" max="13" width="23.42578125" style="642" bestFit="1" customWidth="1"/>
    <col min="14" max="14" width="13.140625" style="642" bestFit="1" customWidth="1"/>
    <col min="15" max="15" width="14.85546875" style="642" bestFit="1" customWidth="1"/>
    <col min="16" max="17" width="12" style="642" bestFit="1" customWidth="1"/>
    <col min="18" max="18" width="17.42578125" style="612" bestFit="1" customWidth="1"/>
    <col min="19" max="19" width="15.85546875" style="612" bestFit="1" customWidth="1"/>
    <col min="20" max="20" width="13.140625" style="612" bestFit="1" customWidth="1"/>
    <col min="21" max="21" width="15.85546875" style="612" bestFit="1" customWidth="1"/>
    <col min="22" max="22" width="14.85546875" style="612" bestFit="1" customWidth="1"/>
    <col min="23" max="23" width="12" style="612" bestFit="1" customWidth="1"/>
    <col min="24" max="24" width="11.140625" style="612" bestFit="1" customWidth="1"/>
    <col min="25" max="28" width="9.140625" style="612"/>
    <col min="29" max="256" width="9.140625" style="642"/>
    <col min="257" max="257" width="6.85546875" style="642" customWidth="1"/>
    <col min="258" max="258" width="33" style="642" customWidth="1"/>
    <col min="259" max="259" width="9.28515625" style="642" customWidth="1"/>
    <col min="260" max="261" width="14.7109375" style="642" customWidth="1"/>
    <col min="262" max="262" width="12.85546875" style="642" customWidth="1"/>
    <col min="263" max="263" width="12.140625" style="642" customWidth="1"/>
    <col min="264" max="265" width="14.7109375" style="642" customWidth="1"/>
    <col min="266" max="266" width="16.7109375" style="642" customWidth="1"/>
    <col min="267" max="267" width="2.42578125" style="642" customWidth="1"/>
    <col min="268" max="512" width="9.140625" style="642"/>
    <col min="513" max="513" width="6.85546875" style="642" customWidth="1"/>
    <col min="514" max="514" width="33" style="642" customWidth="1"/>
    <col min="515" max="515" width="9.28515625" style="642" customWidth="1"/>
    <col min="516" max="517" width="14.7109375" style="642" customWidth="1"/>
    <col min="518" max="518" width="12.85546875" style="642" customWidth="1"/>
    <col min="519" max="519" width="12.140625" style="642" customWidth="1"/>
    <col min="520" max="521" width="14.7109375" style="642" customWidth="1"/>
    <col min="522" max="522" width="16.7109375" style="642" customWidth="1"/>
    <col min="523" max="523" width="2.42578125" style="642" customWidth="1"/>
    <col min="524" max="768" width="9.140625" style="642"/>
    <col min="769" max="769" width="6.85546875" style="642" customWidth="1"/>
    <col min="770" max="770" width="33" style="642" customWidth="1"/>
    <col min="771" max="771" width="9.28515625" style="642" customWidth="1"/>
    <col min="772" max="773" width="14.7109375" style="642" customWidth="1"/>
    <col min="774" max="774" width="12.85546875" style="642" customWidth="1"/>
    <col min="775" max="775" width="12.140625" style="642" customWidth="1"/>
    <col min="776" max="777" width="14.7109375" style="642" customWidth="1"/>
    <col min="778" max="778" width="16.7109375" style="642" customWidth="1"/>
    <col min="779" max="779" width="2.42578125" style="642" customWidth="1"/>
    <col min="780" max="1024" width="9.140625" style="642"/>
    <col min="1025" max="1025" width="6.85546875" style="642" customWidth="1"/>
    <col min="1026" max="1026" width="33" style="642" customWidth="1"/>
    <col min="1027" max="1027" width="9.28515625" style="642" customWidth="1"/>
    <col min="1028" max="1029" width="14.7109375" style="642" customWidth="1"/>
    <col min="1030" max="1030" width="12.85546875" style="642" customWidth="1"/>
    <col min="1031" max="1031" width="12.140625" style="642" customWidth="1"/>
    <col min="1032" max="1033" width="14.7109375" style="642" customWidth="1"/>
    <col min="1034" max="1034" width="16.7109375" style="642" customWidth="1"/>
    <col min="1035" max="1035" width="2.42578125" style="642" customWidth="1"/>
    <col min="1036" max="1280" width="9.140625" style="642"/>
    <col min="1281" max="1281" width="6.85546875" style="642" customWidth="1"/>
    <col min="1282" max="1282" width="33" style="642" customWidth="1"/>
    <col min="1283" max="1283" width="9.28515625" style="642" customWidth="1"/>
    <col min="1284" max="1285" width="14.7109375" style="642" customWidth="1"/>
    <col min="1286" max="1286" width="12.85546875" style="642" customWidth="1"/>
    <col min="1287" max="1287" width="12.140625" style="642" customWidth="1"/>
    <col min="1288" max="1289" width="14.7109375" style="642" customWidth="1"/>
    <col min="1290" max="1290" width="16.7109375" style="642" customWidth="1"/>
    <col min="1291" max="1291" width="2.42578125" style="642" customWidth="1"/>
    <col min="1292" max="1536" width="9.140625" style="642"/>
    <col min="1537" max="1537" width="6.85546875" style="642" customWidth="1"/>
    <col min="1538" max="1538" width="33" style="642" customWidth="1"/>
    <col min="1539" max="1539" width="9.28515625" style="642" customWidth="1"/>
    <col min="1540" max="1541" width="14.7109375" style="642" customWidth="1"/>
    <col min="1542" max="1542" width="12.85546875" style="642" customWidth="1"/>
    <col min="1543" max="1543" width="12.140625" style="642" customWidth="1"/>
    <col min="1544" max="1545" width="14.7109375" style="642" customWidth="1"/>
    <col min="1546" max="1546" width="16.7109375" style="642" customWidth="1"/>
    <col min="1547" max="1547" width="2.42578125" style="642" customWidth="1"/>
    <col min="1548" max="1792" width="9.140625" style="642"/>
    <col min="1793" max="1793" width="6.85546875" style="642" customWidth="1"/>
    <col min="1794" max="1794" width="33" style="642" customWidth="1"/>
    <col min="1795" max="1795" width="9.28515625" style="642" customWidth="1"/>
    <col min="1796" max="1797" width="14.7109375" style="642" customWidth="1"/>
    <col min="1798" max="1798" width="12.85546875" style="642" customWidth="1"/>
    <col min="1799" max="1799" width="12.140625" style="642" customWidth="1"/>
    <col min="1800" max="1801" width="14.7109375" style="642" customWidth="1"/>
    <col min="1802" max="1802" width="16.7109375" style="642" customWidth="1"/>
    <col min="1803" max="1803" width="2.42578125" style="642" customWidth="1"/>
    <col min="1804" max="2048" width="9.140625" style="642"/>
    <col min="2049" max="2049" width="6.85546875" style="642" customWidth="1"/>
    <col min="2050" max="2050" width="33" style="642" customWidth="1"/>
    <col min="2051" max="2051" width="9.28515625" style="642" customWidth="1"/>
    <col min="2052" max="2053" width="14.7109375" style="642" customWidth="1"/>
    <col min="2054" max="2054" width="12.85546875" style="642" customWidth="1"/>
    <col min="2055" max="2055" width="12.140625" style="642" customWidth="1"/>
    <col min="2056" max="2057" width="14.7109375" style="642" customWidth="1"/>
    <col min="2058" max="2058" width="16.7109375" style="642" customWidth="1"/>
    <col min="2059" max="2059" width="2.42578125" style="642" customWidth="1"/>
    <col min="2060" max="2304" width="9.140625" style="642"/>
    <col min="2305" max="2305" width="6.85546875" style="642" customWidth="1"/>
    <col min="2306" max="2306" width="33" style="642" customWidth="1"/>
    <col min="2307" max="2307" width="9.28515625" style="642" customWidth="1"/>
    <col min="2308" max="2309" width="14.7109375" style="642" customWidth="1"/>
    <col min="2310" max="2310" width="12.85546875" style="642" customWidth="1"/>
    <col min="2311" max="2311" width="12.140625" style="642" customWidth="1"/>
    <col min="2312" max="2313" width="14.7109375" style="642" customWidth="1"/>
    <col min="2314" max="2314" width="16.7109375" style="642" customWidth="1"/>
    <col min="2315" max="2315" width="2.42578125" style="642" customWidth="1"/>
    <col min="2316" max="2560" width="9.140625" style="642"/>
    <col min="2561" max="2561" width="6.85546875" style="642" customWidth="1"/>
    <col min="2562" max="2562" width="33" style="642" customWidth="1"/>
    <col min="2563" max="2563" width="9.28515625" style="642" customWidth="1"/>
    <col min="2564" max="2565" width="14.7109375" style="642" customWidth="1"/>
    <col min="2566" max="2566" width="12.85546875" style="642" customWidth="1"/>
    <col min="2567" max="2567" width="12.140625" style="642" customWidth="1"/>
    <col min="2568" max="2569" width="14.7109375" style="642" customWidth="1"/>
    <col min="2570" max="2570" width="16.7109375" style="642" customWidth="1"/>
    <col min="2571" max="2571" width="2.42578125" style="642" customWidth="1"/>
    <col min="2572" max="2816" width="9.140625" style="642"/>
    <col min="2817" max="2817" width="6.85546875" style="642" customWidth="1"/>
    <col min="2818" max="2818" width="33" style="642" customWidth="1"/>
    <col min="2819" max="2819" width="9.28515625" style="642" customWidth="1"/>
    <col min="2820" max="2821" width="14.7109375" style="642" customWidth="1"/>
    <col min="2822" max="2822" width="12.85546875" style="642" customWidth="1"/>
    <col min="2823" max="2823" width="12.140625" style="642" customWidth="1"/>
    <col min="2824" max="2825" width="14.7109375" style="642" customWidth="1"/>
    <col min="2826" max="2826" width="16.7109375" style="642" customWidth="1"/>
    <col min="2827" max="2827" width="2.42578125" style="642" customWidth="1"/>
    <col min="2828" max="3072" width="9.140625" style="642"/>
    <col min="3073" max="3073" width="6.85546875" style="642" customWidth="1"/>
    <col min="3074" max="3074" width="33" style="642" customWidth="1"/>
    <col min="3075" max="3075" width="9.28515625" style="642" customWidth="1"/>
    <col min="3076" max="3077" width="14.7109375" style="642" customWidth="1"/>
    <col min="3078" max="3078" width="12.85546875" style="642" customWidth="1"/>
    <col min="3079" max="3079" width="12.140625" style="642" customWidth="1"/>
    <col min="3080" max="3081" width="14.7109375" style="642" customWidth="1"/>
    <col min="3082" max="3082" width="16.7109375" style="642" customWidth="1"/>
    <col min="3083" max="3083" width="2.42578125" style="642" customWidth="1"/>
    <col min="3084" max="3328" width="9.140625" style="642"/>
    <col min="3329" max="3329" width="6.85546875" style="642" customWidth="1"/>
    <col min="3330" max="3330" width="33" style="642" customWidth="1"/>
    <col min="3331" max="3331" width="9.28515625" style="642" customWidth="1"/>
    <col min="3332" max="3333" width="14.7109375" style="642" customWidth="1"/>
    <col min="3334" max="3334" width="12.85546875" style="642" customWidth="1"/>
    <col min="3335" max="3335" width="12.140625" style="642" customWidth="1"/>
    <col min="3336" max="3337" width="14.7109375" style="642" customWidth="1"/>
    <col min="3338" max="3338" width="16.7109375" style="642" customWidth="1"/>
    <col min="3339" max="3339" width="2.42578125" style="642" customWidth="1"/>
    <col min="3340" max="3584" width="9.140625" style="642"/>
    <col min="3585" max="3585" width="6.85546875" style="642" customWidth="1"/>
    <col min="3586" max="3586" width="33" style="642" customWidth="1"/>
    <col min="3587" max="3587" width="9.28515625" style="642" customWidth="1"/>
    <col min="3588" max="3589" width="14.7109375" style="642" customWidth="1"/>
    <col min="3590" max="3590" width="12.85546875" style="642" customWidth="1"/>
    <col min="3591" max="3591" width="12.140625" style="642" customWidth="1"/>
    <col min="3592" max="3593" width="14.7109375" style="642" customWidth="1"/>
    <col min="3594" max="3594" width="16.7109375" style="642" customWidth="1"/>
    <col min="3595" max="3595" width="2.42578125" style="642" customWidth="1"/>
    <col min="3596" max="3840" width="9.140625" style="642"/>
    <col min="3841" max="3841" width="6.85546875" style="642" customWidth="1"/>
    <col min="3842" max="3842" width="33" style="642" customWidth="1"/>
    <col min="3843" max="3843" width="9.28515625" style="642" customWidth="1"/>
    <col min="3844" max="3845" width="14.7109375" style="642" customWidth="1"/>
    <col min="3846" max="3846" width="12.85546875" style="642" customWidth="1"/>
    <col min="3847" max="3847" width="12.140625" style="642" customWidth="1"/>
    <col min="3848" max="3849" width="14.7109375" style="642" customWidth="1"/>
    <col min="3850" max="3850" width="16.7109375" style="642" customWidth="1"/>
    <col min="3851" max="3851" width="2.42578125" style="642" customWidth="1"/>
    <col min="3852" max="4096" width="9.140625" style="642"/>
    <col min="4097" max="4097" width="6.85546875" style="642" customWidth="1"/>
    <col min="4098" max="4098" width="33" style="642" customWidth="1"/>
    <col min="4099" max="4099" width="9.28515625" style="642" customWidth="1"/>
    <col min="4100" max="4101" width="14.7109375" style="642" customWidth="1"/>
    <col min="4102" max="4102" width="12.85546875" style="642" customWidth="1"/>
    <col min="4103" max="4103" width="12.140625" style="642" customWidth="1"/>
    <col min="4104" max="4105" width="14.7109375" style="642" customWidth="1"/>
    <col min="4106" max="4106" width="16.7109375" style="642" customWidth="1"/>
    <col min="4107" max="4107" width="2.42578125" style="642" customWidth="1"/>
    <col min="4108" max="4352" width="9.140625" style="642"/>
    <col min="4353" max="4353" width="6.85546875" style="642" customWidth="1"/>
    <col min="4354" max="4354" width="33" style="642" customWidth="1"/>
    <col min="4355" max="4355" width="9.28515625" style="642" customWidth="1"/>
    <col min="4356" max="4357" width="14.7109375" style="642" customWidth="1"/>
    <col min="4358" max="4358" width="12.85546875" style="642" customWidth="1"/>
    <col min="4359" max="4359" width="12.140625" style="642" customWidth="1"/>
    <col min="4360" max="4361" width="14.7109375" style="642" customWidth="1"/>
    <col min="4362" max="4362" width="16.7109375" style="642" customWidth="1"/>
    <col min="4363" max="4363" width="2.42578125" style="642" customWidth="1"/>
    <col min="4364" max="4608" width="9.140625" style="642"/>
    <col min="4609" max="4609" width="6.85546875" style="642" customWidth="1"/>
    <col min="4610" max="4610" width="33" style="642" customWidth="1"/>
    <col min="4611" max="4611" width="9.28515625" style="642" customWidth="1"/>
    <col min="4612" max="4613" width="14.7109375" style="642" customWidth="1"/>
    <col min="4614" max="4614" width="12.85546875" style="642" customWidth="1"/>
    <col min="4615" max="4615" width="12.140625" style="642" customWidth="1"/>
    <col min="4616" max="4617" width="14.7109375" style="642" customWidth="1"/>
    <col min="4618" max="4618" width="16.7109375" style="642" customWidth="1"/>
    <col min="4619" max="4619" width="2.42578125" style="642" customWidth="1"/>
    <col min="4620" max="4864" width="9.140625" style="642"/>
    <col min="4865" max="4865" width="6.85546875" style="642" customWidth="1"/>
    <col min="4866" max="4866" width="33" style="642" customWidth="1"/>
    <col min="4867" max="4867" width="9.28515625" style="642" customWidth="1"/>
    <col min="4868" max="4869" width="14.7109375" style="642" customWidth="1"/>
    <col min="4870" max="4870" width="12.85546875" style="642" customWidth="1"/>
    <col min="4871" max="4871" width="12.140625" style="642" customWidth="1"/>
    <col min="4872" max="4873" width="14.7109375" style="642" customWidth="1"/>
    <col min="4874" max="4874" width="16.7109375" style="642" customWidth="1"/>
    <col min="4875" max="4875" width="2.42578125" style="642" customWidth="1"/>
    <col min="4876" max="5120" width="9.140625" style="642"/>
    <col min="5121" max="5121" width="6.85546875" style="642" customWidth="1"/>
    <col min="5122" max="5122" width="33" style="642" customWidth="1"/>
    <col min="5123" max="5123" width="9.28515625" style="642" customWidth="1"/>
    <col min="5124" max="5125" width="14.7109375" style="642" customWidth="1"/>
    <col min="5126" max="5126" width="12.85546875" style="642" customWidth="1"/>
    <col min="5127" max="5127" width="12.140625" style="642" customWidth="1"/>
    <col min="5128" max="5129" width="14.7109375" style="642" customWidth="1"/>
    <col min="5130" max="5130" width="16.7109375" style="642" customWidth="1"/>
    <col min="5131" max="5131" width="2.42578125" style="642" customWidth="1"/>
    <col min="5132" max="5376" width="9.140625" style="642"/>
    <col min="5377" max="5377" width="6.85546875" style="642" customWidth="1"/>
    <col min="5378" max="5378" width="33" style="642" customWidth="1"/>
    <col min="5379" max="5379" width="9.28515625" style="642" customWidth="1"/>
    <col min="5380" max="5381" width="14.7109375" style="642" customWidth="1"/>
    <col min="5382" max="5382" width="12.85546875" style="642" customWidth="1"/>
    <col min="5383" max="5383" width="12.140625" style="642" customWidth="1"/>
    <col min="5384" max="5385" width="14.7109375" style="642" customWidth="1"/>
    <col min="5386" max="5386" width="16.7109375" style="642" customWidth="1"/>
    <col min="5387" max="5387" width="2.42578125" style="642" customWidth="1"/>
    <col min="5388" max="5632" width="9.140625" style="642"/>
    <col min="5633" max="5633" width="6.85546875" style="642" customWidth="1"/>
    <col min="5634" max="5634" width="33" style="642" customWidth="1"/>
    <col min="5635" max="5635" width="9.28515625" style="642" customWidth="1"/>
    <col min="5636" max="5637" width="14.7109375" style="642" customWidth="1"/>
    <col min="5638" max="5638" width="12.85546875" style="642" customWidth="1"/>
    <col min="5639" max="5639" width="12.140625" style="642" customWidth="1"/>
    <col min="5640" max="5641" width="14.7109375" style="642" customWidth="1"/>
    <col min="5642" max="5642" width="16.7109375" style="642" customWidth="1"/>
    <col min="5643" max="5643" width="2.42578125" style="642" customWidth="1"/>
    <col min="5644" max="5888" width="9.140625" style="642"/>
    <col min="5889" max="5889" width="6.85546875" style="642" customWidth="1"/>
    <col min="5890" max="5890" width="33" style="642" customWidth="1"/>
    <col min="5891" max="5891" width="9.28515625" style="642" customWidth="1"/>
    <col min="5892" max="5893" width="14.7109375" style="642" customWidth="1"/>
    <col min="5894" max="5894" width="12.85546875" style="642" customWidth="1"/>
    <col min="5895" max="5895" width="12.140625" style="642" customWidth="1"/>
    <col min="5896" max="5897" width="14.7109375" style="642" customWidth="1"/>
    <col min="5898" max="5898" width="16.7109375" style="642" customWidth="1"/>
    <col min="5899" max="5899" width="2.42578125" style="642" customWidth="1"/>
    <col min="5900" max="6144" width="9.140625" style="642"/>
    <col min="6145" max="6145" width="6.85546875" style="642" customWidth="1"/>
    <col min="6146" max="6146" width="33" style="642" customWidth="1"/>
    <col min="6147" max="6147" width="9.28515625" style="642" customWidth="1"/>
    <col min="6148" max="6149" width="14.7109375" style="642" customWidth="1"/>
    <col min="6150" max="6150" width="12.85546875" style="642" customWidth="1"/>
    <col min="6151" max="6151" width="12.140625" style="642" customWidth="1"/>
    <col min="6152" max="6153" width="14.7109375" style="642" customWidth="1"/>
    <col min="6154" max="6154" width="16.7109375" style="642" customWidth="1"/>
    <col min="6155" max="6155" width="2.42578125" style="642" customWidth="1"/>
    <col min="6156" max="6400" width="9.140625" style="642"/>
    <col min="6401" max="6401" width="6.85546875" style="642" customWidth="1"/>
    <col min="6402" max="6402" width="33" style="642" customWidth="1"/>
    <col min="6403" max="6403" width="9.28515625" style="642" customWidth="1"/>
    <col min="6404" max="6405" width="14.7109375" style="642" customWidth="1"/>
    <col min="6406" max="6406" width="12.85546875" style="642" customWidth="1"/>
    <col min="6407" max="6407" width="12.140625" style="642" customWidth="1"/>
    <col min="6408" max="6409" width="14.7109375" style="642" customWidth="1"/>
    <col min="6410" max="6410" width="16.7109375" style="642" customWidth="1"/>
    <col min="6411" max="6411" width="2.42578125" style="642" customWidth="1"/>
    <col min="6412" max="6656" width="9.140625" style="642"/>
    <col min="6657" max="6657" width="6.85546875" style="642" customWidth="1"/>
    <col min="6658" max="6658" width="33" style="642" customWidth="1"/>
    <col min="6659" max="6659" width="9.28515625" style="642" customWidth="1"/>
    <col min="6660" max="6661" width="14.7109375" style="642" customWidth="1"/>
    <col min="6662" max="6662" width="12.85546875" style="642" customWidth="1"/>
    <col min="6663" max="6663" width="12.140625" style="642" customWidth="1"/>
    <col min="6664" max="6665" width="14.7109375" style="642" customWidth="1"/>
    <col min="6666" max="6666" width="16.7109375" style="642" customWidth="1"/>
    <col min="6667" max="6667" width="2.42578125" style="642" customWidth="1"/>
    <col min="6668" max="6912" width="9.140625" style="642"/>
    <col min="6913" max="6913" width="6.85546875" style="642" customWidth="1"/>
    <col min="6914" max="6914" width="33" style="642" customWidth="1"/>
    <col min="6915" max="6915" width="9.28515625" style="642" customWidth="1"/>
    <col min="6916" max="6917" width="14.7109375" style="642" customWidth="1"/>
    <col min="6918" max="6918" width="12.85546875" style="642" customWidth="1"/>
    <col min="6919" max="6919" width="12.140625" style="642" customWidth="1"/>
    <col min="6920" max="6921" width="14.7109375" style="642" customWidth="1"/>
    <col min="6922" max="6922" width="16.7109375" style="642" customWidth="1"/>
    <col min="6923" max="6923" width="2.42578125" style="642" customWidth="1"/>
    <col min="6924" max="7168" width="9.140625" style="642"/>
    <col min="7169" max="7169" width="6.85546875" style="642" customWidth="1"/>
    <col min="7170" max="7170" width="33" style="642" customWidth="1"/>
    <col min="7171" max="7171" width="9.28515625" style="642" customWidth="1"/>
    <col min="7172" max="7173" width="14.7109375" style="642" customWidth="1"/>
    <col min="7174" max="7174" width="12.85546875" style="642" customWidth="1"/>
    <col min="7175" max="7175" width="12.140625" style="642" customWidth="1"/>
    <col min="7176" max="7177" width="14.7109375" style="642" customWidth="1"/>
    <col min="7178" max="7178" width="16.7109375" style="642" customWidth="1"/>
    <col min="7179" max="7179" width="2.42578125" style="642" customWidth="1"/>
    <col min="7180" max="7424" width="9.140625" style="642"/>
    <col min="7425" max="7425" width="6.85546875" style="642" customWidth="1"/>
    <col min="7426" max="7426" width="33" style="642" customWidth="1"/>
    <col min="7427" max="7427" width="9.28515625" style="642" customWidth="1"/>
    <col min="7428" max="7429" width="14.7109375" style="642" customWidth="1"/>
    <col min="7430" max="7430" width="12.85546875" style="642" customWidth="1"/>
    <col min="7431" max="7431" width="12.140625" style="642" customWidth="1"/>
    <col min="7432" max="7433" width="14.7109375" style="642" customWidth="1"/>
    <col min="7434" max="7434" width="16.7109375" style="642" customWidth="1"/>
    <col min="7435" max="7435" width="2.42578125" style="642" customWidth="1"/>
    <col min="7436" max="7680" width="9.140625" style="642"/>
    <col min="7681" max="7681" width="6.85546875" style="642" customWidth="1"/>
    <col min="7682" max="7682" width="33" style="642" customWidth="1"/>
    <col min="7683" max="7683" width="9.28515625" style="642" customWidth="1"/>
    <col min="7684" max="7685" width="14.7109375" style="642" customWidth="1"/>
    <col min="7686" max="7686" width="12.85546875" style="642" customWidth="1"/>
    <col min="7687" max="7687" width="12.140625" style="642" customWidth="1"/>
    <col min="7688" max="7689" width="14.7109375" style="642" customWidth="1"/>
    <col min="7690" max="7690" width="16.7109375" style="642" customWidth="1"/>
    <col min="7691" max="7691" width="2.42578125" style="642" customWidth="1"/>
    <col min="7692" max="7936" width="9.140625" style="642"/>
    <col min="7937" max="7937" width="6.85546875" style="642" customWidth="1"/>
    <col min="7938" max="7938" width="33" style="642" customWidth="1"/>
    <col min="7939" max="7939" width="9.28515625" style="642" customWidth="1"/>
    <col min="7940" max="7941" width="14.7109375" style="642" customWidth="1"/>
    <col min="7942" max="7942" width="12.85546875" style="642" customWidth="1"/>
    <col min="7943" max="7943" width="12.140625" style="642" customWidth="1"/>
    <col min="7944" max="7945" width="14.7109375" style="642" customWidth="1"/>
    <col min="7946" max="7946" width="16.7109375" style="642" customWidth="1"/>
    <col min="7947" max="7947" width="2.42578125" style="642" customWidth="1"/>
    <col min="7948" max="8192" width="9.140625" style="642"/>
    <col min="8193" max="8193" width="6.85546875" style="642" customWidth="1"/>
    <col min="8194" max="8194" width="33" style="642" customWidth="1"/>
    <col min="8195" max="8195" width="9.28515625" style="642" customWidth="1"/>
    <col min="8196" max="8197" width="14.7109375" style="642" customWidth="1"/>
    <col min="8198" max="8198" width="12.85546875" style="642" customWidth="1"/>
    <col min="8199" max="8199" width="12.140625" style="642" customWidth="1"/>
    <col min="8200" max="8201" width="14.7109375" style="642" customWidth="1"/>
    <col min="8202" max="8202" width="16.7109375" style="642" customWidth="1"/>
    <col min="8203" max="8203" width="2.42578125" style="642" customWidth="1"/>
    <col min="8204" max="8448" width="9.140625" style="642"/>
    <col min="8449" max="8449" width="6.85546875" style="642" customWidth="1"/>
    <col min="8450" max="8450" width="33" style="642" customWidth="1"/>
    <col min="8451" max="8451" width="9.28515625" style="642" customWidth="1"/>
    <col min="8452" max="8453" width="14.7109375" style="642" customWidth="1"/>
    <col min="8454" max="8454" width="12.85546875" style="642" customWidth="1"/>
    <col min="8455" max="8455" width="12.140625" style="642" customWidth="1"/>
    <col min="8456" max="8457" width="14.7109375" style="642" customWidth="1"/>
    <col min="8458" max="8458" width="16.7109375" style="642" customWidth="1"/>
    <col min="8459" max="8459" width="2.42578125" style="642" customWidth="1"/>
    <col min="8460" max="8704" width="9.140625" style="642"/>
    <col min="8705" max="8705" width="6.85546875" style="642" customWidth="1"/>
    <col min="8706" max="8706" width="33" style="642" customWidth="1"/>
    <col min="8707" max="8707" width="9.28515625" style="642" customWidth="1"/>
    <col min="8708" max="8709" width="14.7109375" style="642" customWidth="1"/>
    <col min="8710" max="8710" width="12.85546875" style="642" customWidth="1"/>
    <col min="8711" max="8711" width="12.140625" style="642" customWidth="1"/>
    <col min="8712" max="8713" width="14.7109375" style="642" customWidth="1"/>
    <col min="8714" max="8714" width="16.7109375" style="642" customWidth="1"/>
    <col min="8715" max="8715" width="2.42578125" style="642" customWidth="1"/>
    <col min="8716" max="8960" width="9.140625" style="642"/>
    <col min="8961" max="8961" width="6.85546875" style="642" customWidth="1"/>
    <col min="8962" max="8962" width="33" style="642" customWidth="1"/>
    <col min="8963" max="8963" width="9.28515625" style="642" customWidth="1"/>
    <col min="8964" max="8965" width="14.7109375" style="642" customWidth="1"/>
    <col min="8966" max="8966" width="12.85546875" style="642" customWidth="1"/>
    <col min="8967" max="8967" width="12.140625" style="642" customWidth="1"/>
    <col min="8968" max="8969" width="14.7109375" style="642" customWidth="1"/>
    <col min="8970" max="8970" width="16.7109375" style="642" customWidth="1"/>
    <col min="8971" max="8971" width="2.42578125" style="642" customWidth="1"/>
    <col min="8972" max="9216" width="9.140625" style="642"/>
    <col min="9217" max="9217" width="6.85546875" style="642" customWidth="1"/>
    <col min="9218" max="9218" width="33" style="642" customWidth="1"/>
    <col min="9219" max="9219" width="9.28515625" style="642" customWidth="1"/>
    <col min="9220" max="9221" width="14.7109375" style="642" customWidth="1"/>
    <col min="9222" max="9222" width="12.85546875" style="642" customWidth="1"/>
    <col min="9223" max="9223" width="12.140625" style="642" customWidth="1"/>
    <col min="9224" max="9225" width="14.7109375" style="642" customWidth="1"/>
    <col min="9226" max="9226" width="16.7109375" style="642" customWidth="1"/>
    <col min="9227" max="9227" width="2.42578125" style="642" customWidth="1"/>
    <col min="9228" max="9472" width="9.140625" style="642"/>
    <col min="9473" max="9473" width="6.85546875" style="642" customWidth="1"/>
    <col min="9474" max="9474" width="33" style="642" customWidth="1"/>
    <col min="9475" max="9475" width="9.28515625" style="642" customWidth="1"/>
    <col min="9476" max="9477" width="14.7109375" style="642" customWidth="1"/>
    <col min="9478" max="9478" width="12.85546875" style="642" customWidth="1"/>
    <col min="9479" max="9479" width="12.140625" style="642" customWidth="1"/>
    <col min="9480" max="9481" width="14.7109375" style="642" customWidth="1"/>
    <col min="9482" max="9482" width="16.7109375" style="642" customWidth="1"/>
    <col min="9483" max="9483" width="2.42578125" style="642" customWidth="1"/>
    <col min="9484" max="9728" width="9.140625" style="642"/>
    <col min="9729" max="9729" width="6.85546875" style="642" customWidth="1"/>
    <col min="9730" max="9730" width="33" style="642" customWidth="1"/>
    <col min="9731" max="9731" width="9.28515625" style="642" customWidth="1"/>
    <col min="9732" max="9733" width="14.7109375" style="642" customWidth="1"/>
    <col min="9734" max="9734" width="12.85546875" style="642" customWidth="1"/>
    <col min="9735" max="9735" width="12.140625" style="642" customWidth="1"/>
    <col min="9736" max="9737" width="14.7109375" style="642" customWidth="1"/>
    <col min="9738" max="9738" width="16.7109375" style="642" customWidth="1"/>
    <col min="9739" max="9739" width="2.42578125" style="642" customWidth="1"/>
    <col min="9740" max="9984" width="9.140625" style="642"/>
    <col min="9985" max="9985" width="6.85546875" style="642" customWidth="1"/>
    <col min="9986" max="9986" width="33" style="642" customWidth="1"/>
    <col min="9987" max="9987" width="9.28515625" style="642" customWidth="1"/>
    <col min="9988" max="9989" width="14.7109375" style="642" customWidth="1"/>
    <col min="9990" max="9990" width="12.85546875" style="642" customWidth="1"/>
    <col min="9991" max="9991" width="12.140625" style="642" customWidth="1"/>
    <col min="9992" max="9993" width="14.7109375" style="642" customWidth="1"/>
    <col min="9994" max="9994" width="16.7109375" style="642" customWidth="1"/>
    <col min="9995" max="9995" width="2.42578125" style="642" customWidth="1"/>
    <col min="9996" max="10240" width="9.140625" style="642"/>
    <col min="10241" max="10241" width="6.85546875" style="642" customWidth="1"/>
    <col min="10242" max="10242" width="33" style="642" customWidth="1"/>
    <col min="10243" max="10243" width="9.28515625" style="642" customWidth="1"/>
    <col min="10244" max="10245" width="14.7109375" style="642" customWidth="1"/>
    <col min="10246" max="10246" width="12.85546875" style="642" customWidth="1"/>
    <col min="10247" max="10247" width="12.140625" style="642" customWidth="1"/>
    <col min="10248" max="10249" width="14.7109375" style="642" customWidth="1"/>
    <col min="10250" max="10250" width="16.7109375" style="642" customWidth="1"/>
    <col min="10251" max="10251" width="2.42578125" style="642" customWidth="1"/>
    <col min="10252" max="10496" width="9.140625" style="642"/>
    <col min="10497" max="10497" width="6.85546875" style="642" customWidth="1"/>
    <col min="10498" max="10498" width="33" style="642" customWidth="1"/>
    <col min="10499" max="10499" width="9.28515625" style="642" customWidth="1"/>
    <col min="10500" max="10501" width="14.7109375" style="642" customWidth="1"/>
    <col min="10502" max="10502" width="12.85546875" style="642" customWidth="1"/>
    <col min="10503" max="10503" width="12.140625" style="642" customWidth="1"/>
    <col min="10504" max="10505" width="14.7109375" style="642" customWidth="1"/>
    <col min="10506" max="10506" width="16.7109375" style="642" customWidth="1"/>
    <col min="10507" max="10507" width="2.42578125" style="642" customWidth="1"/>
    <col min="10508" max="10752" width="9.140625" style="642"/>
    <col min="10753" max="10753" width="6.85546875" style="642" customWidth="1"/>
    <col min="10754" max="10754" width="33" style="642" customWidth="1"/>
    <col min="10755" max="10755" width="9.28515625" style="642" customWidth="1"/>
    <col min="10756" max="10757" width="14.7109375" style="642" customWidth="1"/>
    <col min="10758" max="10758" width="12.85546875" style="642" customWidth="1"/>
    <col min="10759" max="10759" width="12.140625" style="642" customWidth="1"/>
    <col min="10760" max="10761" width="14.7109375" style="642" customWidth="1"/>
    <col min="10762" max="10762" width="16.7109375" style="642" customWidth="1"/>
    <col min="10763" max="10763" width="2.42578125" style="642" customWidth="1"/>
    <col min="10764" max="11008" width="9.140625" style="642"/>
    <col min="11009" max="11009" width="6.85546875" style="642" customWidth="1"/>
    <col min="11010" max="11010" width="33" style="642" customWidth="1"/>
    <col min="11011" max="11011" width="9.28515625" style="642" customWidth="1"/>
    <col min="11012" max="11013" width="14.7109375" style="642" customWidth="1"/>
    <col min="11014" max="11014" width="12.85546875" style="642" customWidth="1"/>
    <col min="11015" max="11015" width="12.140625" style="642" customWidth="1"/>
    <col min="11016" max="11017" width="14.7109375" style="642" customWidth="1"/>
    <col min="11018" max="11018" width="16.7109375" style="642" customWidth="1"/>
    <col min="11019" max="11019" width="2.42578125" style="642" customWidth="1"/>
    <col min="11020" max="11264" width="9.140625" style="642"/>
    <col min="11265" max="11265" width="6.85546875" style="642" customWidth="1"/>
    <col min="11266" max="11266" width="33" style="642" customWidth="1"/>
    <col min="11267" max="11267" width="9.28515625" style="642" customWidth="1"/>
    <col min="11268" max="11269" width="14.7109375" style="642" customWidth="1"/>
    <col min="11270" max="11270" width="12.85546875" style="642" customWidth="1"/>
    <col min="11271" max="11271" width="12.140625" style="642" customWidth="1"/>
    <col min="11272" max="11273" width="14.7109375" style="642" customWidth="1"/>
    <col min="11274" max="11274" width="16.7109375" style="642" customWidth="1"/>
    <col min="11275" max="11275" width="2.42578125" style="642" customWidth="1"/>
    <col min="11276" max="11520" width="9.140625" style="642"/>
    <col min="11521" max="11521" width="6.85546875" style="642" customWidth="1"/>
    <col min="11522" max="11522" width="33" style="642" customWidth="1"/>
    <col min="11523" max="11523" width="9.28515625" style="642" customWidth="1"/>
    <col min="11524" max="11525" width="14.7109375" style="642" customWidth="1"/>
    <col min="11526" max="11526" width="12.85546875" style="642" customWidth="1"/>
    <col min="11527" max="11527" width="12.140625" style="642" customWidth="1"/>
    <col min="11528" max="11529" width="14.7109375" style="642" customWidth="1"/>
    <col min="11530" max="11530" width="16.7109375" style="642" customWidth="1"/>
    <col min="11531" max="11531" width="2.42578125" style="642" customWidth="1"/>
    <col min="11532" max="11776" width="9.140625" style="642"/>
    <col min="11777" max="11777" width="6.85546875" style="642" customWidth="1"/>
    <col min="11778" max="11778" width="33" style="642" customWidth="1"/>
    <col min="11779" max="11779" width="9.28515625" style="642" customWidth="1"/>
    <col min="11780" max="11781" width="14.7109375" style="642" customWidth="1"/>
    <col min="11782" max="11782" width="12.85546875" style="642" customWidth="1"/>
    <col min="11783" max="11783" width="12.140625" style="642" customWidth="1"/>
    <col min="11784" max="11785" width="14.7109375" style="642" customWidth="1"/>
    <col min="11786" max="11786" width="16.7109375" style="642" customWidth="1"/>
    <col min="11787" max="11787" width="2.42578125" style="642" customWidth="1"/>
    <col min="11788" max="12032" width="9.140625" style="642"/>
    <col min="12033" max="12033" width="6.85546875" style="642" customWidth="1"/>
    <col min="12034" max="12034" width="33" style="642" customWidth="1"/>
    <col min="12035" max="12035" width="9.28515625" style="642" customWidth="1"/>
    <col min="12036" max="12037" width="14.7109375" style="642" customWidth="1"/>
    <col min="12038" max="12038" width="12.85546875" style="642" customWidth="1"/>
    <col min="12039" max="12039" width="12.140625" style="642" customWidth="1"/>
    <col min="12040" max="12041" width="14.7109375" style="642" customWidth="1"/>
    <col min="12042" max="12042" width="16.7109375" style="642" customWidth="1"/>
    <col min="12043" max="12043" width="2.42578125" style="642" customWidth="1"/>
    <col min="12044" max="12288" width="9.140625" style="642"/>
    <col min="12289" max="12289" width="6.85546875" style="642" customWidth="1"/>
    <col min="12290" max="12290" width="33" style="642" customWidth="1"/>
    <col min="12291" max="12291" width="9.28515625" style="642" customWidth="1"/>
    <col min="12292" max="12293" width="14.7109375" style="642" customWidth="1"/>
    <col min="12294" max="12294" width="12.85546875" style="642" customWidth="1"/>
    <col min="12295" max="12295" width="12.140625" style="642" customWidth="1"/>
    <col min="12296" max="12297" width="14.7109375" style="642" customWidth="1"/>
    <col min="12298" max="12298" width="16.7109375" style="642" customWidth="1"/>
    <col min="12299" max="12299" width="2.42578125" style="642" customWidth="1"/>
    <col min="12300" max="12544" width="9.140625" style="642"/>
    <col min="12545" max="12545" width="6.85546875" style="642" customWidth="1"/>
    <col min="12546" max="12546" width="33" style="642" customWidth="1"/>
    <col min="12547" max="12547" width="9.28515625" style="642" customWidth="1"/>
    <col min="12548" max="12549" width="14.7109375" style="642" customWidth="1"/>
    <col min="12550" max="12550" width="12.85546875" style="642" customWidth="1"/>
    <col min="12551" max="12551" width="12.140625" style="642" customWidth="1"/>
    <col min="12552" max="12553" width="14.7109375" style="642" customWidth="1"/>
    <col min="12554" max="12554" width="16.7109375" style="642" customWidth="1"/>
    <col min="12555" max="12555" width="2.42578125" style="642" customWidth="1"/>
    <col min="12556" max="12800" width="9.140625" style="642"/>
    <col min="12801" max="12801" width="6.85546875" style="642" customWidth="1"/>
    <col min="12802" max="12802" width="33" style="642" customWidth="1"/>
    <col min="12803" max="12803" width="9.28515625" style="642" customWidth="1"/>
    <col min="12804" max="12805" width="14.7109375" style="642" customWidth="1"/>
    <col min="12806" max="12806" width="12.85546875" style="642" customWidth="1"/>
    <col min="12807" max="12807" width="12.140625" style="642" customWidth="1"/>
    <col min="12808" max="12809" width="14.7109375" style="642" customWidth="1"/>
    <col min="12810" max="12810" width="16.7109375" style="642" customWidth="1"/>
    <col min="12811" max="12811" width="2.42578125" style="642" customWidth="1"/>
    <col min="12812" max="13056" width="9.140625" style="642"/>
    <col min="13057" max="13057" width="6.85546875" style="642" customWidth="1"/>
    <col min="13058" max="13058" width="33" style="642" customWidth="1"/>
    <col min="13059" max="13059" width="9.28515625" style="642" customWidth="1"/>
    <col min="13060" max="13061" width="14.7109375" style="642" customWidth="1"/>
    <col min="13062" max="13062" width="12.85546875" style="642" customWidth="1"/>
    <col min="13063" max="13063" width="12.140625" style="642" customWidth="1"/>
    <col min="13064" max="13065" width="14.7109375" style="642" customWidth="1"/>
    <col min="13066" max="13066" width="16.7109375" style="642" customWidth="1"/>
    <col min="13067" max="13067" width="2.42578125" style="642" customWidth="1"/>
    <col min="13068" max="13312" width="9.140625" style="642"/>
    <col min="13313" max="13313" width="6.85546875" style="642" customWidth="1"/>
    <col min="13314" max="13314" width="33" style="642" customWidth="1"/>
    <col min="13315" max="13315" width="9.28515625" style="642" customWidth="1"/>
    <col min="13316" max="13317" width="14.7109375" style="642" customWidth="1"/>
    <col min="13318" max="13318" width="12.85546875" style="642" customWidth="1"/>
    <col min="13319" max="13319" width="12.140625" style="642" customWidth="1"/>
    <col min="13320" max="13321" width="14.7109375" style="642" customWidth="1"/>
    <col min="13322" max="13322" width="16.7109375" style="642" customWidth="1"/>
    <col min="13323" max="13323" width="2.42578125" style="642" customWidth="1"/>
    <col min="13324" max="13568" width="9.140625" style="642"/>
    <col min="13569" max="13569" width="6.85546875" style="642" customWidth="1"/>
    <col min="13570" max="13570" width="33" style="642" customWidth="1"/>
    <col min="13571" max="13571" width="9.28515625" style="642" customWidth="1"/>
    <col min="13572" max="13573" width="14.7109375" style="642" customWidth="1"/>
    <col min="13574" max="13574" width="12.85546875" style="642" customWidth="1"/>
    <col min="13575" max="13575" width="12.140625" style="642" customWidth="1"/>
    <col min="13576" max="13577" width="14.7109375" style="642" customWidth="1"/>
    <col min="13578" max="13578" width="16.7109375" style="642" customWidth="1"/>
    <col min="13579" max="13579" width="2.42578125" style="642" customWidth="1"/>
    <col min="13580" max="13824" width="9.140625" style="642"/>
    <col min="13825" max="13825" width="6.85546875" style="642" customWidth="1"/>
    <col min="13826" max="13826" width="33" style="642" customWidth="1"/>
    <col min="13827" max="13827" width="9.28515625" style="642" customWidth="1"/>
    <col min="13828" max="13829" width="14.7109375" style="642" customWidth="1"/>
    <col min="13830" max="13830" width="12.85546875" style="642" customWidth="1"/>
    <col min="13831" max="13831" width="12.140625" style="642" customWidth="1"/>
    <col min="13832" max="13833" width="14.7109375" style="642" customWidth="1"/>
    <col min="13834" max="13834" width="16.7109375" style="642" customWidth="1"/>
    <col min="13835" max="13835" width="2.42578125" style="642" customWidth="1"/>
    <col min="13836" max="14080" width="9.140625" style="642"/>
    <col min="14081" max="14081" width="6.85546875" style="642" customWidth="1"/>
    <col min="14082" max="14082" width="33" style="642" customWidth="1"/>
    <col min="14083" max="14083" width="9.28515625" style="642" customWidth="1"/>
    <col min="14084" max="14085" width="14.7109375" style="642" customWidth="1"/>
    <col min="14086" max="14086" width="12.85546875" style="642" customWidth="1"/>
    <col min="14087" max="14087" width="12.140625" style="642" customWidth="1"/>
    <col min="14088" max="14089" width="14.7109375" style="642" customWidth="1"/>
    <col min="14090" max="14090" width="16.7109375" style="642" customWidth="1"/>
    <col min="14091" max="14091" width="2.42578125" style="642" customWidth="1"/>
    <col min="14092" max="14336" width="9.140625" style="642"/>
    <col min="14337" max="14337" width="6.85546875" style="642" customWidth="1"/>
    <col min="14338" max="14338" width="33" style="642" customWidth="1"/>
    <col min="14339" max="14339" width="9.28515625" style="642" customWidth="1"/>
    <col min="14340" max="14341" width="14.7109375" style="642" customWidth="1"/>
    <col min="14342" max="14342" width="12.85546875" style="642" customWidth="1"/>
    <col min="14343" max="14343" width="12.140625" style="642" customWidth="1"/>
    <col min="14344" max="14345" width="14.7109375" style="642" customWidth="1"/>
    <col min="14346" max="14346" width="16.7109375" style="642" customWidth="1"/>
    <col min="14347" max="14347" width="2.42578125" style="642" customWidth="1"/>
    <col min="14348" max="14592" width="9.140625" style="642"/>
    <col min="14593" max="14593" width="6.85546875" style="642" customWidth="1"/>
    <col min="14594" max="14594" width="33" style="642" customWidth="1"/>
    <col min="14595" max="14595" width="9.28515625" style="642" customWidth="1"/>
    <col min="14596" max="14597" width="14.7109375" style="642" customWidth="1"/>
    <col min="14598" max="14598" width="12.85546875" style="642" customWidth="1"/>
    <col min="14599" max="14599" width="12.140625" style="642" customWidth="1"/>
    <col min="14600" max="14601" width="14.7109375" style="642" customWidth="1"/>
    <col min="14602" max="14602" width="16.7109375" style="642" customWidth="1"/>
    <col min="14603" max="14603" width="2.42578125" style="642" customWidth="1"/>
    <col min="14604" max="14848" width="9.140625" style="642"/>
    <col min="14849" max="14849" width="6.85546875" style="642" customWidth="1"/>
    <col min="14850" max="14850" width="33" style="642" customWidth="1"/>
    <col min="14851" max="14851" width="9.28515625" style="642" customWidth="1"/>
    <col min="14852" max="14853" width="14.7109375" style="642" customWidth="1"/>
    <col min="14854" max="14854" width="12.85546875" style="642" customWidth="1"/>
    <col min="14855" max="14855" width="12.140625" style="642" customWidth="1"/>
    <col min="14856" max="14857" width="14.7109375" style="642" customWidth="1"/>
    <col min="14858" max="14858" width="16.7109375" style="642" customWidth="1"/>
    <col min="14859" max="14859" width="2.42578125" style="642" customWidth="1"/>
    <col min="14860" max="15104" width="9.140625" style="642"/>
    <col min="15105" max="15105" width="6.85546875" style="642" customWidth="1"/>
    <col min="15106" max="15106" width="33" style="642" customWidth="1"/>
    <col min="15107" max="15107" width="9.28515625" style="642" customWidth="1"/>
    <col min="15108" max="15109" width="14.7109375" style="642" customWidth="1"/>
    <col min="15110" max="15110" width="12.85546875" style="642" customWidth="1"/>
    <col min="15111" max="15111" width="12.140625" style="642" customWidth="1"/>
    <col min="15112" max="15113" width="14.7109375" style="642" customWidth="1"/>
    <col min="15114" max="15114" width="16.7109375" style="642" customWidth="1"/>
    <col min="15115" max="15115" width="2.42578125" style="642" customWidth="1"/>
    <col min="15116" max="15360" width="9.140625" style="642"/>
    <col min="15361" max="15361" width="6.85546875" style="642" customWidth="1"/>
    <col min="15362" max="15362" width="33" style="642" customWidth="1"/>
    <col min="15363" max="15363" width="9.28515625" style="642" customWidth="1"/>
    <col min="15364" max="15365" width="14.7109375" style="642" customWidth="1"/>
    <col min="15366" max="15366" width="12.85546875" style="642" customWidth="1"/>
    <col min="15367" max="15367" width="12.140625" style="642" customWidth="1"/>
    <col min="15368" max="15369" width="14.7109375" style="642" customWidth="1"/>
    <col min="15370" max="15370" width="16.7109375" style="642" customWidth="1"/>
    <col min="15371" max="15371" width="2.42578125" style="642" customWidth="1"/>
    <col min="15372" max="15616" width="9.140625" style="642"/>
    <col min="15617" max="15617" width="6.85546875" style="642" customWidth="1"/>
    <col min="15618" max="15618" width="33" style="642" customWidth="1"/>
    <col min="15619" max="15619" width="9.28515625" style="642" customWidth="1"/>
    <col min="15620" max="15621" width="14.7109375" style="642" customWidth="1"/>
    <col min="15622" max="15622" width="12.85546875" style="642" customWidth="1"/>
    <col min="15623" max="15623" width="12.140625" style="642" customWidth="1"/>
    <col min="15624" max="15625" width="14.7109375" style="642" customWidth="1"/>
    <col min="15626" max="15626" width="16.7109375" style="642" customWidth="1"/>
    <col min="15627" max="15627" width="2.42578125" style="642" customWidth="1"/>
    <col min="15628" max="15872" width="9.140625" style="642"/>
    <col min="15873" max="15873" width="6.85546875" style="642" customWidth="1"/>
    <col min="15874" max="15874" width="33" style="642" customWidth="1"/>
    <col min="15875" max="15875" width="9.28515625" style="642" customWidth="1"/>
    <col min="15876" max="15877" width="14.7109375" style="642" customWidth="1"/>
    <col min="15878" max="15878" width="12.85546875" style="642" customWidth="1"/>
    <col min="15879" max="15879" width="12.140625" style="642" customWidth="1"/>
    <col min="15880" max="15881" width="14.7109375" style="642" customWidth="1"/>
    <col min="15882" max="15882" width="16.7109375" style="642" customWidth="1"/>
    <col min="15883" max="15883" width="2.42578125" style="642" customWidth="1"/>
    <col min="15884" max="16128" width="9.140625" style="642"/>
    <col min="16129" max="16129" width="6.85546875" style="642" customWidth="1"/>
    <col min="16130" max="16130" width="33" style="642" customWidth="1"/>
    <col min="16131" max="16131" width="9.28515625" style="642" customWidth="1"/>
    <col min="16132" max="16133" width="14.7109375" style="642" customWidth="1"/>
    <col min="16134" max="16134" width="12.85546875" style="642" customWidth="1"/>
    <col min="16135" max="16135" width="12.140625" style="642" customWidth="1"/>
    <col min="16136" max="16137" width="14.7109375" style="642" customWidth="1"/>
    <col min="16138" max="16138" width="16.7109375" style="642" customWidth="1"/>
    <col min="16139" max="16139" width="2.42578125" style="642" customWidth="1"/>
    <col min="16140" max="16384" width="9.140625" style="642"/>
  </cols>
  <sheetData>
    <row r="1" spans="1:28" ht="15">
      <c r="B1" s="643"/>
      <c r="C1" s="644"/>
      <c r="D1" s="608"/>
      <c r="E1" s="608"/>
      <c r="F1" s="608"/>
      <c r="G1" s="608"/>
      <c r="H1" s="608"/>
      <c r="I1" s="608"/>
      <c r="J1" s="608"/>
    </row>
    <row r="2" spans="1:28" s="609" customFormat="1" ht="15">
      <c r="A2" s="1230"/>
      <c r="B2" s="1230"/>
      <c r="C2" s="1230"/>
      <c r="D2" s="1230"/>
      <c r="E2" s="1230"/>
      <c r="F2" s="1230"/>
      <c r="G2" s="1230"/>
      <c r="H2" s="1230"/>
      <c r="I2" s="1230"/>
      <c r="J2" s="1230"/>
      <c r="R2" s="645"/>
      <c r="S2" s="645"/>
      <c r="T2" s="645"/>
      <c r="U2" s="645"/>
      <c r="V2" s="645"/>
      <c r="W2" s="645"/>
      <c r="X2" s="645"/>
      <c r="Y2" s="645"/>
      <c r="Z2" s="645"/>
      <c r="AA2" s="645"/>
      <c r="AB2" s="645"/>
    </row>
    <row r="3" spans="1:28">
      <c r="B3" s="646"/>
    </row>
    <row r="4" spans="1:28" ht="18">
      <c r="B4" s="648" t="s">
        <v>3260</v>
      </c>
      <c r="C4" s="648"/>
      <c r="D4" s="648"/>
      <c r="E4" s="648" t="s">
        <v>2787</v>
      </c>
      <c r="F4" s="648"/>
      <c r="G4" s="648"/>
      <c r="H4" s="648"/>
      <c r="I4" s="648"/>
      <c r="J4" s="648"/>
    </row>
    <row r="5" spans="1:28" ht="18">
      <c r="B5" s="1238" t="s">
        <v>3261</v>
      </c>
      <c r="C5" s="1238"/>
      <c r="D5" s="1238"/>
      <c r="E5" s="1238"/>
      <c r="F5" s="1238"/>
      <c r="G5" s="1238"/>
      <c r="H5" s="1238"/>
      <c r="I5" s="1238"/>
      <c r="J5" s="1238"/>
    </row>
    <row r="6" spans="1:28" ht="18">
      <c r="B6" s="649"/>
      <c r="C6" s="649"/>
      <c r="D6" s="615"/>
      <c r="E6" s="615"/>
      <c r="F6" s="615"/>
      <c r="G6" s="615"/>
      <c r="H6" s="615"/>
      <c r="I6" s="1228" t="s">
        <v>3262</v>
      </c>
      <c r="J6" s="1228"/>
    </row>
    <row r="7" spans="1:28" ht="15">
      <c r="B7" s="650" t="s">
        <v>3263</v>
      </c>
    </row>
    <row r="8" spans="1:28" ht="18.75" thickBot="1">
      <c r="B8" s="1231" t="s">
        <v>3235</v>
      </c>
      <c r="C8" s="1231"/>
      <c r="J8" s="617" t="s">
        <v>3236</v>
      </c>
    </row>
    <row r="9" spans="1:28" ht="13.5" thickTop="1">
      <c r="B9" s="1232" t="s">
        <v>2</v>
      </c>
      <c r="C9" s="1235" t="s">
        <v>3237</v>
      </c>
      <c r="D9" s="1223" t="s">
        <v>3238</v>
      </c>
      <c r="E9" s="1226" t="s">
        <v>3239</v>
      </c>
      <c r="F9" s="1227"/>
      <c r="G9" s="1206" t="s">
        <v>3240</v>
      </c>
      <c r="H9" s="1206" t="s">
        <v>97</v>
      </c>
      <c r="I9" s="1209" t="s">
        <v>3241</v>
      </c>
      <c r="J9" s="1212" t="s">
        <v>3242</v>
      </c>
    </row>
    <row r="10" spans="1:28">
      <c r="B10" s="1233"/>
      <c r="C10" s="1236"/>
      <c r="D10" s="1224"/>
      <c r="E10" s="1215" t="s">
        <v>3243</v>
      </c>
      <c r="F10" s="1215" t="s">
        <v>3244</v>
      </c>
      <c r="G10" s="1207"/>
      <c r="H10" s="1207"/>
      <c r="I10" s="1210"/>
      <c r="J10" s="1213"/>
    </row>
    <row r="11" spans="1:28">
      <c r="B11" s="1234"/>
      <c r="C11" s="1237"/>
      <c r="D11" s="1225"/>
      <c r="E11" s="1211"/>
      <c r="F11" s="1211"/>
      <c r="G11" s="1208"/>
      <c r="H11" s="1208"/>
      <c r="I11" s="1211"/>
      <c r="J11" s="1214"/>
    </row>
    <row r="12" spans="1:28">
      <c r="B12" s="651" t="s">
        <v>3245</v>
      </c>
      <c r="C12" s="652">
        <v>0</v>
      </c>
      <c r="D12" s="620">
        <v>6426137</v>
      </c>
      <c r="E12" s="620">
        <v>0</v>
      </c>
      <c r="F12" s="620">
        <v>0</v>
      </c>
      <c r="G12" s="620">
        <v>0</v>
      </c>
      <c r="H12" s="620">
        <f>D12+E12+F12-G12</f>
        <v>6426137</v>
      </c>
      <c r="I12" s="620">
        <v>0</v>
      </c>
      <c r="J12" s="621">
        <f>H12-I12</f>
        <v>6426137</v>
      </c>
    </row>
    <row r="13" spans="1:28">
      <c r="B13" s="651" t="s">
        <v>3246</v>
      </c>
      <c r="C13" s="652">
        <v>0</v>
      </c>
      <c r="D13" s="620">
        <v>0</v>
      </c>
      <c r="E13" s="620">
        <v>2446987</v>
      </c>
      <c r="F13" s="620">
        <v>11236013</v>
      </c>
      <c r="G13" s="620">
        <v>0</v>
      </c>
      <c r="H13" s="620">
        <f t="shared" ref="H13:H21" si="0">D13+E13+F13-G13</f>
        <v>13683000</v>
      </c>
      <c r="I13" s="620">
        <v>0</v>
      </c>
      <c r="J13" s="621">
        <f t="shared" ref="J13:J21" si="1">H13-I13</f>
        <v>13683000</v>
      </c>
    </row>
    <row r="14" spans="1:28">
      <c r="B14" s="651" t="s">
        <v>3247</v>
      </c>
      <c r="C14" s="653">
        <v>1.6299999999999999E-2</v>
      </c>
      <c r="D14" s="620">
        <v>917836882</v>
      </c>
      <c r="E14" s="620">
        <v>0</v>
      </c>
      <c r="F14" s="620">
        <v>0</v>
      </c>
      <c r="G14" s="620">
        <v>0</v>
      </c>
      <c r="H14" s="620">
        <f t="shared" si="0"/>
        <v>917836882</v>
      </c>
      <c r="I14" s="620">
        <v>18312002</v>
      </c>
      <c r="J14" s="621">
        <f t="shared" si="1"/>
        <v>899524880</v>
      </c>
    </row>
    <row r="15" spans="1:28">
      <c r="B15" s="651" t="s">
        <v>3248</v>
      </c>
      <c r="C15" s="653">
        <v>0.15</v>
      </c>
      <c r="D15" s="620">
        <v>39792469.390000001</v>
      </c>
      <c r="E15" s="620">
        <v>41820179.259999998</v>
      </c>
      <c r="F15" s="620">
        <v>24657212.73</v>
      </c>
      <c r="G15" s="620">
        <v>0</v>
      </c>
      <c r="H15" s="620">
        <f t="shared" si="0"/>
        <v>106269861.38000001</v>
      </c>
      <c r="I15" s="620">
        <v>53268677</v>
      </c>
      <c r="J15" s="621">
        <f t="shared" si="1"/>
        <v>53001184.38000001</v>
      </c>
      <c r="O15" s="654" t="s">
        <v>3264</v>
      </c>
      <c r="P15" s="654" t="s">
        <v>3265</v>
      </c>
      <c r="Q15" s="654" t="s">
        <v>3266</v>
      </c>
      <c r="R15" s="620" t="s">
        <v>3267</v>
      </c>
      <c r="S15" s="620" t="s">
        <v>3268</v>
      </c>
      <c r="T15" s="620" t="s">
        <v>3266</v>
      </c>
      <c r="U15" s="620" t="s">
        <v>3267</v>
      </c>
      <c r="V15" s="620" t="s">
        <v>3269</v>
      </c>
    </row>
    <row r="16" spans="1:28">
      <c r="B16" s="651" t="s">
        <v>3249</v>
      </c>
      <c r="C16" s="653">
        <v>7.0699999999999999E-2</v>
      </c>
      <c r="D16" s="620">
        <v>47962299.750000007</v>
      </c>
      <c r="E16" s="620">
        <v>6153505</v>
      </c>
      <c r="F16" s="620">
        <v>20671634</v>
      </c>
      <c r="G16" s="620">
        <v>0</v>
      </c>
      <c r="H16" s="620">
        <f t="shared" si="0"/>
        <v>74787438.75</v>
      </c>
      <c r="I16" s="620">
        <v>9901973</v>
      </c>
      <c r="J16" s="621">
        <f t="shared" si="1"/>
        <v>64885465.75</v>
      </c>
      <c r="M16" s="651" t="s">
        <v>3245</v>
      </c>
      <c r="N16" s="655">
        <v>0</v>
      </c>
      <c r="O16" s="620">
        <f>J12</f>
        <v>6426137</v>
      </c>
      <c r="P16" s="620">
        <f>330500</f>
        <v>330500</v>
      </c>
      <c r="Q16" s="620">
        <v>0</v>
      </c>
      <c r="R16" s="620">
        <f>O16+P16+Q16</f>
        <v>6756637</v>
      </c>
      <c r="S16" s="620">
        <f>(O16+P16)*N16</f>
        <v>0</v>
      </c>
      <c r="T16" s="620">
        <f>Q16*N16*0.5</f>
        <v>0</v>
      </c>
      <c r="U16" s="620">
        <f>S16+T16</f>
        <v>0</v>
      </c>
      <c r="V16" s="620">
        <f>R16-U16</f>
        <v>6756637</v>
      </c>
    </row>
    <row r="17" spans="2:28">
      <c r="B17" s="651" t="s">
        <v>3250</v>
      </c>
      <c r="C17" s="653">
        <v>9.5000000000000001E-2</v>
      </c>
      <c r="D17" s="620">
        <v>4474202.9899999993</v>
      </c>
      <c r="E17" s="620">
        <v>5295702</v>
      </c>
      <c r="F17" s="620">
        <v>10354633</v>
      </c>
      <c r="G17" s="620">
        <v>0</v>
      </c>
      <c r="H17" s="620">
        <f t="shared" si="0"/>
        <v>20124537.989999998</v>
      </c>
      <c r="I17" s="620">
        <v>2699841</v>
      </c>
      <c r="J17" s="621">
        <f t="shared" si="1"/>
        <v>17424696.989999998</v>
      </c>
      <c r="M17" s="651" t="s">
        <v>3246</v>
      </c>
      <c r="N17" s="655">
        <v>0</v>
      </c>
      <c r="O17" s="620">
        <v>0</v>
      </c>
      <c r="P17" s="620">
        <v>0</v>
      </c>
      <c r="Q17" s="620">
        <v>0</v>
      </c>
      <c r="R17" s="620">
        <f>O17+P17+Q17-O17</f>
        <v>0</v>
      </c>
      <c r="S17" s="620">
        <f t="shared" ref="S17:S24" si="2">(O17+P17)*N17</f>
        <v>0</v>
      </c>
      <c r="T17" s="620">
        <f t="shared" ref="T17:T24" si="3">Q17*N17*0.5</f>
        <v>0</v>
      </c>
      <c r="U17" s="620">
        <f t="shared" ref="U17:U24" si="4">S17+T17</f>
        <v>0</v>
      </c>
      <c r="V17" s="620">
        <f t="shared" ref="V17:V24" si="5">R17-U17</f>
        <v>0</v>
      </c>
    </row>
    <row r="18" spans="2:28">
      <c r="B18" s="651" t="s">
        <v>3251</v>
      </c>
      <c r="C18" s="653">
        <v>9.5000000000000001E-2</v>
      </c>
      <c r="D18" s="620">
        <v>15477808.979999997</v>
      </c>
      <c r="E18" s="620">
        <v>0</v>
      </c>
      <c r="F18" s="620">
        <v>100413</v>
      </c>
      <c r="G18" s="620">
        <v>0</v>
      </c>
      <c r="H18" s="620">
        <f t="shared" si="0"/>
        <v>15578221.979999997</v>
      </c>
      <c r="I18" s="620">
        <v>3954061.9999999995</v>
      </c>
      <c r="J18" s="621">
        <f t="shared" si="1"/>
        <v>11624159.979999997</v>
      </c>
      <c r="M18" s="651" t="s">
        <v>3247</v>
      </c>
      <c r="N18" s="656">
        <v>0.1</v>
      </c>
      <c r="O18" s="620">
        <f>J14</f>
        <v>899524880</v>
      </c>
      <c r="P18" s="620">
        <v>0</v>
      </c>
      <c r="Q18" s="620">
        <v>0</v>
      </c>
      <c r="R18" s="620">
        <f t="shared" ref="R18:R24" si="6">O18+P18+Q18</f>
        <v>899524880</v>
      </c>
      <c r="S18" s="620">
        <f t="shared" si="2"/>
        <v>89952488</v>
      </c>
      <c r="T18" s="620">
        <f t="shared" si="3"/>
        <v>0</v>
      </c>
      <c r="U18" s="620">
        <f t="shared" si="4"/>
        <v>89952488</v>
      </c>
      <c r="V18" s="620">
        <f t="shared" si="5"/>
        <v>809572392</v>
      </c>
      <c r="W18" s="612" t="e">
        <f>#REF!+#REF!</f>
        <v>#REF!</v>
      </c>
      <c r="X18" s="612" t="e">
        <f>U18-W18</f>
        <v>#REF!</v>
      </c>
    </row>
    <row r="19" spans="2:28">
      <c r="B19" s="651" t="s">
        <v>3252</v>
      </c>
      <c r="C19" s="653">
        <v>0.11310000000000001</v>
      </c>
      <c r="D19" s="620">
        <v>14497716</v>
      </c>
      <c r="E19" s="620">
        <v>620000</v>
      </c>
      <c r="F19" s="620">
        <v>0</v>
      </c>
      <c r="G19" s="620">
        <v>109562</v>
      </c>
      <c r="H19" s="620">
        <f t="shared" si="0"/>
        <v>15008154</v>
      </c>
      <c r="I19" s="620">
        <v>5545529</v>
      </c>
      <c r="J19" s="621">
        <f t="shared" si="1"/>
        <v>9462625</v>
      </c>
      <c r="M19" s="651" t="s">
        <v>3248</v>
      </c>
      <c r="N19" s="656">
        <v>0.15</v>
      </c>
      <c r="O19" s="620">
        <f>J15</f>
        <v>53001184.38000001</v>
      </c>
      <c r="P19" s="620">
        <f>18028246.6</f>
        <v>18028246.600000001</v>
      </c>
      <c r="Q19" s="620">
        <f>27097808</f>
        <v>27097808</v>
      </c>
      <c r="R19" s="620">
        <f t="shared" si="6"/>
        <v>98127238.980000019</v>
      </c>
      <c r="S19" s="620">
        <f t="shared" si="2"/>
        <v>10654414.647000002</v>
      </c>
      <c r="T19" s="620">
        <f t="shared" si="3"/>
        <v>2032335.5999999999</v>
      </c>
      <c r="U19" s="620">
        <f t="shared" si="4"/>
        <v>12686750.247000001</v>
      </c>
      <c r="V19" s="620">
        <f t="shared" si="5"/>
        <v>85440488.73300001</v>
      </c>
      <c r="W19" s="612" t="e">
        <f>#REF!+#REF!</f>
        <v>#REF!</v>
      </c>
      <c r="X19" s="612" t="e">
        <f t="shared" ref="X19:X24" si="7">U19-W19</f>
        <v>#REF!</v>
      </c>
    </row>
    <row r="20" spans="2:28">
      <c r="B20" s="651" t="s">
        <v>3253</v>
      </c>
      <c r="C20" s="653">
        <v>0.33329999999999999</v>
      </c>
      <c r="D20" s="620">
        <v>1301551.6500000001</v>
      </c>
      <c r="E20" s="620">
        <v>1044000</v>
      </c>
      <c r="F20" s="620">
        <v>2120738</v>
      </c>
      <c r="G20" s="620">
        <v>0</v>
      </c>
      <c r="H20" s="620">
        <f t="shared" si="0"/>
        <v>4466289.6500000004</v>
      </c>
      <c r="I20" s="620">
        <v>2848380</v>
      </c>
      <c r="J20" s="621">
        <f t="shared" si="1"/>
        <v>1617909.6500000004</v>
      </c>
      <c r="M20" s="651" t="s">
        <v>3249</v>
      </c>
      <c r="N20" s="656">
        <v>0.15</v>
      </c>
      <c r="O20" s="620">
        <f>J16</f>
        <v>64885465.75</v>
      </c>
      <c r="P20" s="620">
        <f>343825.83</f>
        <v>343825.83</v>
      </c>
      <c r="Q20" s="620">
        <f>11869829</f>
        <v>11869829</v>
      </c>
      <c r="R20" s="620">
        <f t="shared" si="6"/>
        <v>77099120.579999998</v>
      </c>
      <c r="S20" s="620">
        <f t="shared" si="2"/>
        <v>9784393.7369999997</v>
      </c>
      <c r="T20" s="620">
        <f t="shared" si="3"/>
        <v>890237.17499999993</v>
      </c>
      <c r="U20" s="620">
        <f t="shared" si="4"/>
        <v>10674630.912</v>
      </c>
      <c r="V20" s="620">
        <f t="shared" si="5"/>
        <v>66424489.667999998</v>
      </c>
      <c r="W20" s="612" t="e">
        <f>#REF!+#REF!</f>
        <v>#REF!</v>
      </c>
      <c r="X20" s="612" t="e">
        <f t="shared" si="7"/>
        <v>#REF!</v>
      </c>
    </row>
    <row r="21" spans="2:28">
      <c r="B21" s="651" t="s">
        <v>3254</v>
      </c>
      <c r="C21" s="653">
        <v>0.1</v>
      </c>
      <c r="D21" s="620">
        <v>9060306</v>
      </c>
      <c r="E21" s="620">
        <v>0</v>
      </c>
      <c r="F21" s="620">
        <v>0</v>
      </c>
      <c r="G21" s="620">
        <v>0</v>
      </c>
      <c r="H21" s="620">
        <f t="shared" si="0"/>
        <v>9060306</v>
      </c>
      <c r="I21" s="620">
        <v>3538922</v>
      </c>
      <c r="J21" s="621">
        <f t="shared" si="1"/>
        <v>5521384</v>
      </c>
      <c r="M21" s="651" t="s">
        <v>3250</v>
      </c>
      <c r="N21" s="656">
        <v>0.1</v>
      </c>
      <c r="O21" s="620">
        <f>J17</f>
        <v>17424696.989999998</v>
      </c>
      <c r="P21" s="620">
        <f>417892</f>
        <v>417892</v>
      </c>
      <c r="Q21" s="620">
        <f>3477291</f>
        <v>3477291</v>
      </c>
      <c r="R21" s="620">
        <f t="shared" si="6"/>
        <v>21319879.989999998</v>
      </c>
      <c r="S21" s="620">
        <f t="shared" si="2"/>
        <v>1784258.899</v>
      </c>
      <c r="T21" s="620">
        <f t="shared" si="3"/>
        <v>173864.55000000002</v>
      </c>
      <c r="U21" s="620">
        <f t="shared" si="4"/>
        <v>1958123.449</v>
      </c>
      <c r="V21" s="620">
        <f t="shared" si="5"/>
        <v>19361756.540999997</v>
      </c>
      <c r="W21" s="612" t="e">
        <f>#REF!+#REF!</f>
        <v>#REF!</v>
      </c>
      <c r="X21" s="612" t="e">
        <f t="shared" si="7"/>
        <v>#REF!</v>
      </c>
    </row>
    <row r="22" spans="2:28" s="659" customFormat="1">
      <c r="B22" s="657" t="s">
        <v>97</v>
      </c>
      <c r="C22" s="658"/>
      <c r="D22" s="625">
        <f t="shared" ref="D22:J22" si="8">SUM(D12:D21)</f>
        <v>1056829373.76</v>
      </c>
      <c r="E22" s="625">
        <f t="shared" si="8"/>
        <v>57380373.259999998</v>
      </c>
      <c r="F22" s="625">
        <f t="shared" si="8"/>
        <v>69140643.730000004</v>
      </c>
      <c r="G22" s="625">
        <f t="shared" si="8"/>
        <v>109562</v>
      </c>
      <c r="H22" s="625">
        <f t="shared" si="8"/>
        <v>1183240828.7500002</v>
      </c>
      <c r="I22" s="625">
        <f t="shared" si="8"/>
        <v>100069386</v>
      </c>
      <c r="J22" s="626">
        <f t="shared" si="8"/>
        <v>1083171442.75</v>
      </c>
      <c r="M22" s="651" t="s">
        <v>3251</v>
      </c>
      <c r="N22" s="656">
        <v>0.15</v>
      </c>
      <c r="O22" s="620">
        <f>J19+J18</f>
        <v>21086784.979999997</v>
      </c>
      <c r="P22" s="620">
        <f>4361700</f>
        <v>4361700</v>
      </c>
      <c r="Q22" s="620">
        <f>4742608.52</f>
        <v>4742608.5199999996</v>
      </c>
      <c r="R22" s="620">
        <f t="shared" si="6"/>
        <v>30191093.499999996</v>
      </c>
      <c r="S22" s="620">
        <f t="shared" si="2"/>
        <v>3817272.7469999995</v>
      </c>
      <c r="T22" s="620">
        <f t="shared" si="3"/>
        <v>355695.63899999997</v>
      </c>
      <c r="U22" s="620">
        <f t="shared" si="4"/>
        <v>4172968.3859999995</v>
      </c>
      <c r="V22" s="620">
        <f t="shared" si="5"/>
        <v>26018125.113999996</v>
      </c>
      <c r="W22" s="612" t="e">
        <f>#REF!+#REF!</f>
        <v>#REF!</v>
      </c>
      <c r="X22" s="612" t="e">
        <f t="shared" si="7"/>
        <v>#REF!</v>
      </c>
      <c r="Y22" s="660"/>
      <c r="Z22" s="660"/>
      <c r="AA22" s="660"/>
      <c r="AB22" s="660"/>
    </row>
    <row r="23" spans="2:28" ht="13.5" thickBot="1">
      <c r="B23" s="661"/>
      <c r="C23" s="662"/>
      <c r="D23" s="630"/>
      <c r="E23" s="630"/>
      <c r="F23" s="630"/>
      <c r="G23" s="630"/>
      <c r="H23" s="630"/>
      <c r="I23" s="630"/>
      <c r="J23" s="631"/>
      <c r="M23" s="651" t="s">
        <v>3253</v>
      </c>
      <c r="N23" s="656">
        <v>0.4</v>
      </c>
      <c r="O23" s="620">
        <f>J20</f>
        <v>1617909.6500000004</v>
      </c>
      <c r="P23" s="620">
        <f>977067</f>
        <v>977067</v>
      </c>
      <c r="Q23" s="620">
        <f>1559521</f>
        <v>1559521</v>
      </c>
      <c r="R23" s="620">
        <f t="shared" si="6"/>
        <v>4154497.6500000004</v>
      </c>
      <c r="S23" s="620">
        <f t="shared" si="2"/>
        <v>1037990.6600000001</v>
      </c>
      <c r="T23" s="620">
        <f t="shared" si="3"/>
        <v>311904.2</v>
      </c>
      <c r="U23" s="620">
        <f t="shared" si="4"/>
        <v>1349894.86</v>
      </c>
      <c r="V23" s="620">
        <f t="shared" si="5"/>
        <v>2804602.79</v>
      </c>
      <c r="W23" s="612" t="e">
        <f>#REF!+#REF!</f>
        <v>#REF!</v>
      </c>
      <c r="X23" s="612" t="e">
        <f t="shared" si="7"/>
        <v>#REF!</v>
      </c>
    </row>
    <row r="24" spans="2:28" ht="13.5" thickTop="1">
      <c r="B24" s="663"/>
      <c r="C24" s="664"/>
      <c r="D24" s="634"/>
      <c r="E24" s="634"/>
      <c r="F24" s="634"/>
      <c r="G24" s="634"/>
      <c r="H24" s="634"/>
      <c r="I24" s="634"/>
      <c r="J24" s="634"/>
      <c r="M24" s="651" t="s">
        <v>3254</v>
      </c>
      <c r="N24" s="656">
        <v>0.4</v>
      </c>
      <c r="O24" s="620">
        <f>J21</f>
        <v>5521384</v>
      </c>
      <c r="P24" s="620">
        <v>0</v>
      </c>
      <c r="Q24" s="620">
        <v>0</v>
      </c>
      <c r="R24" s="620">
        <f t="shared" si="6"/>
        <v>5521384</v>
      </c>
      <c r="S24" s="620">
        <f t="shared" si="2"/>
        <v>2208553.6</v>
      </c>
      <c r="T24" s="620">
        <f t="shared" si="3"/>
        <v>0</v>
      </c>
      <c r="U24" s="620">
        <f t="shared" si="4"/>
        <v>2208553.6</v>
      </c>
      <c r="V24" s="620">
        <f t="shared" si="5"/>
        <v>3312830.4</v>
      </c>
      <c r="W24" s="612" t="e">
        <f>#REF!+#REF!</f>
        <v>#REF!</v>
      </c>
      <c r="X24" s="612" t="e">
        <f t="shared" si="7"/>
        <v>#REF!</v>
      </c>
    </row>
    <row r="25" spans="2:28" ht="18">
      <c r="B25" s="648" t="s">
        <v>3260</v>
      </c>
      <c r="C25" s="648"/>
      <c r="D25" s="648"/>
      <c r="E25" s="648" t="s">
        <v>2787</v>
      </c>
      <c r="F25" s="648"/>
      <c r="G25" s="648"/>
      <c r="H25" s="648"/>
      <c r="I25" s="648"/>
      <c r="J25" s="648"/>
      <c r="M25" s="665"/>
      <c r="N25" s="666"/>
      <c r="O25" s="634"/>
      <c r="P25" s="634"/>
      <c r="Q25" s="634"/>
      <c r="R25" s="634"/>
      <c r="S25" s="634"/>
      <c r="T25" s="634"/>
      <c r="U25" s="634"/>
      <c r="V25" s="634"/>
    </row>
    <row r="26" spans="2:28" ht="18">
      <c r="B26" s="1238" t="s">
        <v>3261</v>
      </c>
      <c r="C26" s="1238"/>
      <c r="D26" s="1238"/>
      <c r="E26" s="1238"/>
      <c r="F26" s="1238"/>
      <c r="G26" s="1238"/>
      <c r="H26" s="1238"/>
      <c r="I26" s="1238"/>
      <c r="J26" s="1238"/>
      <c r="M26" s="665"/>
      <c r="N26" s="666"/>
      <c r="O26" s="634"/>
      <c r="P26" s="634"/>
      <c r="Q26" s="634"/>
      <c r="R26" s="634"/>
      <c r="S26" s="634"/>
      <c r="T26" s="634"/>
      <c r="U26" s="634"/>
      <c r="V26" s="634"/>
    </row>
    <row r="27" spans="2:28" ht="18">
      <c r="B27" s="649"/>
      <c r="C27" s="649"/>
      <c r="D27" s="615"/>
      <c r="E27" s="615"/>
      <c r="F27" s="615"/>
      <c r="G27" s="615"/>
      <c r="H27" s="615"/>
      <c r="I27" s="1228" t="s">
        <v>3262</v>
      </c>
      <c r="J27" s="1228"/>
      <c r="M27" s="665"/>
      <c r="N27" s="666"/>
      <c r="O27" s="634"/>
      <c r="P27" s="634"/>
      <c r="Q27" s="634"/>
      <c r="R27" s="634"/>
      <c r="S27" s="634"/>
      <c r="T27" s="634"/>
      <c r="U27" s="634"/>
      <c r="V27" s="634"/>
    </row>
    <row r="28" spans="2:28">
      <c r="B28" s="663"/>
      <c r="C28" s="664"/>
      <c r="D28" s="634"/>
      <c r="E28" s="634"/>
      <c r="F28" s="634"/>
      <c r="G28" s="634"/>
      <c r="H28" s="634"/>
      <c r="I28" s="634"/>
      <c r="J28" s="634"/>
      <c r="M28" s="665"/>
      <c r="N28" s="666"/>
      <c r="O28" s="634"/>
      <c r="P28" s="634"/>
      <c r="Q28" s="634"/>
      <c r="R28" s="634"/>
      <c r="S28" s="634"/>
      <c r="T28" s="634"/>
      <c r="U28" s="634"/>
      <c r="V28" s="634"/>
    </row>
    <row r="29" spans="2:28" ht="18.75" thickBot="1">
      <c r="B29" s="1231" t="s">
        <v>3042</v>
      </c>
      <c r="C29" s="1231"/>
      <c r="J29" s="617" t="s">
        <v>3236</v>
      </c>
    </row>
    <row r="30" spans="2:28" ht="13.5" thickTop="1">
      <c r="B30" s="1232" t="s">
        <v>2</v>
      </c>
      <c r="C30" s="1235" t="s">
        <v>3237</v>
      </c>
      <c r="D30" s="1223" t="s">
        <v>3242</v>
      </c>
      <c r="E30" s="1226" t="s">
        <v>3239</v>
      </c>
      <c r="F30" s="1227"/>
      <c r="G30" s="1206" t="s">
        <v>3240</v>
      </c>
      <c r="H30" s="1206" t="s">
        <v>97</v>
      </c>
      <c r="I30" s="1209" t="s">
        <v>3241</v>
      </c>
      <c r="J30" s="1212" t="s">
        <v>3255</v>
      </c>
    </row>
    <row r="31" spans="2:28">
      <c r="B31" s="1233"/>
      <c r="C31" s="1236"/>
      <c r="D31" s="1224"/>
      <c r="E31" s="1215" t="s">
        <v>3256</v>
      </c>
      <c r="F31" s="1215" t="s">
        <v>3257</v>
      </c>
      <c r="G31" s="1207"/>
      <c r="H31" s="1207"/>
      <c r="I31" s="1210"/>
      <c r="J31" s="1213"/>
    </row>
    <row r="32" spans="2:28">
      <c r="B32" s="1234"/>
      <c r="C32" s="1237"/>
      <c r="D32" s="1225"/>
      <c r="E32" s="1211"/>
      <c r="F32" s="1211"/>
      <c r="G32" s="1208"/>
      <c r="H32" s="1208"/>
      <c r="I32" s="1211"/>
      <c r="J32" s="1214"/>
    </row>
    <row r="33" spans="2:10">
      <c r="B33" s="651" t="s">
        <v>3245</v>
      </c>
      <c r="C33" s="652">
        <v>0</v>
      </c>
      <c r="D33" s="620">
        <f>J12</f>
        <v>6426137</v>
      </c>
      <c r="E33" s="620">
        <v>0</v>
      </c>
      <c r="F33" s="620">
        <v>0</v>
      </c>
      <c r="G33" s="620">
        <v>0</v>
      </c>
      <c r="H33" s="620">
        <f>D33+E33+F33-G33</f>
        <v>6426137</v>
      </c>
      <c r="I33" s="620">
        <v>0</v>
      </c>
      <c r="J33" s="621">
        <f>H33-I33</f>
        <v>6426137</v>
      </c>
    </row>
    <row r="34" spans="2:10">
      <c r="B34" s="651" t="s">
        <v>3246</v>
      </c>
      <c r="C34" s="652">
        <v>0</v>
      </c>
      <c r="D34" s="620">
        <f t="shared" ref="D34:D42" si="9">J13</f>
        <v>13683000</v>
      </c>
      <c r="E34" s="620">
        <v>51789365</v>
      </c>
      <c r="F34" s="620">
        <v>0</v>
      </c>
      <c r="G34" s="620">
        <v>65472365</v>
      </c>
      <c r="H34" s="620">
        <f t="shared" ref="H34:H42" si="10">D34+E34+F34-G34</f>
        <v>0</v>
      </c>
      <c r="I34" s="620">
        <v>0</v>
      </c>
      <c r="J34" s="621">
        <f t="shared" ref="J34:J42" si="11">H34-I34</f>
        <v>0</v>
      </c>
    </row>
    <row r="35" spans="2:10">
      <c r="B35" s="651" t="s">
        <v>3247</v>
      </c>
      <c r="C35" s="653">
        <v>1.6299999999999999E-2</v>
      </c>
      <c r="D35" s="620">
        <f t="shared" si="9"/>
        <v>899524880</v>
      </c>
      <c r="E35" s="620">
        <v>0</v>
      </c>
      <c r="F35" s="620">
        <v>65472365</v>
      </c>
      <c r="G35" s="620">
        <v>0</v>
      </c>
      <c r="H35" s="620">
        <f t="shared" si="10"/>
        <v>964997245</v>
      </c>
      <c r="I35" s="620">
        <v>18314918</v>
      </c>
      <c r="J35" s="621">
        <f t="shared" si="11"/>
        <v>946682327</v>
      </c>
    </row>
    <row r="36" spans="2:10">
      <c r="B36" s="651" t="s">
        <v>3248</v>
      </c>
      <c r="C36" s="653">
        <v>0.15</v>
      </c>
      <c r="D36" s="620">
        <f t="shared" si="9"/>
        <v>53001184.38000001</v>
      </c>
      <c r="E36" s="620">
        <v>15800745.699999999</v>
      </c>
      <c r="F36" s="620">
        <v>16456700</v>
      </c>
      <c r="G36" s="620">
        <v>0</v>
      </c>
      <c r="H36" s="620">
        <f t="shared" si="10"/>
        <v>85258630.080000013</v>
      </c>
      <c r="I36" s="620">
        <v>54184480.999999993</v>
      </c>
      <c r="J36" s="621">
        <f t="shared" si="11"/>
        <v>31074149.080000021</v>
      </c>
    </row>
    <row r="37" spans="2:10">
      <c r="B37" s="651" t="s">
        <v>3249</v>
      </c>
      <c r="C37" s="653">
        <v>7.0699999999999999E-2</v>
      </c>
      <c r="D37" s="620">
        <f t="shared" si="9"/>
        <v>64885465.75</v>
      </c>
      <c r="E37" s="620">
        <v>16445052</v>
      </c>
      <c r="F37" s="620">
        <v>22016598</v>
      </c>
      <c r="G37" s="620">
        <v>0</v>
      </c>
      <c r="H37" s="620">
        <f t="shared" si="10"/>
        <v>103347115.75</v>
      </c>
      <c r="I37" s="620">
        <v>11931733</v>
      </c>
      <c r="J37" s="621">
        <f t="shared" si="11"/>
        <v>91415382.75</v>
      </c>
    </row>
    <row r="38" spans="2:10">
      <c r="B38" s="651" t="s">
        <v>3250</v>
      </c>
      <c r="C38" s="653">
        <v>9.5000000000000001E-2</v>
      </c>
      <c r="D38" s="620">
        <f t="shared" si="9"/>
        <v>17424696.989999998</v>
      </c>
      <c r="E38" s="620">
        <v>53902</v>
      </c>
      <c r="F38" s="620">
        <v>2960030</v>
      </c>
      <c r="G38" s="620">
        <v>0</v>
      </c>
      <c r="H38" s="620">
        <f t="shared" si="10"/>
        <v>20438628.989999998</v>
      </c>
      <c r="I38" s="620">
        <v>3629011</v>
      </c>
      <c r="J38" s="621">
        <f t="shared" si="11"/>
        <v>16809617.989999998</v>
      </c>
    </row>
    <row r="39" spans="2:10">
      <c r="B39" s="651" t="s">
        <v>3251</v>
      </c>
      <c r="C39" s="653">
        <v>9.5000000000000001E-2</v>
      </c>
      <c r="D39" s="620">
        <f t="shared" si="9"/>
        <v>11624159.979999997</v>
      </c>
      <c r="E39" s="620">
        <v>4215431</v>
      </c>
      <c r="F39" s="620">
        <v>0</v>
      </c>
      <c r="G39" s="620">
        <v>0</v>
      </c>
      <c r="H39" s="620">
        <f t="shared" si="10"/>
        <v>15839590.979999997</v>
      </c>
      <c r="I39" s="620">
        <v>4317483</v>
      </c>
      <c r="J39" s="621">
        <f t="shared" si="11"/>
        <v>11522107.979999997</v>
      </c>
    </row>
    <row r="40" spans="2:10">
      <c r="B40" s="651" t="s">
        <v>3252</v>
      </c>
      <c r="C40" s="653">
        <v>0.11310000000000001</v>
      </c>
      <c r="D40" s="620">
        <f t="shared" si="9"/>
        <v>9462625</v>
      </c>
      <c r="E40" s="620">
        <v>0</v>
      </c>
      <c r="F40" s="620">
        <v>0</v>
      </c>
      <c r="G40" s="620">
        <v>5094</v>
      </c>
      <c r="H40" s="620">
        <f t="shared" si="10"/>
        <v>9457531</v>
      </c>
      <c r="I40" s="620">
        <v>4310123</v>
      </c>
      <c r="J40" s="621">
        <f t="shared" si="11"/>
        <v>5147408</v>
      </c>
    </row>
    <row r="41" spans="2:10">
      <c r="B41" s="651" t="s">
        <v>3253</v>
      </c>
      <c r="C41" s="653">
        <v>0.33329999999999999</v>
      </c>
      <c r="D41" s="620">
        <f t="shared" si="9"/>
        <v>1617909.6500000004</v>
      </c>
      <c r="E41" s="620">
        <v>995229</v>
      </c>
      <c r="F41" s="620">
        <v>1554545</v>
      </c>
      <c r="G41" s="620">
        <v>0</v>
      </c>
      <c r="H41" s="620">
        <f t="shared" si="10"/>
        <v>4167683.6500000004</v>
      </c>
      <c r="I41" s="620">
        <v>2593937</v>
      </c>
      <c r="J41" s="621">
        <f t="shared" si="11"/>
        <v>1573746.6500000004</v>
      </c>
    </row>
    <row r="42" spans="2:10">
      <c r="B42" s="651" t="s">
        <v>3254</v>
      </c>
      <c r="C42" s="653">
        <v>0.1</v>
      </c>
      <c r="D42" s="620">
        <f t="shared" si="9"/>
        <v>5521384</v>
      </c>
      <c r="E42" s="620">
        <v>0</v>
      </c>
      <c r="F42" s="620">
        <v>3535239</v>
      </c>
      <c r="G42" s="620">
        <v>0</v>
      </c>
      <c r="H42" s="620">
        <f t="shared" si="10"/>
        <v>9056623</v>
      </c>
      <c r="I42" s="620">
        <v>2615702</v>
      </c>
      <c r="J42" s="621">
        <f t="shared" si="11"/>
        <v>6440921</v>
      </c>
    </row>
    <row r="43" spans="2:10">
      <c r="B43" s="657" t="s">
        <v>97</v>
      </c>
      <c r="C43" s="658"/>
      <c r="D43" s="625">
        <f t="shared" ref="D43:J43" si="12">SUM(D33:D42)</f>
        <v>1083171442.75</v>
      </c>
      <c r="E43" s="625">
        <f t="shared" si="12"/>
        <v>89299724.700000003</v>
      </c>
      <c r="F43" s="625">
        <f t="shared" si="12"/>
        <v>111995477</v>
      </c>
      <c r="G43" s="625">
        <f t="shared" si="12"/>
        <v>65477459</v>
      </c>
      <c r="H43" s="625">
        <f t="shared" si="12"/>
        <v>1218989185.45</v>
      </c>
      <c r="I43" s="625">
        <f t="shared" si="12"/>
        <v>101897388</v>
      </c>
      <c r="J43" s="626">
        <f t="shared" si="12"/>
        <v>1117091797.45</v>
      </c>
    </row>
    <row r="44" spans="2:10" ht="13.5" thickBot="1">
      <c r="B44" s="661"/>
      <c r="C44" s="662"/>
      <c r="D44" s="630"/>
      <c r="E44" s="630"/>
      <c r="F44" s="630"/>
      <c r="G44" s="630"/>
      <c r="H44" s="630"/>
      <c r="I44" s="630"/>
      <c r="J44" s="631"/>
    </row>
    <row r="45" spans="2:10" ht="13.5" thickTop="1"/>
  </sheetData>
  <mergeCells count="27">
    <mergeCell ref="I27:J27"/>
    <mergeCell ref="A2:J2"/>
    <mergeCell ref="B5:J5"/>
    <mergeCell ref="I6:J6"/>
    <mergeCell ref="B8:C8"/>
    <mergeCell ref="B9:B11"/>
    <mergeCell ref="C9:C11"/>
    <mergeCell ref="D9:D11"/>
    <mergeCell ref="E9:F9"/>
    <mergeCell ref="G9:G11"/>
    <mergeCell ref="H9:H11"/>
    <mergeCell ref="I9:I11"/>
    <mergeCell ref="J9:J11"/>
    <mergeCell ref="E10:E11"/>
    <mergeCell ref="F10:F11"/>
    <mergeCell ref="B26:J26"/>
    <mergeCell ref="B29:C29"/>
    <mergeCell ref="B30:B32"/>
    <mergeCell ref="C30:C32"/>
    <mergeCell ref="D30:D32"/>
    <mergeCell ref="E30:F30"/>
    <mergeCell ref="H30:H32"/>
    <mergeCell ref="I30:I32"/>
    <mergeCell ref="J30:J32"/>
    <mergeCell ref="E31:E32"/>
    <mergeCell ref="F31:F32"/>
    <mergeCell ref="G30:G32"/>
  </mergeCells>
  <printOptions horizontalCentered="1"/>
  <pageMargins left="0.15748031496062992" right="0.15748031496062992" top="0.19685039370078741" bottom="0.19685039370078741" header="0.15748031496062992" footer="0.23622047244094491"/>
  <pageSetup paperSize="5" orientation="landscape" verticalDpi="144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C00000"/>
  </sheetPr>
  <dimension ref="B1:N51"/>
  <sheetViews>
    <sheetView showGridLines="0" view="pageBreakPreview" zoomScale="90" zoomScaleSheetLayoutView="90" workbookViewId="0">
      <selection activeCell="I11" sqref="I11"/>
    </sheetView>
  </sheetViews>
  <sheetFormatPr defaultRowHeight="12.75"/>
  <cols>
    <col min="1" max="2" width="3" style="442" customWidth="1"/>
    <col min="3" max="4" width="2.42578125" style="442" customWidth="1"/>
    <col min="5" max="5" width="32.140625" style="442" customWidth="1"/>
    <col min="6" max="6" width="17.5703125" style="442" customWidth="1"/>
    <col min="7" max="7" width="16" style="442" customWidth="1"/>
    <col min="8" max="9" width="18.5703125" style="442" customWidth="1"/>
    <col min="10" max="10" width="3.42578125" style="442" customWidth="1"/>
    <col min="11" max="252" width="9.140625" style="442"/>
    <col min="253" max="254" width="3" style="442" customWidth="1"/>
    <col min="255" max="256" width="2.42578125" style="442" customWidth="1"/>
    <col min="257" max="257" width="32.140625" style="442" customWidth="1"/>
    <col min="258" max="258" width="17.5703125" style="442" customWidth="1"/>
    <col min="259" max="259" width="16" style="442" customWidth="1"/>
    <col min="260" max="260" width="18.140625" style="442" customWidth="1"/>
    <col min="261" max="261" width="16" style="442" customWidth="1"/>
    <col min="262" max="263" width="18.5703125" style="442" customWidth="1"/>
    <col min="264" max="264" width="19" style="442" customWidth="1"/>
    <col min="265" max="265" width="15.42578125" style="442" customWidth="1"/>
    <col min="266" max="266" width="3.42578125" style="442" customWidth="1"/>
    <col min="267" max="508" width="9.140625" style="442"/>
    <col min="509" max="510" width="3" style="442" customWidth="1"/>
    <col min="511" max="512" width="2.42578125" style="442" customWidth="1"/>
    <col min="513" max="513" width="32.140625" style="442" customWidth="1"/>
    <col min="514" max="514" width="17.5703125" style="442" customWidth="1"/>
    <col min="515" max="515" width="16" style="442" customWidth="1"/>
    <col min="516" max="516" width="18.140625" style="442" customWidth="1"/>
    <col min="517" max="517" width="16" style="442" customWidth="1"/>
    <col min="518" max="519" width="18.5703125" style="442" customWidth="1"/>
    <col min="520" max="520" width="19" style="442" customWidth="1"/>
    <col min="521" max="521" width="15.42578125" style="442" customWidth="1"/>
    <col min="522" max="522" width="3.42578125" style="442" customWidth="1"/>
    <col min="523" max="764" width="9.140625" style="442"/>
    <col min="765" max="766" width="3" style="442" customWidth="1"/>
    <col min="767" max="768" width="2.42578125" style="442" customWidth="1"/>
    <col min="769" max="769" width="32.140625" style="442" customWidth="1"/>
    <col min="770" max="770" width="17.5703125" style="442" customWidth="1"/>
    <col min="771" max="771" width="16" style="442" customWidth="1"/>
    <col min="772" max="772" width="18.140625" style="442" customWidth="1"/>
    <col min="773" max="773" width="16" style="442" customWidth="1"/>
    <col min="774" max="775" width="18.5703125" style="442" customWidth="1"/>
    <col min="776" max="776" width="19" style="442" customWidth="1"/>
    <col min="777" max="777" width="15.42578125" style="442" customWidth="1"/>
    <col min="778" max="778" width="3.42578125" style="442" customWidth="1"/>
    <col min="779" max="1020" width="9.140625" style="442"/>
    <col min="1021" max="1022" width="3" style="442" customWidth="1"/>
    <col min="1023" max="1024" width="2.42578125" style="442" customWidth="1"/>
    <col min="1025" max="1025" width="32.140625" style="442" customWidth="1"/>
    <col min="1026" max="1026" width="17.5703125" style="442" customWidth="1"/>
    <col min="1027" max="1027" width="16" style="442" customWidth="1"/>
    <col min="1028" max="1028" width="18.140625" style="442" customWidth="1"/>
    <col min="1029" max="1029" width="16" style="442" customWidth="1"/>
    <col min="1030" max="1031" width="18.5703125" style="442" customWidth="1"/>
    <col min="1032" max="1032" width="19" style="442" customWidth="1"/>
    <col min="1033" max="1033" width="15.42578125" style="442" customWidth="1"/>
    <col min="1034" max="1034" width="3.42578125" style="442" customWidth="1"/>
    <col min="1035" max="1276" width="9.140625" style="442"/>
    <col min="1277" max="1278" width="3" style="442" customWidth="1"/>
    <col min="1279" max="1280" width="2.42578125" style="442" customWidth="1"/>
    <col min="1281" max="1281" width="32.140625" style="442" customWidth="1"/>
    <col min="1282" max="1282" width="17.5703125" style="442" customWidth="1"/>
    <col min="1283" max="1283" width="16" style="442" customWidth="1"/>
    <col min="1284" max="1284" width="18.140625" style="442" customWidth="1"/>
    <col min="1285" max="1285" width="16" style="442" customWidth="1"/>
    <col min="1286" max="1287" width="18.5703125" style="442" customWidth="1"/>
    <col min="1288" max="1288" width="19" style="442" customWidth="1"/>
    <col min="1289" max="1289" width="15.42578125" style="442" customWidth="1"/>
    <col min="1290" max="1290" width="3.42578125" style="442" customWidth="1"/>
    <col min="1291" max="1532" width="9.140625" style="442"/>
    <col min="1533" max="1534" width="3" style="442" customWidth="1"/>
    <col min="1535" max="1536" width="2.42578125" style="442" customWidth="1"/>
    <col min="1537" max="1537" width="32.140625" style="442" customWidth="1"/>
    <col min="1538" max="1538" width="17.5703125" style="442" customWidth="1"/>
    <col min="1539" max="1539" width="16" style="442" customWidth="1"/>
    <col min="1540" max="1540" width="18.140625" style="442" customWidth="1"/>
    <col min="1541" max="1541" width="16" style="442" customWidth="1"/>
    <col min="1542" max="1543" width="18.5703125" style="442" customWidth="1"/>
    <col min="1544" max="1544" width="19" style="442" customWidth="1"/>
    <col min="1545" max="1545" width="15.42578125" style="442" customWidth="1"/>
    <col min="1546" max="1546" width="3.42578125" style="442" customWidth="1"/>
    <col min="1547" max="1788" width="9.140625" style="442"/>
    <col min="1789" max="1790" width="3" style="442" customWidth="1"/>
    <col min="1791" max="1792" width="2.42578125" style="442" customWidth="1"/>
    <col min="1793" max="1793" width="32.140625" style="442" customWidth="1"/>
    <col min="1794" max="1794" width="17.5703125" style="442" customWidth="1"/>
    <col min="1795" max="1795" width="16" style="442" customWidth="1"/>
    <col min="1796" max="1796" width="18.140625" style="442" customWidth="1"/>
    <col min="1797" max="1797" width="16" style="442" customWidth="1"/>
    <col min="1798" max="1799" width="18.5703125" style="442" customWidth="1"/>
    <col min="1800" max="1800" width="19" style="442" customWidth="1"/>
    <col min="1801" max="1801" width="15.42578125" style="442" customWidth="1"/>
    <col min="1802" max="1802" width="3.42578125" style="442" customWidth="1"/>
    <col min="1803" max="2044" width="9.140625" style="442"/>
    <col min="2045" max="2046" width="3" style="442" customWidth="1"/>
    <col min="2047" max="2048" width="2.42578125" style="442" customWidth="1"/>
    <col min="2049" max="2049" width="32.140625" style="442" customWidth="1"/>
    <col min="2050" max="2050" width="17.5703125" style="442" customWidth="1"/>
    <col min="2051" max="2051" width="16" style="442" customWidth="1"/>
    <col min="2052" max="2052" width="18.140625" style="442" customWidth="1"/>
    <col min="2053" max="2053" width="16" style="442" customWidth="1"/>
    <col min="2054" max="2055" width="18.5703125" style="442" customWidth="1"/>
    <col min="2056" max="2056" width="19" style="442" customWidth="1"/>
    <col min="2057" max="2057" width="15.42578125" style="442" customWidth="1"/>
    <col min="2058" max="2058" width="3.42578125" style="442" customWidth="1"/>
    <col min="2059" max="2300" width="9.140625" style="442"/>
    <col min="2301" max="2302" width="3" style="442" customWidth="1"/>
    <col min="2303" max="2304" width="2.42578125" style="442" customWidth="1"/>
    <col min="2305" max="2305" width="32.140625" style="442" customWidth="1"/>
    <col min="2306" max="2306" width="17.5703125" style="442" customWidth="1"/>
    <col min="2307" max="2307" width="16" style="442" customWidth="1"/>
    <col min="2308" max="2308" width="18.140625" style="442" customWidth="1"/>
    <col min="2309" max="2309" width="16" style="442" customWidth="1"/>
    <col min="2310" max="2311" width="18.5703125" style="442" customWidth="1"/>
    <col min="2312" max="2312" width="19" style="442" customWidth="1"/>
    <col min="2313" max="2313" width="15.42578125" style="442" customWidth="1"/>
    <col min="2314" max="2314" width="3.42578125" style="442" customWidth="1"/>
    <col min="2315" max="2556" width="9.140625" style="442"/>
    <col min="2557" max="2558" width="3" style="442" customWidth="1"/>
    <col min="2559" max="2560" width="2.42578125" style="442" customWidth="1"/>
    <col min="2561" max="2561" width="32.140625" style="442" customWidth="1"/>
    <col min="2562" max="2562" width="17.5703125" style="442" customWidth="1"/>
    <col min="2563" max="2563" width="16" style="442" customWidth="1"/>
    <col min="2564" max="2564" width="18.140625" style="442" customWidth="1"/>
    <col min="2565" max="2565" width="16" style="442" customWidth="1"/>
    <col min="2566" max="2567" width="18.5703125" style="442" customWidth="1"/>
    <col min="2568" max="2568" width="19" style="442" customWidth="1"/>
    <col min="2569" max="2569" width="15.42578125" style="442" customWidth="1"/>
    <col min="2570" max="2570" width="3.42578125" style="442" customWidth="1"/>
    <col min="2571" max="2812" width="9.140625" style="442"/>
    <col min="2813" max="2814" width="3" style="442" customWidth="1"/>
    <col min="2815" max="2816" width="2.42578125" style="442" customWidth="1"/>
    <col min="2817" max="2817" width="32.140625" style="442" customWidth="1"/>
    <col min="2818" max="2818" width="17.5703125" style="442" customWidth="1"/>
    <col min="2819" max="2819" width="16" style="442" customWidth="1"/>
    <col min="2820" max="2820" width="18.140625" style="442" customWidth="1"/>
    <col min="2821" max="2821" width="16" style="442" customWidth="1"/>
    <col min="2822" max="2823" width="18.5703125" style="442" customWidth="1"/>
    <col min="2824" max="2824" width="19" style="442" customWidth="1"/>
    <col min="2825" max="2825" width="15.42578125" style="442" customWidth="1"/>
    <col min="2826" max="2826" width="3.42578125" style="442" customWidth="1"/>
    <col min="2827" max="3068" width="9.140625" style="442"/>
    <col min="3069" max="3070" width="3" style="442" customWidth="1"/>
    <col min="3071" max="3072" width="2.42578125" style="442" customWidth="1"/>
    <col min="3073" max="3073" width="32.140625" style="442" customWidth="1"/>
    <col min="3074" max="3074" width="17.5703125" style="442" customWidth="1"/>
    <col min="3075" max="3075" width="16" style="442" customWidth="1"/>
    <col min="3076" max="3076" width="18.140625" style="442" customWidth="1"/>
    <col min="3077" max="3077" width="16" style="442" customWidth="1"/>
    <col min="3078" max="3079" width="18.5703125" style="442" customWidth="1"/>
    <col min="3080" max="3080" width="19" style="442" customWidth="1"/>
    <col min="3081" max="3081" width="15.42578125" style="442" customWidth="1"/>
    <col min="3082" max="3082" width="3.42578125" style="442" customWidth="1"/>
    <col min="3083" max="3324" width="9.140625" style="442"/>
    <col min="3325" max="3326" width="3" style="442" customWidth="1"/>
    <col min="3327" max="3328" width="2.42578125" style="442" customWidth="1"/>
    <col min="3329" max="3329" width="32.140625" style="442" customWidth="1"/>
    <col min="3330" max="3330" width="17.5703125" style="442" customWidth="1"/>
    <col min="3331" max="3331" width="16" style="442" customWidth="1"/>
    <col min="3332" max="3332" width="18.140625" style="442" customWidth="1"/>
    <col min="3333" max="3333" width="16" style="442" customWidth="1"/>
    <col min="3334" max="3335" width="18.5703125" style="442" customWidth="1"/>
    <col min="3336" max="3336" width="19" style="442" customWidth="1"/>
    <col min="3337" max="3337" width="15.42578125" style="442" customWidth="1"/>
    <col min="3338" max="3338" width="3.42578125" style="442" customWidth="1"/>
    <col min="3339" max="3580" width="9.140625" style="442"/>
    <col min="3581" max="3582" width="3" style="442" customWidth="1"/>
    <col min="3583" max="3584" width="2.42578125" style="442" customWidth="1"/>
    <col min="3585" max="3585" width="32.140625" style="442" customWidth="1"/>
    <col min="3586" max="3586" width="17.5703125" style="442" customWidth="1"/>
    <col min="3587" max="3587" width="16" style="442" customWidth="1"/>
    <col min="3588" max="3588" width="18.140625" style="442" customWidth="1"/>
    <col min="3589" max="3589" width="16" style="442" customWidth="1"/>
    <col min="3590" max="3591" width="18.5703125" style="442" customWidth="1"/>
    <col min="3592" max="3592" width="19" style="442" customWidth="1"/>
    <col min="3593" max="3593" width="15.42578125" style="442" customWidth="1"/>
    <col min="3594" max="3594" width="3.42578125" style="442" customWidth="1"/>
    <col min="3595" max="3836" width="9.140625" style="442"/>
    <col min="3837" max="3838" width="3" style="442" customWidth="1"/>
    <col min="3839" max="3840" width="2.42578125" style="442" customWidth="1"/>
    <col min="3841" max="3841" width="32.140625" style="442" customWidth="1"/>
    <col min="3842" max="3842" width="17.5703125" style="442" customWidth="1"/>
    <col min="3843" max="3843" width="16" style="442" customWidth="1"/>
    <col min="3844" max="3844" width="18.140625" style="442" customWidth="1"/>
    <col min="3845" max="3845" width="16" style="442" customWidth="1"/>
    <col min="3846" max="3847" width="18.5703125" style="442" customWidth="1"/>
    <col min="3848" max="3848" width="19" style="442" customWidth="1"/>
    <col min="3849" max="3849" width="15.42578125" style="442" customWidth="1"/>
    <col min="3850" max="3850" width="3.42578125" style="442" customWidth="1"/>
    <col min="3851" max="4092" width="9.140625" style="442"/>
    <col min="4093" max="4094" width="3" style="442" customWidth="1"/>
    <col min="4095" max="4096" width="2.42578125" style="442" customWidth="1"/>
    <col min="4097" max="4097" width="32.140625" style="442" customWidth="1"/>
    <col min="4098" max="4098" width="17.5703125" style="442" customWidth="1"/>
    <col min="4099" max="4099" width="16" style="442" customWidth="1"/>
    <col min="4100" max="4100" width="18.140625" style="442" customWidth="1"/>
    <col min="4101" max="4101" width="16" style="442" customWidth="1"/>
    <col min="4102" max="4103" width="18.5703125" style="442" customWidth="1"/>
    <col min="4104" max="4104" width="19" style="442" customWidth="1"/>
    <col min="4105" max="4105" width="15.42578125" style="442" customWidth="1"/>
    <col min="4106" max="4106" width="3.42578125" style="442" customWidth="1"/>
    <col min="4107" max="4348" width="9.140625" style="442"/>
    <col min="4349" max="4350" width="3" style="442" customWidth="1"/>
    <col min="4351" max="4352" width="2.42578125" style="442" customWidth="1"/>
    <col min="4353" max="4353" width="32.140625" style="442" customWidth="1"/>
    <col min="4354" max="4354" width="17.5703125" style="442" customWidth="1"/>
    <col min="4355" max="4355" width="16" style="442" customWidth="1"/>
    <col min="4356" max="4356" width="18.140625" style="442" customWidth="1"/>
    <col min="4357" max="4357" width="16" style="442" customWidth="1"/>
    <col min="4358" max="4359" width="18.5703125" style="442" customWidth="1"/>
    <col min="4360" max="4360" width="19" style="442" customWidth="1"/>
    <col min="4361" max="4361" width="15.42578125" style="442" customWidth="1"/>
    <col min="4362" max="4362" width="3.42578125" style="442" customWidth="1"/>
    <col min="4363" max="4604" width="9.140625" style="442"/>
    <col min="4605" max="4606" width="3" style="442" customWidth="1"/>
    <col min="4607" max="4608" width="2.42578125" style="442" customWidth="1"/>
    <col min="4609" max="4609" width="32.140625" style="442" customWidth="1"/>
    <col min="4610" max="4610" width="17.5703125" style="442" customWidth="1"/>
    <col min="4611" max="4611" width="16" style="442" customWidth="1"/>
    <col min="4612" max="4612" width="18.140625" style="442" customWidth="1"/>
    <col min="4613" max="4613" width="16" style="442" customWidth="1"/>
    <col min="4614" max="4615" width="18.5703125" style="442" customWidth="1"/>
    <col min="4616" max="4616" width="19" style="442" customWidth="1"/>
    <col min="4617" max="4617" width="15.42578125" style="442" customWidth="1"/>
    <col min="4618" max="4618" width="3.42578125" style="442" customWidth="1"/>
    <col min="4619" max="4860" width="9.140625" style="442"/>
    <col min="4861" max="4862" width="3" style="442" customWidth="1"/>
    <col min="4863" max="4864" width="2.42578125" style="442" customWidth="1"/>
    <col min="4865" max="4865" width="32.140625" style="442" customWidth="1"/>
    <col min="4866" max="4866" width="17.5703125" style="442" customWidth="1"/>
    <col min="4867" max="4867" width="16" style="442" customWidth="1"/>
    <col min="4868" max="4868" width="18.140625" style="442" customWidth="1"/>
    <col min="4869" max="4869" width="16" style="442" customWidth="1"/>
    <col min="4870" max="4871" width="18.5703125" style="442" customWidth="1"/>
    <col min="4872" max="4872" width="19" style="442" customWidth="1"/>
    <col min="4873" max="4873" width="15.42578125" style="442" customWidth="1"/>
    <col min="4874" max="4874" width="3.42578125" style="442" customWidth="1"/>
    <col min="4875" max="5116" width="9.140625" style="442"/>
    <col min="5117" max="5118" width="3" style="442" customWidth="1"/>
    <col min="5119" max="5120" width="2.42578125" style="442" customWidth="1"/>
    <col min="5121" max="5121" width="32.140625" style="442" customWidth="1"/>
    <col min="5122" max="5122" width="17.5703125" style="442" customWidth="1"/>
    <col min="5123" max="5123" width="16" style="442" customWidth="1"/>
    <col min="5124" max="5124" width="18.140625" style="442" customWidth="1"/>
    <col min="5125" max="5125" width="16" style="442" customWidth="1"/>
    <col min="5126" max="5127" width="18.5703125" style="442" customWidth="1"/>
    <col min="5128" max="5128" width="19" style="442" customWidth="1"/>
    <col min="5129" max="5129" width="15.42578125" style="442" customWidth="1"/>
    <col min="5130" max="5130" width="3.42578125" style="442" customWidth="1"/>
    <col min="5131" max="5372" width="9.140625" style="442"/>
    <col min="5373" max="5374" width="3" style="442" customWidth="1"/>
    <col min="5375" max="5376" width="2.42578125" style="442" customWidth="1"/>
    <col min="5377" max="5377" width="32.140625" style="442" customWidth="1"/>
    <col min="5378" max="5378" width="17.5703125" style="442" customWidth="1"/>
    <col min="5379" max="5379" width="16" style="442" customWidth="1"/>
    <col min="5380" max="5380" width="18.140625" style="442" customWidth="1"/>
    <col min="5381" max="5381" width="16" style="442" customWidth="1"/>
    <col min="5382" max="5383" width="18.5703125" style="442" customWidth="1"/>
    <col min="5384" max="5384" width="19" style="442" customWidth="1"/>
    <col min="5385" max="5385" width="15.42578125" style="442" customWidth="1"/>
    <col min="5386" max="5386" width="3.42578125" style="442" customWidth="1"/>
    <col min="5387" max="5628" width="9.140625" style="442"/>
    <col min="5629" max="5630" width="3" style="442" customWidth="1"/>
    <col min="5631" max="5632" width="2.42578125" style="442" customWidth="1"/>
    <col min="5633" max="5633" width="32.140625" style="442" customWidth="1"/>
    <col min="5634" max="5634" width="17.5703125" style="442" customWidth="1"/>
    <col min="5635" max="5635" width="16" style="442" customWidth="1"/>
    <col min="5636" max="5636" width="18.140625" style="442" customWidth="1"/>
    <col min="5637" max="5637" width="16" style="442" customWidth="1"/>
    <col min="5638" max="5639" width="18.5703125" style="442" customWidth="1"/>
    <col min="5640" max="5640" width="19" style="442" customWidth="1"/>
    <col min="5641" max="5641" width="15.42578125" style="442" customWidth="1"/>
    <col min="5642" max="5642" width="3.42578125" style="442" customWidth="1"/>
    <col min="5643" max="5884" width="9.140625" style="442"/>
    <col min="5885" max="5886" width="3" style="442" customWidth="1"/>
    <col min="5887" max="5888" width="2.42578125" style="442" customWidth="1"/>
    <col min="5889" max="5889" width="32.140625" style="442" customWidth="1"/>
    <col min="5890" max="5890" width="17.5703125" style="442" customWidth="1"/>
    <col min="5891" max="5891" width="16" style="442" customWidth="1"/>
    <col min="5892" max="5892" width="18.140625" style="442" customWidth="1"/>
    <col min="5893" max="5893" width="16" style="442" customWidth="1"/>
    <col min="5894" max="5895" width="18.5703125" style="442" customWidth="1"/>
    <col min="5896" max="5896" width="19" style="442" customWidth="1"/>
    <col min="5897" max="5897" width="15.42578125" style="442" customWidth="1"/>
    <col min="5898" max="5898" width="3.42578125" style="442" customWidth="1"/>
    <col min="5899" max="6140" width="9.140625" style="442"/>
    <col min="6141" max="6142" width="3" style="442" customWidth="1"/>
    <col min="6143" max="6144" width="2.42578125" style="442" customWidth="1"/>
    <col min="6145" max="6145" width="32.140625" style="442" customWidth="1"/>
    <col min="6146" max="6146" width="17.5703125" style="442" customWidth="1"/>
    <col min="6147" max="6147" width="16" style="442" customWidth="1"/>
    <col min="6148" max="6148" width="18.140625" style="442" customWidth="1"/>
    <col min="6149" max="6149" width="16" style="442" customWidth="1"/>
    <col min="6150" max="6151" width="18.5703125" style="442" customWidth="1"/>
    <col min="6152" max="6152" width="19" style="442" customWidth="1"/>
    <col min="6153" max="6153" width="15.42578125" style="442" customWidth="1"/>
    <col min="6154" max="6154" width="3.42578125" style="442" customWidth="1"/>
    <col min="6155" max="6396" width="9.140625" style="442"/>
    <col min="6397" max="6398" width="3" style="442" customWidth="1"/>
    <col min="6399" max="6400" width="2.42578125" style="442" customWidth="1"/>
    <col min="6401" max="6401" width="32.140625" style="442" customWidth="1"/>
    <col min="6402" max="6402" width="17.5703125" style="442" customWidth="1"/>
    <col min="6403" max="6403" width="16" style="442" customWidth="1"/>
    <col min="6404" max="6404" width="18.140625" style="442" customWidth="1"/>
    <col min="6405" max="6405" width="16" style="442" customWidth="1"/>
    <col min="6406" max="6407" width="18.5703125" style="442" customWidth="1"/>
    <col min="6408" max="6408" width="19" style="442" customWidth="1"/>
    <col min="6409" max="6409" width="15.42578125" style="442" customWidth="1"/>
    <col min="6410" max="6410" width="3.42578125" style="442" customWidth="1"/>
    <col min="6411" max="6652" width="9.140625" style="442"/>
    <col min="6653" max="6654" width="3" style="442" customWidth="1"/>
    <col min="6655" max="6656" width="2.42578125" style="442" customWidth="1"/>
    <col min="6657" max="6657" width="32.140625" style="442" customWidth="1"/>
    <col min="6658" max="6658" width="17.5703125" style="442" customWidth="1"/>
    <col min="6659" max="6659" width="16" style="442" customWidth="1"/>
    <col min="6660" max="6660" width="18.140625" style="442" customWidth="1"/>
    <col min="6661" max="6661" width="16" style="442" customWidth="1"/>
    <col min="6662" max="6663" width="18.5703125" style="442" customWidth="1"/>
    <col min="6664" max="6664" width="19" style="442" customWidth="1"/>
    <col min="6665" max="6665" width="15.42578125" style="442" customWidth="1"/>
    <col min="6666" max="6666" width="3.42578125" style="442" customWidth="1"/>
    <col min="6667" max="6908" width="9.140625" style="442"/>
    <col min="6909" max="6910" width="3" style="442" customWidth="1"/>
    <col min="6911" max="6912" width="2.42578125" style="442" customWidth="1"/>
    <col min="6913" max="6913" width="32.140625" style="442" customWidth="1"/>
    <col min="6914" max="6914" width="17.5703125" style="442" customWidth="1"/>
    <col min="6915" max="6915" width="16" style="442" customWidth="1"/>
    <col min="6916" max="6916" width="18.140625" style="442" customWidth="1"/>
    <col min="6917" max="6917" width="16" style="442" customWidth="1"/>
    <col min="6918" max="6919" width="18.5703125" style="442" customWidth="1"/>
    <col min="6920" max="6920" width="19" style="442" customWidth="1"/>
    <col min="6921" max="6921" width="15.42578125" style="442" customWidth="1"/>
    <col min="6922" max="6922" width="3.42578125" style="442" customWidth="1"/>
    <col min="6923" max="7164" width="9.140625" style="442"/>
    <col min="7165" max="7166" width="3" style="442" customWidth="1"/>
    <col min="7167" max="7168" width="2.42578125" style="442" customWidth="1"/>
    <col min="7169" max="7169" width="32.140625" style="442" customWidth="1"/>
    <col min="7170" max="7170" width="17.5703125" style="442" customWidth="1"/>
    <col min="7171" max="7171" width="16" style="442" customWidth="1"/>
    <col min="7172" max="7172" width="18.140625" style="442" customWidth="1"/>
    <col min="7173" max="7173" width="16" style="442" customWidth="1"/>
    <col min="7174" max="7175" width="18.5703125" style="442" customWidth="1"/>
    <col min="7176" max="7176" width="19" style="442" customWidth="1"/>
    <col min="7177" max="7177" width="15.42578125" style="442" customWidth="1"/>
    <col min="7178" max="7178" width="3.42578125" style="442" customWidth="1"/>
    <col min="7179" max="7420" width="9.140625" style="442"/>
    <col min="7421" max="7422" width="3" style="442" customWidth="1"/>
    <col min="7423" max="7424" width="2.42578125" style="442" customWidth="1"/>
    <col min="7425" max="7425" width="32.140625" style="442" customWidth="1"/>
    <col min="7426" max="7426" width="17.5703125" style="442" customWidth="1"/>
    <col min="7427" max="7427" width="16" style="442" customWidth="1"/>
    <col min="7428" max="7428" width="18.140625" style="442" customWidth="1"/>
    <col min="7429" max="7429" width="16" style="442" customWidth="1"/>
    <col min="7430" max="7431" width="18.5703125" style="442" customWidth="1"/>
    <col min="7432" max="7432" width="19" style="442" customWidth="1"/>
    <col min="7433" max="7433" width="15.42578125" style="442" customWidth="1"/>
    <col min="7434" max="7434" width="3.42578125" style="442" customWidth="1"/>
    <col min="7435" max="7676" width="9.140625" style="442"/>
    <col min="7677" max="7678" width="3" style="442" customWidth="1"/>
    <col min="7679" max="7680" width="2.42578125" style="442" customWidth="1"/>
    <col min="7681" max="7681" width="32.140625" style="442" customWidth="1"/>
    <col min="7682" max="7682" width="17.5703125" style="442" customWidth="1"/>
    <col min="7683" max="7683" width="16" style="442" customWidth="1"/>
    <col min="7684" max="7684" width="18.140625" style="442" customWidth="1"/>
    <col min="7685" max="7685" width="16" style="442" customWidth="1"/>
    <col min="7686" max="7687" width="18.5703125" style="442" customWidth="1"/>
    <col min="7688" max="7688" width="19" style="442" customWidth="1"/>
    <col min="7689" max="7689" width="15.42578125" style="442" customWidth="1"/>
    <col min="7690" max="7690" width="3.42578125" style="442" customWidth="1"/>
    <col min="7691" max="7932" width="9.140625" style="442"/>
    <col min="7933" max="7934" width="3" style="442" customWidth="1"/>
    <col min="7935" max="7936" width="2.42578125" style="442" customWidth="1"/>
    <col min="7937" max="7937" width="32.140625" style="442" customWidth="1"/>
    <col min="7938" max="7938" width="17.5703125" style="442" customWidth="1"/>
    <col min="7939" max="7939" width="16" style="442" customWidth="1"/>
    <col min="7940" max="7940" width="18.140625" style="442" customWidth="1"/>
    <col min="7941" max="7941" width="16" style="442" customWidth="1"/>
    <col min="7942" max="7943" width="18.5703125" style="442" customWidth="1"/>
    <col min="7944" max="7944" width="19" style="442" customWidth="1"/>
    <col min="7945" max="7945" width="15.42578125" style="442" customWidth="1"/>
    <col min="7946" max="7946" width="3.42578125" style="442" customWidth="1"/>
    <col min="7947" max="8188" width="9.140625" style="442"/>
    <col min="8189" max="8190" width="3" style="442" customWidth="1"/>
    <col min="8191" max="8192" width="2.42578125" style="442" customWidth="1"/>
    <col min="8193" max="8193" width="32.140625" style="442" customWidth="1"/>
    <col min="8194" max="8194" width="17.5703125" style="442" customWidth="1"/>
    <col min="8195" max="8195" width="16" style="442" customWidth="1"/>
    <col min="8196" max="8196" width="18.140625" style="442" customWidth="1"/>
    <col min="8197" max="8197" width="16" style="442" customWidth="1"/>
    <col min="8198" max="8199" width="18.5703125" style="442" customWidth="1"/>
    <col min="8200" max="8200" width="19" style="442" customWidth="1"/>
    <col min="8201" max="8201" width="15.42578125" style="442" customWidth="1"/>
    <col min="8202" max="8202" width="3.42578125" style="442" customWidth="1"/>
    <col min="8203" max="8444" width="9.140625" style="442"/>
    <col min="8445" max="8446" width="3" style="442" customWidth="1"/>
    <col min="8447" max="8448" width="2.42578125" style="442" customWidth="1"/>
    <col min="8449" max="8449" width="32.140625" style="442" customWidth="1"/>
    <col min="8450" max="8450" width="17.5703125" style="442" customWidth="1"/>
    <col min="8451" max="8451" width="16" style="442" customWidth="1"/>
    <col min="8452" max="8452" width="18.140625" style="442" customWidth="1"/>
    <col min="8453" max="8453" width="16" style="442" customWidth="1"/>
    <col min="8454" max="8455" width="18.5703125" style="442" customWidth="1"/>
    <col min="8456" max="8456" width="19" style="442" customWidth="1"/>
    <col min="8457" max="8457" width="15.42578125" style="442" customWidth="1"/>
    <col min="8458" max="8458" width="3.42578125" style="442" customWidth="1"/>
    <col min="8459" max="8700" width="9.140625" style="442"/>
    <col min="8701" max="8702" width="3" style="442" customWidth="1"/>
    <col min="8703" max="8704" width="2.42578125" style="442" customWidth="1"/>
    <col min="8705" max="8705" width="32.140625" style="442" customWidth="1"/>
    <col min="8706" max="8706" width="17.5703125" style="442" customWidth="1"/>
    <col min="8707" max="8707" width="16" style="442" customWidth="1"/>
    <col min="8708" max="8708" width="18.140625" style="442" customWidth="1"/>
    <col min="8709" max="8709" width="16" style="442" customWidth="1"/>
    <col min="8710" max="8711" width="18.5703125" style="442" customWidth="1"/>
    <col min="8712" max="8712" width="19" style="442" customWidth="1"/>
    <col min="8713" max="8713" width="15.42578125" style="442" customWidth="1"/>
    <col min="8714" max="8714" width="3.42578125" style="442" customWidth="1"/>
    <col min="8715" max="8956" width="9.140625" style="442"/>
    <col min="8957" max="8958" width="3" style="442" customWidth="1"/>
    <col min="8959" max="8960" width="2.42578125" style="442" customWidth="1"/>
    <col min="8961" max="8961" width="32.140625" style="442" customWidth="1"/>
    <col min="8962" max="8962" width="17.5703125" style="442" customWidth="1"/>
    <col min="8963" max="8963" width="16" style="442" customWidth="1"/>
    <col min="8964" max="8964" width="18.140625" style="442" customWidth="1"/>
    <col min="8965" max="8965" width="16" style="442" customWidth="1"/>
    <col min="8966" max="8967" width="18.5703125" style="442" customWidth="1"/>
    <col min="8968" max="8968" width="19" style="442" customWidth="1"/>
    <col min="8969" max="8969" width="15.42578125" style="442" customWidth="1"/>
    <col min="8970" max="8970" width="3.42578125" style="442" customWidth="1"/>
    <col min="8971" max="9212" width="9.140625" style="442"/>
    <col min="9213" max="9214" width="3" style="442" customWidth="1"/>
    <col min="9215" max="9216" width="2.42578125" style="442" customWidth="1"/>
    <col min="9217" max="9217" width="32.140625" style="442" customWidth="1"/>
    <col min="9218" max="9218" width="17.5703125" style="442" customWidth="1"/>
    <col min="9219" max="9219" width="16" style="442" customWidth="1"/>
    <col min="9220" max="9220" width="18.140625" style="442" customWidth="1"/>
    <col min="9221" max="9221" width="16" style="442" customWidth="1"/>
    <col min="9222" max="9223" width="18.5703125" style="442" customWidth="1"/>
    <col min="9224" max="9224" width="19" style="442" customWidth="1"/>
    <col min="9225" max="9225" width="15.42578125" style="442" customWidth="1"/>
    <col min="9226" max="9226" width="3.42578125" style="442" customWidth="1"/>
    <col min="9227" max="9468" width="9.140625" style="442"/>
    <col min="9469" max="9470" width="3" style="442" customWidth="1"/>
    <col min="9471" max="9472" width="2.42578125" style="442" customWidth="1"/>
    <col min="9473" max="9473" width="32.140625" style="442" customWidth="1"/>
    <col min="9474" max="9474" width="17.5703125" style="442" customWidth="1"/>
    <col min="9475" max="9475" width="16" style="442" customWidth="1"/>
    <col min="9476" max="9476" width="18.140625" style="442" customWidth="1"/>
    <col min="9477" max="9477" width="16" style="442" customWidth="1"/>
    <col min="9478" max="9479" width="18.5703125" style="442" customWidth="1"/>
    <col min="9480" max="9480" width="19" style="442" customWidth="1"/>
    <col min="9481" max="9481" width="15.42578125" style="442" customWidth="1"/>
    <col min="9482" max="9482" width="3.42578125" style="442" customWidth="1"/>
    <col min="9483" max="9724" width="9.140625" style="442"/>
    <col min="9725" max="9726" width="3" style="442" customWidth="1"/>
    <col min="9727" max="9728" width="2.42578125" style="442" customWidth="1"/>
    <col min="9729" max="9729" width="32.140625" style="442" customWidth="1"/>
    <col min="9730" max="9730" width="17.5703125" style="442" customWidth="1"/>
    <col min="9731" max="9731" width="16" style="442" customWidth="1"/>
    <col min="9732" max="9732" width="18.140625" style="442" customWidth="1"/>
    <col min="9733" max="9733" width="16" style="442" customWidth="1"/>
    <col min="9734" max="9735" width="18.5703125" style="442" customWidth="1"/>
    <col min="9736" max="9736" width="19" style="442" customWidth="1"/>
    <col min="9737" max="9737" width="15.42578125" style="442" customWidth="1"/>
    <col min="9738" max="9738" width="3.42578125" style="442" customWidth="1"/>
    <col min="9739" max="9980" width="9.140625" style="442"/>
    <col min="9981" max="9982" width="3" style="442" customWidth="1"/>
    <col min="9983" max="9984" width="2.42578125" style="442" customWidth="1"/>
    <col min="9985" max="9985" width="32.140625" style="442" customWidth="1"/>
    <col min="9986" max="9986" width="17.5703125" style="442" customWidth="1"/>
    <col min="9987" max="9987" width="16" style="442" customWidth="1"/>
    <col min="9988" max="9988" width="18.140625" style="442" customWidth="1"/>
    <col min="9989" max="9989" width="16" style="442" customWidth="1"/>
    <col min="9990" max="9991" width="18.5703125" style="442" customWidth="1"/>
    <col min="9992" max="9992" width="19" style="442" customWidth="1"/>
    <col min="9993" max="9993" width="15.42578125" style="442" customWidth="1"/>
    <col min="9994" max="9994" width="3.42578125" style="442" customWidth="1"/>
    <col min="9995" max="10236" width="9.140625" style="442"/>
    <col min="10237" max="10238" width="3" style="442" customWidth="1"/>
    <col min="10239" max="10240" width="2.42578125" style="442" customWidth="1"/>
    <col min="10241" max="10241" width="32.140625" style="442" customWidth="1"/>
    <col min="10242" max="10242" width="17.5703125" style="442" customWidth="1"/>
    <col min="10243" max="10243" width="16" style="442" customWidth="1"/>
    <col min="10244" max="10244" width="18.140625" style="442" customWidth="1"/>
    <col min="10245" max="10245" width="16" style="442" customWidth="1"/>
    <col min="10246" max="10247" width="18.5703125" style="442" customWidth="1"/>
    <col min="10248" max="10248" width="19" style="442" customWidth="1"/>
    <col min="10249" max="10249" width="15.42578125" style="442" customWidth="1"/>
    <col min="10250" max="10250" width="3.42578125" style="442" customWidth="1"/>
    <col min="10251" max="10492" width="9.140625" style="442"/>
    <col min="10493" max="10494" width="3" style="442" customWidth="1"/>
    <col min="10495" max="10496" width="2.42578125" style="442" customWidth="1"/>
    <col min="10497" max="10497" width="32.140625" style="442" customWidth="1"/>
    <col min="10498" max="10498" width="17.5703125" style="442" customWidth="1"/>
    <col min="10499" max="10499" width="16" style="442" customWidth="1"/>
    <col min="10500" max="10500" width="18.140625" style="442" customWidth="1"/>
    <col min="10501" max="10501" width="16" style="442" customWidth="1"/>
    <col min="10502" max="10503" width="18.5703125" style="442" customWidth="1"/>
    <col min="10504" max="10504" width="19" style="442" customWidth="1"/>
    <col min="10505" max="10505" width="15.42578125" style="442" customWidth="1"/>
    <col min="10506" max="10506" width="3.42578125" style="442" customWidth="1"/>
    <col min="10507" max="10748" width="9.140625" style="442"/>
    <col min="10749" max="10750" width="3" style="442" customWidth="1"/>
    <col min="10751" max="10752" width="2.42578125" style="442" customWidth="1"/>
    <col min="10753" max="10753" width="32.140625" style="442" customWidth="1"/>
    <col min="10754" max="10754" width="17.5703125" style="442" customWidth="1"/>
    <col min="10755" max="10755" width="16" style="442" customWidth="1"/>
    <col min="10756" max="10756" width="18.140625" style="442" customWidth="1"/>
    <col min="10757" max="10757" width="16" style="442" customWidth="1"/>
    <col min="10758" max="10759" width="18.5703125" style="442" customWidth="1"/>
    <col min="10760" max="10760" width="19" style="442" customWidth="1"/>
    <col min="10761" max="10761" width="15.42578125" style="442" customWidth="1"/>
    <col min="10762" max="10762" width="3.42578125" style="442" customWidth="1"/>
    <col min="10763" max="11004" width="9.140625" style="442"/>
    <col min="11005" max="11006" width="3" style="442" customWidth="1"/>
    <col min="11007" max="11008" width="2.42578125" style="442" customWidth="1"/>
    <col min="11009" max="11009" width="32.140625" style="442" customWidth="1"/>
    <col min="11010" max="11010" width="17.5703125" style="442" customWidth="1"/>
    <col min="11011" max="11011" width="16" style="442" customWidth="1"/>
    <col min="11012" max="11012" width="18.140625" style="442" customWidth="1"/>
    <col min="11013" max="11013" width="16" style="442" customWidth="1"/>
    <col min="11014" max="11015" width="18.5703125" style="442" customWidth="1"/>
    <col min="11016" max="11016" width="19" style="442" customWidth="1"/>
    <col min="11017" max="11017" width="15.42578125" style="442" customWidth="1"/>
    <col min="11018" max="11018" width="3.42578125" style="442" customWidth="1"/>
    <col min="11019" max="11260" width="9.140625" style="442"/>
    <col min="11261" max="11262" width="3" style="442" customWidth="1"/>
    <col min="11263" max="11264" width="2.42578125" style="442" customWidth="1"/>
    <col min="11265" max="11265" width="32.140625" style="442" customWidth="1"/>
    <col min="11266" max="11266" width="17.5703125" style="442" customWidth="1"/>
    <col min="11267" max="11267" width="16" style="442" customWidth="1"/>
    <col min="11268" max="11268" width="18.140625" style="442" customWidth="1"/>
    <col min="11269" max="11269" width="16" style="442" customWidth="1"/>
    <col min="11270" max="11271" width="18.5703125" style="442" customWidth="1"/>
    <col min="11272" max="11272" width="19" style="442" customWidth="1"/>
    <col min="11273" max="11273" width="15.42578125" style="442" customWidth="1"/>
    <col min="11274" max="11274" width="3.42578125" style="442" customWidth="1"/>
    <col min="11275" max="11516" width="9.140625" style="442"/>
    <col min="11517" max="11518" width="3" style="442" customWidth="1"/>
    <col min="11519" max="11520" width="2.42578125" style="442" customWidth="1"/>
    <col min="11521" max="11521" width="32.140625" style="442" customWidth="1"/>
    <col min="11522" max="11522" width="17.5703125" style="442" customWidth="1"/>
    <col min="11523" max="11523" width="16" style="442" customWidth="1"/>
    <col min="11524" max="11524" width="18.140625" style="442" customWidth="1"/>
    <col min="11525" max="11525" width="16" style="442" customWidth="1"/>
    <col min="11526" max="11527" width="18.5703125" style="442" customWidth="1"/>
    <col min="11528" max="11528" width="19" style="442" customWidth="1"/>
    <col min="11529" max="11529" width="15.42578125" style="442" customWidth="1"/>
    <col min="11530" max="11530" width="3.42578125" style="442" customWidth="1"/>
    <col min="11531" max="11772" width="9.140625" style="442"/>
    <col min="11773" max="11774" width="3" style="442" customWidth="1"/>
    <col min="11775" max="11776" width="2.42578125" style="442" customWidth="1"/>
    <col min="11777" max="11777" width="32.140625" style="442" customWidth="1"/>
    <col min="11778" max="11778" width="17.5703125" style="442" customWidth="1"/>
    <col min="11779" max="11779" width="16" style="442" customWidth="1"/>
    <col min="11780" max="11780" width="18.140625" style="442" customWidth="1"/>
    <col min="11781" max="11781" width="16" style="442" customWidth="1"/>
    <col min="11782" max="11783" width="18.5703125" style="442" customWidth="1"/>
    <col min="11784" max="11784" width="19" style="442" customWidth="1"/>
    <col min="11785" max="11785" width="15.42578125" style="442" customWidth="1"/>
    <col min="11786" max="11786" width="3.42578125" style="442" customWidth="1"/>
    <col min="11787" max="12028" width="9.140625" style="442"/>
    <col min="12029" max="12030" width="3" style="442" customWidth="1"/>
    <col min="12031" max="12032" width="2.42578125" style="442" customWidth="1"/>
    <col min="12033" max="12033" width="32.140625" style="442" customWidth="1"/>
    <col min="12034" max="12034" width="17.5703125" style="442" customWidth="1"/>
    <col min="12035" max="12035" width="16" style="442" customWidth="1"/>
    <col min="12036" max="12036" width="18.140625" style="442" customWidth="1"/>
    <col min="12037" max="12037" width="16" style="442" customWidth="1"/>
    <col min="12038" max="12039" width="18.5703125" style="442" customWidth="1"/>
    <col min="12040" max="12040" width="19" style="442" customWidth="1"/>
    <col min="12041" max="12041" width="15.42578125" style="442" customWidth="1"/>
    <col min="12042" max="12042" width="3.42578125" style="442" customWidth="1"/>
    <col min="12043" max="12284" width="9.140625" style="442"/>
    <col min="12285" max="12286" width="3" style="442" customWidth="1"/>
    <col min="12287" max="12288" width="2.42578125" style="442" customWidth="1"/>
    <col min="12289" max="12289" width="32.140625" style="442" customWidth="1"/>
    <col min="12290" max="12290" width="17.5703125" style="442" customWidth="1"/>
    <col min="12291" max="12291" width="16" style="442" customWidth="1"/>
    <col min="12292" max="12292" width="18.140625" style="442" customWidth="1"/>
    <col min="12293" max="12293" width="16" style="442" customWidth="1"/>
    <col min="12294" max="12295" width="18.5703125" style="442" customWidth="1"/>
    <col min="12296" max="12296" width="19" style="442" customWidth="1"/>
    <col min="12297" max="12297" width="15.42578125" style="442" customWidth="1"/>
    <col min="12298" max="12298" width="3.42578125" style="442" customWidth="1"/>
    <col min="12299" max="12540" width="9.140625" style="442"/>
    <col min="12541" max="12542" width="3" style="442" customWidth="1"/>
    <col min="12543" max="12544" width="2.42578125" style="442" customWidth="1"/>
    <col min="12545" max="12545" width="32.140625" style="442" customWidth="1"/>
    <col min="12546" max="12546" width="17.5703125" style="442" customWidth="1"/>
    <col min="12547" max="12547" width="16" style="442" customWidth="1"/>
    <col min="12548" max="12548" width="18.140625" style="442" customWidth="1"/>
    <col min="12549" max="12549" width="16" style="442" customWidth="1"/>
    <col min="12550" max="12551" width="18.5703125" style="442" customWidth="1"/>
    <col min="12552" max="12552" width="19" style="442" customWidth="1"/>
    <col min="12553" max="12553" width="15.42578125" style="442" customWidth="1"/>
    <col min="12554" max="12554" width="3.42578125" style="442" customWidth="1"/>
    <col min="12555" max="12796" width="9.140625" style="442"/>
    <col min="12797" max="12798" width="3" style="442" customWidth="1"/>
    <col min="12799" max="12800" width="2.42578125" style="442" customWidth="1"/>
    <col min="12801" max="12801" width="32.140625" style="442" customWidth="1"/>
    <col min="12802" max="12802" width="17.5703125" style="442" customWidth="1"/>
    <col min="12803" max="12803" width="16" style="442" customWidth="1"/>
    <col min="12804" max="12804" width="18.140625" style="442" customWidth="1"/>
    <col min="12805" max="12805" width="16" style="442" customWidth="1"/>
    <col min="12806" max="12807" width="18.5703125" style="442" customWidth="1"/>
    <col min="12808" max="12808" width="19" style="442" customWidth="1"/>
    <col min="12809" max="12809" width="15.42578125" style="442" customWidth="1"/>
    <col min="12810" max="12810" width="3.42578125" style="442" customWidth="1"/>
    <col min="12811" max="13052" width="9.140625" style="442"/>
    <col min="13053" max="13054" width="3" style="442" customWidth="1"/>
    <col min="13055" max="13056" width="2.42578125" style="442" customWidth="1"/>
    <col min="13057" max="13057" width="32.140625" style="442" customWidth="1"/>
    <col min="13058" max="13058" width="17.5703125" style="442" customWidth="1"/>
    <col min="13059" max="13059" width="16" style="442" customWidth="1"/>
    <col min="13060" max="13060" width="18.140625" style="442" customWidth="1"/>
    <col min="13061" max="13061" width="16" style="442" customWidth="1"/>
    <col min="13062" max="13063" width="18.5703125" style="442" customWidth="1"/>
    <col min="13064" max="13064" width="19" style="442" customWidth="1"/>
    <col min="13065" max="13065" width="15.42578125" style="442" customWidth="1"/>
    <col min="13066" max="13066" width="3.42578125" style="442" customWidth="1"/>
    <col min="13067" max="13308" width="9.140625" style="442"/>
    <col min="13309" max="13310" width="3" style="442" customWidth="1"/>
    <col min="13311" max="13312" width="2.42578125" style="442" customWidth="1"/>
    <col min="13313" max="13313" width="32.140625" style="442" customWidth="1"/>
    <col min="13314" max="13314" width="17.5703125" style="442" customWidth="1"/>
    <col min="13315" max="13315" width="16" style="442" customWidth="1"/>
    <col min="13316" max="13316" width="18.140625" style="442" customWidth="1"/>
    <col min="13317" max="13317" width="16" style="442" customWidth="1"/>
    <col min="13318" max="13319" width="18.5703125" style="442" customWidth="1"/>
    <col min="13320" max="13320" width="19" style="442" customWidth="1"/>
    <col min="13321" max="13321" width="15.42578125" style="442" customWidth="1"/>
    <col min="13322" max="13322" width="3.42578125" style="442" customWidth="1"/>
    <col min="13323" max="13564" width="9.140625" style="442"/>
    <col min="13565" max="13566" width="3" style="442" customWidth="1"/>
    <col min="13567" max="13568" width="2.42578125" style="442" customWidth="1"/>
    <col min="13569" max="13569" width="32.140625" style="442" customWidth="1"/>
    <col min="13570" max="13570" width="17.5703125" style="442" customWidth="1"/>
    <col min="13571" max="13571" width="16" style="442" customWidth="1"/>
    <col min="13572" max="13572" width="18.140625" style="442" customWidth="1"/>
    <col min="13573" max="13573" width="16" style="442" customWidth="1"/>
    <col min="13574" max="13575" width="18.5703125" style="442" customWidth="1"/>
    <col min="13576" max="13576" width="19" style="442" customWidth="1"/>
    <col min="13577" max="13577" width="15.42578125" style="442" customWidth="1"/>
    <col min="13578" max="13578" width="3.42578125" style="442" customWidth="1"/>
    <col min="13579" max="13820" width="9.140625" style="442"/>
    <col min="13821" max="13822" width="3" style="442" customWidth="1"/>
    <col min="13823" max="13824" width="2.42578125" style="442" customWidth="1"/>
    <col min="13825" max="13825" width="32.140625" style="442" customWidth="1"/>
    <col min="13826" max="13826" width="17.5703125" style="442" customWidth="1"/>
    <col min="13827" max="13827" width="16" style="442" customWidth="1"/>
    <col min="13828" max="13828" width="18.140625" style="442" customWidth="1"/>
    <col min="13829" max="13829" width="16" style="442" customWidth="1"/>
    <col min="13830" max="13831" width="18.5703125" style="442" customWidth="1"/>
    <col min="13832" max="13832" width="19" style="442" customWidth="1"/>
    <col min="13833" max="13833" width="15.42578125" style="442" customWidth="1"/>
    <col min="13834" max="13834" width="3.42578125" style="442" customWidth="1"/>
    <col min="13835" max="14076" width="9.140625" style="442"/>
    <col min="14077" max="14078" width="3" style="442" customWidth="1"/>
    <col min="14079" max="14080" width="2.42578125" style="442" customWidth="1"/>
    <col min="14081" max="14081" width="32.140625" style="442" customWidth="1"/>
    <col min="14082" max="14082" width="17.5703125" style="442" customWidth="1"/>
    <col min="14083" max="14083" width="16" style="442" customWidth="1"/>
    <col min="14084" max="14084" width="18.140625" style="442" customWidth="1"/>
    <col min="14085" max="14085" width="16" style="442" customWidth="1"/>
    <col min="14086" max="14087" width="18.5703125" style="442" customWidth="1"/>
    <col min="14088" max="14088" width="19" style="442" customWidth="1"/>
    <col min="14089" max="14089" width="15.42578125" style="442" customWidth="1"/>
    <col min="14090" max="14090" width="3.42578125" style="442" customWidth="1"/>
    <col min="14091" max="14332" width="9.140625" style="442"/>
    <col min="14333" max="14334" width="3" style="442" customWidth="1"/>
    <col min="14335" max="14336" width="2.42578125" style="442" customWidth="1"/>
    <col min="14337" max="14337" width="32.140625" style="442" customWidth="1"/>
    <col min="14338" max="14338" width="17.5703125" style="442" customWidth="1"/>
    <col min="14339" max="14339" width="16" style="442" customWidth="1"/>
    <col min="14340" max="14340" width="18.140625" style="442" customWidth="1"/>
    <col min="14341" max="14341" width="16" style="442" customWidth="1"/>
    <col min="14342" max="14343" width="18.5703125" style="442" customWidth="1"/>
    <col min="14344" max="14344" width="19" style="442" customWidth="1"/>
    <col min="14345" max="14345" width="15.42578125" style="442" customWidth="1"/>
    <col min="14346" max="14346" width="3.42578125" style="442" customWidth="1"/>
    <col min="14347" max="14588" width="9.140625" style="442"/>
    <col min="14589" max="14590" width="3" style="442" customWidth="1"/>
    <col min="14591" max="14592" width="2.42578125" style="442" customWidth="1"/>
    <col min="14593" max="14593" width="32.140625" style="442" customWidth="1"/>
    <col min="14594" max="14594" width="17.5703125" style="442" customWidth="1"/>
    <col min="14595" max="14595" width="16" style="442" customWidth="1"/>
    <col min="14596" max="14596" width="18.140625" style="442" customWidth="1"/>
    <col min="14597" max="14597" width="16" style="442" customWidth="1"/>
    <col min="14598" max="14599" width="18.5703125" style="442" customWidth="1"/>
    <col min="14600" max="14600" width="19" style="442" customWidth="1"/>
    <col min="14601" max="14601" width="15.42578125" style="442" customWidth="1"/>
    <col min="14602" max="14602" width="3.42578125" style="442" customWidth="1"/>
    <col min="14603" max="14844" width="9.140625" style="442"/>
    <col min="14845" max="14846" width="3" style="442" customWidth="1"/>
    <col min="14847" max="14848" width="2.42578125" style="442" customWidth="1"/>
    <col min="14849" max="14849" width="32.140625" style="442" customWidth="1"/>
    <col min="14850" max="14850" width="17.5703125" style="442" customWidth="1"/>
    <col min="14851" max="14851" width="16" style="442" customWidth="1"/>
    <col min="14852" max="14852" width="18.140625" style="442" customWidth="1"/>
    <col min="14853" max="14853" width="16" style="442" customWidth="1"/>
    <col min="14854" max="14855" width="18.5703125" style="442" customWidth="1"/>
    <col min="14856" max="14856" width="19" style="442" customWidth="1"/>
    <col min="14857" max="14857" width="15.42578125" style="442" customWidth="1"/>
    <col min="14858" max="14858" width="3.42578125" style="442" customWidth="1"/>
    <col min="14859" max="15100" width="9.140625" style="442"/>
    <col min="15101" max="15102" width="3" style="442" customWidth="1"/>
    <col min="15103" max="15104" width="2.42578125" style="442" customWidth="1"/>
    <col min="15105" max="15105" width="32.140625" style="442" customWidth="1"/>
    <col min="15106" max="15106" width="17.5703125" style="442" customWidth="1"/>
    <col min="15107" max="15107" width="16" style="442" customWidth="1"/>
    <col min="15108" max="15108" width="18.140625" style="442" customWidth="1"/>
    <col min="15109" max="15109" width="16" style="442" customWidth="1"/>
    <col min="15110" max="15111" width="18.5703125" style="442" customWidth="1"/>
    <col min="15112" max="15112" width="19" style="442" customWidth="1"/>
    <col min="15113" max="15113" width="15.42578125" style="442" customWidth="1"/>
    <col min="15114" max="15114" width="3.42578125" style="442" customWidth="1"/>
    <col min="15115" max="15356" width="9.140625" style="442"/>
    <col min="15357" max="15358" width="3" style="442" customWidth="1"/>
    <col min="15359" max="15360" width="2.42578125" style="442" customWidth="1"/>
    <col min="15361" max="15361" width="32.140625" style="442" customWidth="1"/>
    <col min="15362" max="15362" width="17.5703125" style="442" customWidth="1"/>
    <col min="15363" max="15363" width="16" style="442" customWidth="1"/>
    <col min="15364" max="15364" width="18.140625" style="442" customWidth="1"/>
    <col min="15365" max="15365" width="16" style="442" customWidth="1"/>
    <col min="15366" max="15367" width="18.5703125" style="442" customWidth="1"/>
    <col min="15368" max="15368" width="19" style="442" customWidth="1"/>
    <col min="15369" max="15369" width="15.42578125" style="442" customWidth="1"/>
    <col min="15370" max="15370" width="3.42578125" style="442" customWidth="1"/>
    <col min="15371" max="15612" width="9.140625" style="442"/>
    <col min="15613" max="15614" width="3" style="442" customWidth="1"/>
    <col min="15615" max="15616" width="2.42578125" style="442" customWidth="1"/>
    <col min="15617" max="15617" width="32.140625" style="442" customWidth="1"/>
    <col min="15618" max="15618" width="17.5703125" style="442" customWidth="1"/>
    <col min="15619" max="15619" width="16" style="442" customWidth="1"/>
    <col min="15620" max="15620" width="18.140625" style="442" customWidth="1"/>
    <col min="15621" max="15621" width="16" style="442" customWidth="1"/>
    <col min="15622" max="15623" width="18.5703125" style="442" customWidth="1"/>
    <col min="15624" max="15624" width="19" style="442" customWidth="1"/>
    <col min="15625" max="15625" width="15.42578125" style="442" customWidth="1"/>
    <col min="15626" max="15626" width="3.42578125" style="442" customWidth="1"/>
    <col min="15627" max="15868" width="9.140625" style="442"/>
    <col min="15869" max="15870" width="3" style="442" customWidth="1"/>
    <col min="15871" max="15872" width="2.42578125" style="442" customWidth="1"/>
    <col min="15873" max="15873" width="32.140625" style="442" customWidth="1"/>
    <col min="15874" max="15874" width="17.5703125" style="442" customWidth="1"/>
    <col min="15875" max="15875" width="16" style="442" customWidth="1"/>
    <col min="15876" max="15876" width="18.140625" style="442" customWidth="1"/>
    <col min="15877" max="15877" width="16" style="442" customWidth="1"/>
    <col min="15878" max="15879" width="18.5703125" style="442" customWidth="1"/>
    <col min="15880" max="15880" width="19" style="442" customWidth="1"/>
    <col min="15881" max="15881" width="15.42578125" style="442" customWidth="1"/>
    <col min="15882" max="15882" width="3.42578125" style="442" customWidth="1"/>
    <col min="15883" max="16124" width="9.140625" style="442"/>
    <col min="16125" max="16126" width="3" style="442" customWidth="1"/>
    <col min="16127" max="16128" width="2.42578125" style="442" customWidth="1"/>
    <col min="16129" max="16129" width="32.140625" style="442" customWidth="1"/>
    <col min="16130" max="16130" width="17.5703125" style="442" customWidth="1"/>
    <col min="16131" max="16131" width="16" style="442" customWidth="1"/>
    <col min="16132" max="16132" width="18.140625" style="442" customWidth="1"/>
    <col min="16133" max="16133" width="16" style="442" customWidth="1"/>
    <col min="16134" max="16135" width="18.5703125" style="442" customWidth="1"/>
    <col min="16136" max="16136" width="19" style="442" customWidth="1"/>
    <col min="16137" max="16137" width="15.42578125" style="442" customWidth="1"/>
    <col min="16138" max="16138" width="3.42578125" style="442" customWidth="1"/>
    <col min="16139" max="16384" width="9.140625" style="442"/>
  </cols>
  <sheetData>
    <row r="1" spans="2:14" ht="15" customHeight="1">
      <c r="H1" s="718"/>
      <c r="I1" s="718"/>
    </row>
    <row r="2" spans="2:14" ht="15" customHeight="1">
      <c r="B2" s="139" t="s">
        <v>3077</v>
      </c>
      <c r="H2" s="718"/>
      <c r="I2" s="718"/>
    </row>
    <row r="3" spans="2:14" ht="15" customHeight="1">
      <c r="H3" s="718"/>
      <c r="I3" s="864" t="s">
        <v>3466</v>
      </c>
    </row>
    <row r="4" spans="2:14" ht="37.5" customHeight="1">
      <c r="B4" s="1250" t="s">
        <v>3388</v>
      </c>
      <c r="C4" s="1250"/>
      <c r="D4" s="1250"/>
      <c r="E4" s="1250"/>
      <c r="F4" s="1250"/>
      <c r="G4" s="1250"/>
      <c r="H4" s="1250"/>
      <c r="I4" s="1250"/>
    </row>
    <row r="5" spans="2:14">
      <c r="B5" s="719"/>
      <c r="C5" s="720"/>
      <c r="D5" s="720"/>
      <c r="E5" s="720"/>
      <c r="F5" s="720"/>
      <c r="G5" s="720"/>
    </row>
    <row r="6" spans="2:14" ht="13.5" thickBot="1">
      <c r="B6" s="719"/>
      <c r="C6" s="720"/>
      <c r="D6" s="720"/>
      <c r="E6" s="720"/>
      <c r="F6" s="720"/>
      <c r="G6" s="720"/>
      <c r="H6" s="1192" t="s">
        <v>3460</v>
      </c>
      <c r="I6" s="1192"/>
    </row>
    <row r="7" spans="2:14" ht="31.5" customHeight="1" thickTop="1" thickBot="1">
      <c r="B7" s="1173" t="s">
        <v>2882</v>
      </c>
      <c r="C7" s="1174"/>
      <c r="D7" s="1174"/>
      <c r="E7" s="1175"/>
      <c r="F7" s="1182" t="s">
        <v>3389</v>
      </c>
      <c r="G7" s="1183"/>
      <c r="H7" s="1183"/>
      <c r="I7" s="1184"/>
      <c r="J7" s="721"/>
      <c r="K7" s="721"/>
      <c r="L7" s="721"/>
      <c r="M7" s="721"/>
      <c r="N7" s="721"/>
    </row>
    <row r="8" spans="2:14" ht="15" customHeight="1" thickTop="1" thickBot="1">
      <c r="B8" s="1176"/>
      <c r="C8" s="1177"/>
      <c r="D8" s="1177"/>
      <c r="E8" s="1178"/>
      <c r="F8" s="1251" t="s">
        <v>2913</v>
      </c>
      <c r="G8" s="1252"/>
      <c r="H8" s="1252"/>
      <c r="I8" s="1253"/>
    </row>
    <row r="9" spans="2:14" ht="15" customHeight="1" thickTop="1">
      <c r="B9" s="1176"/>
      <c r="C9" s="1177"/>
      <c r="D9" s="1177"/>
      <c r="E9" s="1178"/>
      <c r="F9" s="1254" t="s">
        <v>49</v>
      </c>
      <c r="G9" s="1254"/>
      <c r="H9" s="1255" t="s">
        <v>4</v>
      </c>
      <c r="I9" s="1255"/>
    </row>
    <row r="10" spans="2:14" ht="48">
      <c r="B10" s="1176"/>
      <c r="C10" s="1177"/>
      <c r="D10" s="1177"/>
      <c r="E10" s="1178"/>
      <c r="F10" s="743" t="s">
        <v>3390</v>
      </c>
      <c r="G10" s="743" t="s">
        <v>3391</v>
      </c>
      <c r="H10" s="743" t="s">
        <v>3390</v>
      </c>
      <c r="I10" s="743" t="s">
        <v>3391</v>
      </c>
    </row>
    <row r="11" spans="2:14" ht="13.5" thickBot="1">
      <c r="B11" s="1179"/>
      <c r="C11" s="1180"/>
      <c r="D11" s="1180"/>
      <c r="E11" s="1181"/>
      <c r="F11" s="722">
        <v>1</v>
      </c>
      <c r="G11" s="722">
        <v>2</v>
      </c>
      <c r="H11" s="722">
        <v>3</v>
      </c>
      <c r="I11" s="722">
        <v>4</v>
      </c>
    </row>
    <row r="12" spans="2:14" ht="13.5" thickTop="1">
      <c r="B12" s="415"/>
      <c r="C12" s="416"/>
      <c r="D12" s="417"/>
      <c r="E12" s="723"/>
      <c r="F12" s="728"/>
      <c r="G12" s="725"/>
      <c r="H12" s="728"/>
      <c r="I12" s="728"/>
    </row>
    <row r="13" spans="2:14" s="732" customFormat="1">
      <c r="B13" s="306"/>
      <c r="C13" s="729" t="s">
        <v>3382</v>
      </c>
      <c r="D13" s="729"/>
      <c r="E13" s="730"/>
      <c r="F13" s="731"/>
      <c r="G13" s="731"/>
      <c r="H13" s="731"/>
      <c r="I13" s="731"/>
    </row>
    <row r="14" spans="2:14" s="732" customFormat="1" ht="13.5" thickBot="1">
      <c r="B14" s="306"/>
      <c r="C14" s="729"/>
      <c r="D14" s="729"/>
      <c r="E14" s="730" t="s">
        <v>2889</v>
      </c>
      <c r="F14" s="731"/>
      <c r="G14" s="731"/>
      <c r="H14" s="731"/>
      <c r="I14" s="731"/>
    </row>
    <row r="15" spans="2:14" s="732" customFormat="1" ht="14.25" thickTop="1" thickBot="1">
      <c r="B15" s="306"/>
      <c r="C15" s="729"/>
      <c r="D15" s="729"/>
      <c r="E15" s="730" t="s">
        <v>2891</v>
      </c>
      <c r="F15" s="1239" t="s">
        <v>2984</v>
      </c>
      <c r="G15" s="1239"/>
      <c r="H15" s="1239"/>
      <c r="I15" s="1239"/>
    </row>
    <row r="16" spans="2:14" s="732" customFormat="1" ht="13.5" thickTop="1">
      <c r="B16" s="733"/>
      <c r="C16" s="734"/>
      <c r="D16" s="729"/>
      <c r="E16" s="730"/>
      <c r="F16" s="731"/>
      <c r="G16" s="731"/>
      <c r="H16" s="731"/>
      <c r="I16" s="731"/>
    </row>
    <row r="17" spans="2:9" s="736" customFormat="1" ht="15.75" customHeight="1" thickBot="1">
      <c r="B17" s="1240" t="s">
        <v>3383</v>
      </c>
      <c r="C17" s="1241"/>
      <c r="D17" s="1241"/>
      <c r="E17" s="1242"/>
      <c r="F17" s="735">
        <v>0</v>
      </c>
      <c r="G17" s="735">
        <v>0</v>
      </c>
      <c r="H17" s="735">
        <v>0</v>
      </c>
      <c r="I17" s="735">
        <v>0</v>
      </c>
    </row>
    <row r="18" spans="2:9" ht="13.5" thickTop="1">
      <c r="B18" s="415"/>
      <c r="C18" s="417"/>
      <c r="D18" s="417"/>
      <c r="E18" s="720"/>
      <c r="F18" s="728"/>
      <c r="G18" s="728"/>
      <c r="H18" s="728"/>
      <c r="I18" s="728"/>
    </row>
    <row r="19" spans="2:9" ht="21.75" customHeight="1">
      <c r="B19" s="415"/>
      <c r="C19" s="737" t="s">
        <v>3384</v>
      </c>
      <c r="D19" s="417"/>
      <c r="E19" s="720"/>
      <c r="F19" s="728"/>
      <c r="G19" s="728"/>
      <c r="H19" s="728"/>
      <c r="I19" s="728"/>
    </row>
    <row r="20" spans="2:9" ht="28.5" customHeight="1">
      <c r="B20" s="415"/>
      <c r="C20" s="720"/>
      <c r="D20" s="720"/>
      <c r="E20" s="738" t="s">
        <v>3385</v>
      </c>
      <c r="F20" s="728"/>
      <c r="G20" s="728"/>
      <c r="H20" s="728"/>
      <c r="I20" s="728"/>
    </row>
    <row r="21" spans="2:9" ht="18" customHeight="1" thickBot="1">
      <c r="B21" s="415"/>
      <c r="C21" s="720"/>
      <c r="D21" s="720"/>
      <c r="E21" s="720" t="s">
        <v>2920</v>
      </c>
      <c r="F21" s="728"/>
      <c r="G21" s="728"/>
      <c r="H21" s="728"/>
      <c r="I21" s="728"/>
    </row>
    <row r="22" spans="2:9" ht="18" customHeight="1" thickTop="1" thickBot="1">
      <c r="B22" s="415"/>
      <c r="C22" s="720"/>
      <c r="D22" s="720"/>
      <c r="E22" s="720" t="s">
        <v>2922</v>
      </c>
      <c r="F22" s="1243" t="s">
        <v>2984</v>
      </c>
      <c r="G22" s="1243"/>
      <c r="H22" s="1243"/>
      <c r="I22" s="1243"/>
    </row>
    <row r="23" spans="2:9" ht="18" customHeight="1" thickTop="1">
      <c r="B23" s="415"/>
      <c r="C23" s="720"/>
      <c r="D23" s="720"/>
      <c r="E23" s="720" t="s">
        <v>2933</v>
      </c>
      <c r="F23" s="728"/>
      <c r="G23" s="728"/>
      <c r="H23" s="728"/>
      <c r="I23" s="728"/>
    </row>
    <row r="24" spans="2:9" ht="18" customHeight="1">
      <c r="B24" s="415"/>
      <c r="C24" s="720"/>
      <c r="D24" s="720"/>
      <c r="E24" s="720" t="s">
        <v>2936</v>
      </c>
      <c r="F24" s="728"/>
      <c r="G24" s="728"/>
      <c r="H24" s="728"/>
      <c r="I24" s="728"/>
    </row>
    <row r="25" spans="2:9" ht="18" customHeight="1">
      <c r="B25" s="415"/>
      <c r="C25" s="720"/>
      <c r="D25" s="720"/>
      <c r="E25" s="720" t="s">
        <v>2940</v>
      </c>
      <c r="F25" s="728"/>
      <c r="G25" s="728"/>
      <c r="H25" s="728"/>
      <c r="I25" s="728"/>
    </row>
    <row r="26" spans="2:9" ht="18" customHeight="1">
      <c r="B26" s="415"/>
      <c r="C26" s="720"/>
      <c r="D26" s="720"/>
      <c r="E26" s="720" t="s">
        <v>2944</v>
      </c>
      <c r="F26" s="728"/>
      <c r="G26" s="728"/>
      <c r="H26" s="728"/>
      <c r="I26" s="728"/>
    </row>
    <row r="27" spans="2:9" ht="18" customHeight="1">
      <c r="B27" s="415"/>
      <c r="C27" s="720"/>
      <c r="D27" s="720"/>
      <c r="E27" s="720" t="s">
        <v>2945</v>
      </c>
      <c r="F27" s="728"/>
      <c r="G27" s="728"/>
      <c r="H27" s="728"/>
      <c r="I27" s="728"/>
    </row>
    <row r="28" spans="2:9" ht="18" customHeight="1">
      <c r="B28" s="415"/>
      <c r="C28" s="720"/>
      <c r="D28" s="720"/>
      <c r="E28" s="720" t="s">
        <v>2946</v>
      </c>
      <c r="F28" s="728"/>
      <c r="G28" s="728"/>
      <c r="H28" s="728"/>
      <c r="I28" s="728"/>
    </row>
    <row r="29" spans="2:9" ht="18" customHeight="1">
      <c r="B29" s="415"/>
      <c r="C29" s="720"/>
      <c r="D29" s="720"/>
      <c r="E29" s="720" t="s">
        <v>2947</v>
      </c>
      <c r="F29" s="728"/>
      <c r="G29" s="728"/>
      <c r="H29" s="728"/>
      <c r="I29" s="728"/>
    </row>
    <row r="30" spans="2:9" ht="18" customHeight="1">
      <c r="B30" s="415"/>
      <c r="C30" s="720"/>
      <c r="D30" s="720"/>
      <c r="E30" s="720" t="s">
        <v>2950</v>
      </c>
      <c r="F30" s="728"/>
      <c r="G30" s="728"/>
      <c r="H30" s="728"/>
      <c r="I30" s="728"/>
    </row>
    <row r="31" spans="2:9" ht="27" customHeight="1">
      <c r="B31" s="415"/>
      <c r="C31" s="720"/>
      <c r="D31" s="720"/>
      <c r="E31" s="739" t="s">
        <v>3386</v>
      </c>
      <c r="F31" s="728"/>
      <c r="G31" s="728"/>
      <c r="H31" s="728"/>
      <c r="I31" s="728"/>
    </row>
    <row r="32" spans="2:9">
      <c r="B32" s="415"/>
      <c r="C32" s="720"/>
      <c r="D32" s="720"/>
      <c r="E32" s="720"/>
      <c r="F32" s="728"/>
      <c r="G32" s="728"/>
      <c r="H32" s="728"/>
      <c r="I32" s="728"/>
    </row>
    <row r="33" spans="2:9" s="443" customFormat="1" ht="15.75" customHeight="1" thickBot="1">
      <c r="B33" s="1244" t="s">
        <v>97</v>
      </c>
      <c r="C33" s="1245"/>
      <c r="D33" s="1245"/>
      <c r="E33" s="1246"/>
      <c r="F33" s="740">
        <f>+SUM(F19:F31)</f>
        <v>0</v>
      </c>
      <c r="G33" s="740">
        <f t="shared" ref="G33:I33" si="0">+SUM(G19:G31)</f>
        <v>0</v>
      </c>
      <c r="H33" s="740">
        <f t="shared" si="0"/>
        <v>0</v>
      </c>
      <c r="I33" s="740">
        <f t="shared" si="0"/>
        <v>0</v>
      </c>
    </row>
    <row r="34" spans="2:9" s="443" customFormat="1" ht="16.5" customHeight="1" thickTop="1" thickBot="1">
      <c r="B34" s="1247" t="s">
        <v>3387</v>
      </c>
      <c r="C34" s="1248"/>
      <c r="D34" s="1248"/>
      <c r="E34" s="1249"/>
      <c r="F34" s="744">
        <f>+F17-F33</f>
        <v>0</v>
      </c>
      <c r="G34" s="744">
        <f t="shared" ref="G34:I34" si="1">+G17-G33</f>
        <v>0</v>
      </c>
      <c r="H34" s="744">
        <f t="shared" si="1"/>
        <v>0</v>
      </c>
      <c r="I34" s="744">
        <f t="shared" si="1"/>
        <v>0</v>
      </c>
    </row>
    <row r="35" spans="2:9" ht="13.5" thickTop="1">
      <c r="B35" s="720"/>
      <c r="C35" s="720"/>
      <c r="D35" s="720"/>
      <c r="E35" s="720"/>
      <c r="F35" s="720"/>
      <c r="G35" s="720"/>
      <c r="H35" s="720"/>
      <c r="I35" s="720"/>
    </row>
    <row r="36" spans="2:9">
      <c r="C36" s="446"/>
      <c r="D36" s="446"/>
    </row>
    <row r="37" spans="2:9" ht="20.25">
      <c r="B37" s="741"/>
      <c r="C37" s="741"/>
      <c r="D37" s="741"/>
      <c r="E37" s="741"/>
      <c r="F37" s="741"/>
      <c r="G37" s="741"/>
    </row>
    <row r="51" ht="12" customHeight="1"/>
  </sheetData>
  <mergeCells count="12">
    <mergeCell ref="B4:I4"/>
    <mergeCell ref="B7:E11"/>
    <mergeCell ref="F7:I7"/>
    <mergeCell ref="F8:I8"/>
    <mergeCell ref="F9:G9"/>
    <mergeCell ref="H9:I9"/>
    <mergeCell ref="H6:I6"/>
    <mergeCell ref="F15:I15"/>
    <mergeCell ref="B17:E17"/>
    <mergeCell ref="F22:I22"/>
    <mergeCell ref="B33:E33"/>
    <mergeCell ref="B34:E34"/>
  </mergeCells>
  <printOptions horizontalCentered="1"/>
  <pageMargins left="0.23622047244094491" right="0.27559055118110237" top="0.78740157480314965" bottom="0.27559055118110237" header="0.6692913385826772" footer="0.15748031496062992"/>
  <pageSetup paperSize="5" scale="89" orientation="portrait" copies="2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99FF66"/>
    <pageSetUpPr fitToPage="1"/>
  </sheetPr>
  <dimension ref="B2:E20"/>
  <sheetViews>
    <sheetView view="pageBreakPreview" zoomScale="60" zoomScaleNormal="120" workbookViewId="0">
      <selection activeCell="D14" sqref="D14"/>
    </sheetView>
  </sheetViews>
  <sheetFormatPr defaultRowHeight="12.75"/>
  <cols>
    <col min="1" max="1" width="4" style="170" customWidth="1"/>
    <col min="2" max="2" width="3.42578125" style="170" customWidth="1"/>
    <col min="3" max="3" width="53.42578125" style="170" customWidth="1"/>
    <col min="4" max="4" width="18.85546875" style="170" customWidth="1"/>
    <col min="5" max="5" width="16.7109375" style="170" customWidth="1"/>
    <col min="6" max="254" width="9.140625" style="170"/>
    <col min="255" max="255" width="4" style="170" customWidth="1"/>
    <col min="256" max="256" width="3.42578125" style="170" customWidth="1"/>
    <col min="257" max="257" width="63.5703125" style="170" customWidth="1"/>
    <col min="258" max="258" width="18.85546875" style="170" customWidth="1"/>
    <col min="259" max="259" width="16.7109375" style="170" customWidth="1"/>
    <col min="260" max="260" width="19.28515625" style="170" customWidth="1"/>
    <col min="261" max="261" width="13.42578125" style="170" bestFit="1" customWidth="1"/>
    <col min="262" max="510" width="9.140625" style="170"/>
    <col min="511" max="511" width="4" style="170" customWidth="1"/>
    <col min="512" max="512" width="3.42578125" style="170" customWidth="1"/>
    <col min="513" max="513" width="63.5703125" style="170" customWidth="1"/>
    <col min="514" max="514" width="18.85546875" style="170" customWidth="1"/>
    <col min="515" max="515" width="16.7109375" style="170" customWidth="1"/>
    <col min="516" max="516" width="19.28515625" style="170" customWidth="1"/>
    <col min="517" max="517" width="13.42578125" style="170" bestFit="1" customWidth="1"/>
    <col min="518" max="766" width="9.140625" style="170"/>
    <col min="767" max="767" width="4" style="170" customWidth="1"/>
    <col min="768" max="768" width="3.42578125" style="170" customWidth="1"/>
    <col min="769" max="769" width="63.5703125" style="170" customWidth="1"/>
    <col min="770" max="770" width="18.85546875" style="170" customWidth="1"/>
    <col min="771" max="771" width="16.7109375" style="170" customWidth="1"/>
    <col min="772" max="772" width="19.28515625" style="170" customWidth="1"/>
    <col min="773" max="773" width="13.42578125" style="170" bestFit="1" customWidth="1"/>
    <col min="774" max="1022" width="9.140625" style="170"/>
    <col min="1023" max="1023" width="4" style="170" customWidth="1"/>
    <col min="1024" max="1024" width="3.42578125" style="170" customWidth="1"/>
    <col min="1025" max="1025" width="63.5703125" style="170" customWidth="1"/>
    <col min="1026" max="1026" width="18.85546875" style="170" customWidth="1"/>
    <col min="1027" max="1027" width="16.7109375" style="170" customWidth="1"/>
    <col min="1028" max="1028" width="19.28515625" style="170" customWidth="1"/>
    <col min="1029" max="1029" width="13.42578125" style="170" bestFit="1" customWidth="1"/>
    <col min="1030" max="1278" width="9.140625" style="170"/>
    <col min="1279" max="1279" width="4" style="170" customWidth="1"/>
    <col min="1280" max="1280" width="3.42578125" style="170" customWidth="1"/>
    <col min="1281" max="1281" width="63.5703125" style="170" customWidth="1"/>
    <col min="1282" max="1282" width="18.85546875" style="170" customWidth="1"/>
    <col min="1283" max="1283" width="16.7109375" style="170" customWidth="1"/>
    <col min="1284" max="1284" width="19.28515625" style="170" customWidth="1"/>
    <col min="1285" max="1285" width="13.42578125" style="170" bestFit="1" customWidth="1"/>
    <col min="1286" max="1534" width="9.140625" style="170"/>
    <col min="1535" max="1535" width="4" style="170" customWidth="1"/>
    <col min="1536" max="1536" width="3.42578125" style="170" customWidth="1"/>
    <col min="1537" max="1537" width="63.5703125" style="170" customWidth="1"/>
    <col min="1538" max="1538" width="18.85546875" style="170" customWidth="1"/>
    <col min="1539" max="1539" width="16.7109375" style="170" customWidth="1"/>
    <col min="1540" max="1540" width="19.28515625" style="170" customWidth="1"/>
    <col min="1541" max="1541" width="13.42578125" style="170" bestFit="1" customWidth="1"/>
    <col min="1542" max="1790" width="9.140625" style="170"/>
    <col min="1791" max="1791" width="4" style="170" customWidth="1"/>
    <col min="1792" max="1792" width="3.42578125" style="170" customWidth="1"/>
    <col min="1793" max="1793" width="63.5703125" style="170" customWidth="1"/>
    <col min="1794" max="1794" width="18.85546875" style="170" customWidth="1"/>
    <col min="1795" max="1795" width="16.7109375" style="170" customWidth="1"/>
    <col min="1796" max="1796" width="19.28515625" style="170" customWidth="1"/>
    <col min="1797" max="1797" width="13.42578125" style="170" bestFit="1" customWidth="1"/>
    <col min="1798" max="2046" width="9.140625" style="170"/>
    <col min="2047" max="2047" width="4" style="170" customWidth="1"/>
    <col min="2048" max="2048" width="3.42578125" style="170" customWidth="1"/>
    <col min="2049" max="2049" width="63.5703125" style="170" customWidth="1"/>
    <col min="2050" max="2050" width="18.85546875" style="170" customWidth="1"/>
    <col min="2051" max="2051" width="16.7109375" style="170" customWidth="1"/>
    <col min="2052" max="2052" width="19.28515625" style="170" customWidth="1"/>
    <col min="2053" max="2053" width="13.42578125" style="170" bestFit="1" customWidth="1"/>
    <col min="2054" max="2302" width="9.140625" style="170"/>
    <col min="2303" max="2303" width="4" style="170" customWidth="1"/>
    <col min="2304" max="2304" width="3.42578125" style="170" customWidth="1"/>
    <col min="2305" max="2305" width="63.5703125" style="170" customWidth="1"/>
    <col min="2306" max="2306" width="18.85546875" style="170" customWidth="1"/>
    <col min="2307" max="2307" width="16.7109375" style="170" customWidth="1"/>
    <col min="2308" max="2308" width="19.28515625" style="170" customWidth="1"/>
    <col min="2309" max="2309" width="13.42578125" style="170" bestFit="1" customWidth="1"/>
    <col min="2310" max="2558" width="9.140625" style="170"/>
    <col min="2559" max="2559" width="4" style="170" customWidth="1"/>
    <col min="2560" max="2560" width="3.42578125" style="170" customWidth="1"/>
    <col min="2561" max="2561" width="63.5703125" style="170" customWidth="1"/>
    <col min="2562" max="2562" width="18.85546875" style="170" customWidth="1"/>
    <col min="2563" max="2563" width="16.7109375" style="170" customWidth="1"/>
    <col min="2564" max="2564" width="19.28515625" style="170" customWidth="1"/>
    <col min="2565" max="2565" width="13.42578125" style="170" bestFit="1" customWidth="1"/>
    <col min="2566" max="2814" width="9.140625" style="170"/>
    <col min="2815" max="2815" width="4" style="170" customWidth="1"/>
    <col min="2816" max="2816" width="3.42578125" style="170" customWidth="1"/>
    <col min="2817" max="2817" width="63.5703125" style="170" customWidth="1"/>
    <col min="2818" max="2818" width="18.85546875" style="170" customWidth="1"/>
    <col min="2819" max="2819" width="16.7109375" style="170" customWidth="1"/>
    <col min="2820" max="2820" width="19.28515625" style="170" customWidth="1"/>
    <col min="2821" max="2821" width="13.42578125" style="170" bestFit="1" customWidth="1"/>
    <col min="2822" max="3070" width="9.140625" style="170"/>
    <col min="3071" max="3071" width="4" style="170" customWidth="1"/>
    <col min="3072" max="3072" width="3.42578125" style="170" customWidth="1"/>
    <col min="3073" max="3073" width="63.5703125" style="170" customWidth="1"/>
    <col min="3074" max="3074" width="18.85546875" style="170" customWidth="1"/>
    <col min="3075" max="3075" width="16.7109375" style="170" customWidth="1"/>
    <col min="3076" max="3076" width="19.28515625" style="170" customWidth="1"/>
    <col min="3077" max="3077" width="13.42578125" style="170" bestFit="1" customWidth="1"/>
    <col min="3078" max="3326" width="9.140625" style="170"/>
    <col min="3327" max="3327" width="4" style="170" customWidth="1"/>
    <col min="3328" max="3328" width="3.42578125" style="170" customWidth="1"/>
    <col min="3329" max="3329" width="63.5703125" style="170" customWidth="1"/>
    <col min="3330" max="3330" width="18.85546875" style="170" customWidth="1"/>
    <col min="3331" max="3331" width="16.7109375" style="170" customWidth="1"/>
    <col min="3332" max="3332" width="19.28515625" style="170" customWidth="1"/>
    <col min="3333" max="3333" width="13.42578125" style="170" bestFit="1" customWidth="1"/>
    <col min="3334" max="3582" width="9.140625" style="170"/>
    <col min="3583" max="3583" width="4" style="170" customWidth="1"/>
    <col min="3584" max="3584" width="3.42578125" style="170" customWidth="1"/>
    <col min="3585" max="3585" width="63.5703125" style="170" customWidth="1"/>
    <col min="3586" max="3586" width="18.85546875" style="170" customWidth="1"/>
    <col min="3587" max="3587" width="16.7109375" style="170" customWidth="1"/>
    <col min="3588" max="3588" width="19.28515625" style="170" customWidth="1"/>
    <col min="3589" max="3589" width="13.42578125" style="170" bestFit="1" customWidth="1"/>
    <col min="3590" max="3838" width="9.140625" style="170"/>
    <col min="3839" max="3839" width="4" style="170" customWidth="1"/>
    <col min="3840" max="3840" width="3.42578125" style="170" customWidth="1"/>
    <col min="3841" max="3841" width="63.5703125" style="170" customWidth="1"/>
    <col min="3842" max="3842" width="18.85546875" style="170" customWidth="1"/>
    <col min="3843" max="3843" width="16.7109375" style="170" customWidth="1"/>
    <col min="3844" max="3844" width="19.28515625" style="170" customWidth="1"/>
    <col min="3845" max="3845" width="13.42578125" style="170" bestFit="1" customWidth="1"/>
    <col min="3846" max="4094" width="9.140625" style="170"/>
    <col min="4095" max="4095" width="4" style="170" customWidth="1"/>
    <col min="4096" max="4096" width="3.42578125" style="170" customWidth="1"/>
    <col min="4097" max="4097" width="63.5703125" style="170" customWidth="1"/>
    <col min="4098" max="4098" width="18.85546875" style="170" customWidth="1"/>
    <col min="4099" max="4099" width="16.7109375" style="170" customWidth="1"/>
    <col min="4100" max="4100" width="19.28515625" style="170" customWidth="1"/>
    <col min="4101" max="4101" width="13.42578125" style="170" bestFit="1" customWidth="1"/>
    <col min="4102" max="4350" width="9.140625" style="170"/>
    <col min="4351" max="4351" width="4" style="170" customWidth="1"/>
    <col min="4352" max="4352" width="3.42578125" style="170" customWidth="1"/>
    <col min="4353" max="4353" width="63.5703125" style="170" customWidth="1"/>
    <col min="4354" max="4354" width="18.85546875" style="170" customWidth="1"/>
    <col min="4355" max="4355" width="16.7109375" style="170" customWidth="1"/>
    <col min="4356" max="4356" width="19.28515625" style="170" customWidth="1"/>
    <col min="4357" max="4357" width="13.42578125" style="170" bestFit="1" customWidth="1"/>
    <col min="4358" max="4606" width="9.140625" style="170"/>
    <col min="4607" max="4607" width="4" style="170" customWidth="1"/>
    <col min="4608" max="4608" width="3.42578125" style="170" customWidth="1"/>
    <col min="4609" max="4609" width="63.5703125" style="170" customWidth="1"/>
    <col min="4610" max="4610" width="18.85546875" style="170" customWidth="1"/>
    <col min="4611" max="4611" width="16.7109375" style="170" customWidth="1"/>
    <col min="4612" max="4612" width="19.28515625" style="170" customWidth="1"/>
    <col min="4613" max="4613" width="13.42578125" style="170" bestFit="1" customWidth="1"/>
    <col min="4614" max="4862" width="9.140625" style="170"/>
    <col min="4863" max="4863" width="4" style="170" customWidth="1"/>
    <col min="4864" max="4864" width="3.42578125" style="170" customWidth="1"/>
    <col min="4865" max="4865" width="63.5703125" style="170" customWidth="1"/>
    <col min="4866" max="4866" width="18.85546875" style="170" customWidth="1"/>
    <col min="4867" max="4867" width="16.7109375" style="170" customWidth="1"/>
    <col min="4868" max="4868" width="19.28515625" style="170" customWidth="1"/>
    <col min="4869" max="4869" width="13.42578125" style="170" bestFit="1" customWidth="1"/>
    <col min="4870" max="5118" width="9.140625" style="170"/>
    <col min="5119" max="5119" width="4" style="170" customWidth="1"/>
    <col min="5120" max="5120" width="3.42578125" style="170" customWidth="1"/>
    <col min="5121" max="5121" width="63.5703125" style="170" customWidth="1"/>
    <col min="5122" max="5122" width="18.85546875" style="170" customWidth="1"/>
    <col min="5123" max="5123" width="16.7109375" style="170" customWidth="1"/>
    <col min="5124" max="5124" width="19.28515625" style="170" customWidth="1"/>
    <col min="5125" max="5125" width="13.42578125" style="170" bestFit="1" customWidth="1"/>
    <col min="5126" max="5374" width="9.140625" style="170"/>
    <col min="5375" max="5375" width="4" style="170" customWidth="1"/>
    <col min="5376" max="5376" width="3.42578125" style="170" customWidth="1"/>
    <col min="5377" max="5377" width="63.5703125" style="170" customWidth="1"/>
    <col min="5378" max="5378" width="18.85546875" style="170" customWidth="1"/>
    <col min="5379" max="5379" width="16.7109375" style="170" customWidth="1"/>
    <col min="5380" max="5380" width="19.28515625" style="170" customWidth="1"/>
    <col min="5381" max="5381" width="13.42578125" style="170" bestFit="1" customWidth="1"/>
    <col min="5382" max="5630" width="9.140625" style="170"/>
    <col min="5631" max="5631" width="4" style="170" customWidth="1"/>
    <col min="5632" max="5632" width="3.42578125" style="170" customWidth="1"/>
    <col min="5633" max="5633" width="63.5703125" style="170" customWidth="1"/>
    <col min="5634" max="5634" width="18.85546875" style="170" customWidth="1"/>
    <col min="5635" max="5635" width="16.7109375" style="170" customWidth="1"/>
    <col min="5636" max="5636" width="19.28515625" style="170" customWidth="1"/>
    <col min="5637" max="5637" width="13.42578125" style="170" bestFit="1" customWidth="1"/>
    <col min="5638" max="5886" width="9.140625" style="170"/>
    <col min="5887" max="5887" width="4" style="170" customWidth="1"/>
    <col min="5888" max="5888" width="3.42578125" style="170" customWidth="1"/>
    <col min="5889" max="5889" width="63.5703125" style="170" customWidth="1"/>
    <col min="5890" max="5890" width="18.85546875" style="170" customWidth="1"/>
    <col min="5891" max="5891" width="16.7109375" style="170" customWidth="1"/>
    <col min="5892" max="5892" width="19.28515625" style="170" customWidth="1"/>
    <col min="5893" max="5893" width="13.42578125" style="170" bestFit="1" customWidth="1"/>
    <col min="5894" max="6142" width="9.140625" style="170"/>
    <col min="6143" max="6143" width="4" style="170" customWidth="1"/>
    <col min="6144" max="6144" width="3.42578125" style="170" customWidth="1"/>
    <col min="6145" max="6145" width="63.5703125" style="170" customWidth="1"/>
    <col min="6146" max="6146" width="18.85546875" style="170" customWidth="1"/>
    <col min="6147" max="6147" width="16.7109375" style="170" customWidth="1"/>
    <col min="6148" max="6148" width="19.28515625" style="170" customWidth="1"/>
    <col min="6149" max="6149" width="13.42578125" style="170" bestFit="1" customWidth="1"/>
    <col min="6150" max="6398" width="9.140625" style="170"/>
    <col min="6399" max="6399" width="4" style="170" customWidth="1"/>
    <col min="6400" max="6400" width="3.42578125" style="170" customWidth="1"/>
    <col min="6401" max="6401" width="63.5703125" style="170" customWidth="1"/>
    <col min="6402" max="6402" width="18.85546875" style="170" customWidth="1"/>
    <col min="6403" max="6403" width="16.7109375" style="170" customWidth="1"/>
    <col min="6404" max="6404" width="19.28515625" style="170" customWidth="1"/>
    <col min="6405" max="6405" width="13.42578125" style="170" bestFit="1" customWidth="1"/>
    <col min="6406" max="6654" width="9.140625" style="170"/>
    <col min="6655" max="6655" width="4" style="170" customWidth="1"/>
    <col min="6656" max="6656" width="3.42578125" style="170" customWidth="1"/>
    <col min="6657" max="6657" width="63.5703125" style="170" customWidth="1"/>
    <col min="6658" max="6658" width="18.85546875" style="170" customWidth="1"/>
    <col min="6659" max="6659" width="16.7109375" style="170" customWidth="1"/>
    <col min="6660" max="6660" width="19.28515625" style="170" customWidth="1"/>
    <col min="6661" max="6661" width="13.42578125" style="170" bestFit="1" customWidth="1"/>
    <col min="6662" max="6910" width="9.140625" style="170"/>
    <col min="6911" max="6911" width="4" style="170" customWidth="1"/>
    <col min="6912" max="6912" width="3.42578125" style="170" customWidth="1"/>
    <col min="6913" max="6913" width="63.5703125" style="170" customWidth="1"/>
    <col min="6914" max="6914" width="18.85546875" style="170" customWidth="1"/>
    <col min="6915" max="6915" width="16.7109375" style="170" customWidth="1"/>
    <col min="6916" max="6916" width="19.28515625" style="170" customWidth="1"/>
    <col min="6917" max="6917" width="13.42578125" style="170" bestFit="1" customWidth="1"/>
    <col min="6918" max="7166" width="9.140625" style="170"/>
    <col min="7167" max="7167" width="4" style="170" customWidth="1"/>
    <col min="7168" max="7168" width="3.42578125" style="170" customWidth="1"/>
    <col min="7169" max="7169" width="63.5703125" style="170" customWidth="1"/>
    <col min="7170" max="7170" width="18.85546875" style="170" customWidth="1"/>
    <col min="7171" max="7171" width="16.7109375" style="170" customWidth="1"/>
    <col min="7172" max="7172" width="19.28515625" style="170" customWidth="1"/>
    <col min="7173" max="7173" width="13.42578125" style="170" bestFit="1" customWidth="1"/>
    <col min="7174" max="7422" width="9.140625" style="170"/>
    <col min="7423" max="7423" width="4" style="170" customWidth="1"/>
    <col min="7424" max="7424" width="3.42578125" style="170" customWidth="1"/>
    <col min="7425" max="7425" width="63.5703125" style="170" customWidth="1"/>
    <col min="7426" max="7426" width="18.85546875" style="170" customWidth="1"/>
    <col min="7427" max="7427" width="16.7109375" style="170" customWidth="1"/>
    <col min="7428" max="7428" width="19.28515625" style="170" customWidth="1"/>
    <col min="7429" max="7429" width="13.42578125" style="170" bestFit="1" customWidth="1"/>
    <col min="7430" max="7678" width="9.140625" style="170"/>
    <col min="7679" max="7679" width="4" style="170" customWidth="1"/>
    <col min="7680" max="7680" width="3.42578125" style="170" customWidth="1"/>
    <col min="7681" max="7681" width="63.5703125" style="170" customWidth="1"/>
    <col min="7682" max="7682" width="18.85546875" style="170" customWidth="1"/>
    <col min="7683" max="7683" width="16.7109375" style="170" customWidth="1"/>
    <col min="7684" max="7684" width="19.28515625" style="170" customWidth="1"/>
    <col min="7685" max="7685" width="13.42578125" style="170" bestFit="1" customWidth="1"/>
    <col min="7686" max="7934" width="9.140625" style="170"/>
    <col min="7935" max="7935" width="4" style="170" customWidth="1"/>
    <col min="7936" max="7936" width="3.42578125" style="170" customWidth="1"/>
    <col min="7937" max="7937" width="63.5703125" style="170" customWidth="1"/>
    <col min="7938" max="7938" width="18.85546875" style="170" customWidth="1"/>
    <col min="7939" max="7939" width="16.7109375" style="170" customWidth="1"/>
    <col min="7940" max="7940" width="19.28515625" style="170" customWidth="1"/>
    <col min="7941" max="7941" width="13.42578125" style="170" bestFit="1" customWidth="1"/>
    <col min="7942" max="8190" width="9.140625" style="170"/>
    <col min="8191" max="8191" width="4" style="170" customWidth="1"/>
    <col min="8192" max="8192" width="3.42578125" style="170" customWidth="1"/>
    <col min="8193" max="8193" width="63.5703125" style="170" customWidth="1"/>
    <col min="8194" max="8194" width="18.85546875" style="170" customWidth="1"/>
    <col min="8195" max="8195" width="16.7109375" style="170" customWidth="1"/>
    <col min="8196" max="8196" width="19.28515625" style="170" customWidth="1"/>
    <col min="8197" max="8197" width="13.42578125" style="170" bestFit="1" customWidth="1"/>
    <col min="8198" max="8446" width="9.140625" style="170"/>
    <col min="8447" max="8447" width="4" style="170" customWidth="1"/>
    <col min="8448" max="8448" width="3.42578125" style="170" customWidth="1"/>
    <col min="8449" max="8449" width="63.5703125" style="170" customWidth="1"/>
    <col min="8450" max="8450" width="18.85546875" style="170" customWidth="1"/>
    <col min="8451" max="8451" width="16.7109375" style="170" customWidth="1"/>
    <col min="8452" max="8452" width="19.28515625" style="170" customWidth="1"/>
    <col min="8453" max="8453" width="13.42578125" style="170" bestFit="1" customWidth="1"/>
    <col min="8454" max="8702" width="9.140625" style="170"/>
    <col min="8703" max="8703" width="4" style="170" customWidth="1"/>
    <col min="8704" max="8704" width="3.42578125" style="170" customWidth="1"/>
    <col min="8705" max="8705" width="63.5703125" style="170" customWidth="1"/>
    <col min="8706" max="8706" width="18.85546875" style="170" customWidth="1"/>
    <col min="8707" max="8707" width="16.7109375" style="170" customWidth="1"/>
    <col min="8708" max="8708" width="19.28515625" style="170" customWidth="1"/>
    <col min="8709" max="8709" width="13.42578125" style="170" bestFit="1" customWidth="1"/>
    <col min="8710" max="8958" width="9.140625" style="170"/>
    <col min="8959" max="8959" width="4" style="170" customWidth="1"/>
    <col min="8960" max="8960" width="3.42578125" style="170" customWidth="1"/>
    <col min="8961" max="8961" width="63.5703125" style="170" customWidth="1"/>
    <col min="8962" max="8962" width="18.85546875" style="170" customWidth="1"/>
    <col min="8963" max="8963" width="16.7109375" style="170" customWidth="1"/>
    <col min="8964" max="8964" width="19.28515625" style="170" customWidth="1"/>
    <col min="8965" max="8965" width="13.42578125" style="170" bestFit="1" customWidth="1"/>
    <col min="8966" max="9214" width="9.140625" style="170"/>
    <col min="9215" max="9215" width="4" style="170" customWidth="1"/>
    <col min="9216" max="9216" width="3.42578125" style="170" customWidth="1"/>
    <col min="9217" max="9217" width="63.5703125" style="170" customWidth="1"/>
    <col min="9218" max="9218" width="18.85546875" style="170" customWidth="1"/>
    <col min="9219" max="9219" width="16.7109375" style="170" customWidth="1"/>
    <col min="9220" max="9220" width="19.28515625" style="170" customWidth="1"/>
    <col min="9221" max="9221" width="13.42578125" style="170" bestFit="1" customWidth="1"/>
    <col min="9222" max="9470" width="9.140625" style="170"/>
    <col min="9471" max="9471" width="4" style="170" customWidth="1"/>
    <col min="9472" max="9472" width="3.42578125" style="170" customWidth="1"/>
    <col min="9473" max="9473" width="63.5703125" style="170" customWidth="1"/>
    <col min="9474" max="9474" width="18.85546875" style="170" customWidth="1"/>
    <col min="9475" max="9475" width="16.7109375" style="170" customWidth="1"/>
    <col min="9476" max="9476" width="19.28515625" style="170" customWidth="1"/>
    <col min="9477" max="9477" width="13.42578125" style="170" bestFit="1" customWidth="1"/>
    <col min="9478" max="9726" width="9.140625" style="170"/>
    <col min="9727" max="9727" width="4" style="170" customWidth="1"/>
    <col min="9728" max="9728" width="3.42578125" style="170" customWidth="1"/>
    <col min="9729" max="9729" width="63.5703125" style="170" customWidth="1"/>
    <col min="9730" max="9730" width="18.85546875" style="170" customWidth="1"/>
    <col min="9731" max="9731" width="16.7109375" style="170" customWidth="1"/>
    <col min="9732" max="9732" width="19.28515625" style="170" customWidth="1"/>
    <col min="9733" max="9733" width="13.42578125" style="170" bestFit="1" customWidth="1"/>
    <col min="9734" max="9982" width="9.140625" style="170"/>
    <col min="9983" max="9983" width="4" style="170" customWidth="1"/>
    <col min="9984" max="9984" width="3.42578125" style="170" customWidth="1"/>
    <col min="9985" max="9985" width="63.5703125" style="170" customWidth="1"/>
    <col min="9986" max="9986" width="18.85546875" style="170" customWidth="1"/>
    <col min="9987" max="9987" width="16.7109375" style="170" customWidth="1"/>
    <col min="9988" max="9988" width="19.28515625" style="170" customWidth="1"/>
    <col min="9989" max="9989" width="13.42578125" style="170" bestFit="1" customWidth="1"/>
    <col min="9990" max="10238" width="9.140625" style="170"/>
    <col min="10239" max="10239" width="4" style="170" customWidth="1"/>
    <col min="10240" max="10240" width="3.42578125" style="170" customWidth="1"/>
    <col min="10241" max="10241" width="63.5703125" style="170" customWidth="1"/>
    <col min="10242" max="10242" width="18.85546875" style="170" customWidth="1"/>
    <col min="10243" max="10243" width="16.7109375" style="170" customWidth="1"/>
    <col min="10244" max="10244" width="19.28515625" style="170" customWidth="1"/>
    <col min="10245" max="10245" width="13.42578125" style="170" bestFit="1" customWidth="1"/>
    <col min="10246" max="10494" width="9.140625" style="170"/>
    <col min="10495" max="10495" width="4" style="170" customWidth="1"/>
    <col min="10496" max="10496" width="3.42578125" style="170" customWidth="1"/>
    <col min="10497" max="10497" width="63.5703125" style="170" customWidth="1"/>
    <col min="10498" max="10498" width="18.85546875" style="170" customWidth="1"/>
    <col min="10499" max="10499" width="16.7109375" style="170" customWidth="1"/>
    <col min="10500" max="10500" width="19.28515625" style="170" customWidth="1"/>
    <col min="10501" max="10501" width="13.42578125" style="170" bestFit="1" customWidth="1"/>
    <col min="10502" max="10750" width="9.140625" style="170"/>
    <col min="10751" max="10751" width="4" style="170" customWidth="1"/>
    <col min="10752" max="10752" width="3.42578125" style="170" customWidth="1"/>
    <col min="10753" max="10753" width="63.5703125" style="170" customWidth="1"/>
    <col min="10754" max="10754" width="18.85546875" style="170" customWidth="1"/>
    <col min="10755" max="10755" width="16.7109375" style="170" customWidth="1"/>
    <col min="10756" max="10756" width="19.28515625" style="170" customWidth="1"/>
    <col min="10757" max="10757" width="13.42578125" style="170" bestFit="1" customWidth="1"/>
    <col min="10758" max="11006" width="9.140625" style="170"/>
    <col min="11007" max="11007" width="4" style="170" customWidth="1"/>
    <col min="11008" max="11008" width="3.42578125" style="170" customWidth="1"/>
    <col min="11009" max="11009" width="63.5703125" style="170" customWidth="1"/>
    <col min="11010" max="11010" width="18.85546875" style="170" customWidth="1"/>
    <col min="11011" max="11011" width="16.7109375" style="170" customWidth="1"/>
    <col min="11012" max="11012" width="19.28515625" style="170" customWidth="1"/>
    <col min="11013" max="11013" width="13.42578125" style="170" bestFit="1" customWidth="1"/>
    <col min="11014" max="11262" width="9.140625" style="170"/>
    <col min="11263" max="11263" width="4" style="170" customWidth="1"/>
    <col min="11264" max="11264" width="3.42578125" style="170" customWidth="1"/>
    <col min="11265" max="11265" width="63.5703125" style="170" customWidth="1"/>
    <col min="11266" max="11266" width="18.85546875" style="170" customWidth="1"/>
    <col min="11267" max="11267" width="16.7109375" style="170" customWidth="1"/>
    <col min="11268" max="11268" width="19.28515625" style="170" customWidth="1"/>
    <col min="11269" max="11269" width="13.42578125" style="170" bestFit="1" customWidth="1"/>
    <col min="11270" max="11518" width="9.140625" style="170"/>
    <col min="11519" max="11519" width="4" style="170" customWidth="1"/>
    <col min="11520" max="11520" width="3.42578125" style="170" customWidth="1"/>
    <col min="11521" max="11521" width="63.5703125" style="170" customWidth="1"/>
    <col min="11522" max="11522" width="18.85546875" style="170" customWidth="1"/>
    <col min="11523" max="11523" width="16.7109375" style="170" customWidth="1"/>
    <col min="11524" max="11524" width="19.28515625" style="170" customWidth="1"/>
    <col min="11525" max="11525" width="13.42578125" style="170" bestFit="1" customWidth="1"/>
    <col min="11526" max="11774" width="9.140625" style="170"/>
    <col min="11775" max="11775" width="4" style="170" customWidth="1"/>
    <col min="11776" max="11776" width="3.42578125" style="170" customWidth="1"/>
    <col min="11777" max="11777" width="63.5703125" style="170" customWidth="1"/>
    <col min="11778" max="11778" width="18.85546875" style="170" customWidth="1"/>
    <col min="11779" max="11779" width="16.7109375" style="170" customWidth="1"/>
    <col min="11780" max="11780" width="19.28515625" style="170" customWidth="1"/>
    <col min="11781" max="11781" width="13.42578125" style="170" bestFit="1" customWidth="1"/>
    <col min="11782" max="12030" width="9.140625" style="170"/>
    <col min="12031" max="12031" width="4" style="170" customWidth="1"/>
    <col min="12032" max="12032" width="3.42578125" style="170" customWidth="1"/>
    <col min="12033" max="12033" width="63.5703125" style="170" customWidth="1"/>
    <col min="12034" max="12034" width="18.85546875" style="170" customWidth="1"/>
    <col min="12035" max="12035" width="16.7109375" style="170" customWidth="1"/>
    <col min="12036" max="12036" width="19.28515625" style="170" customWidth="1"/>
    <col min="12037" max="12037" width="13.42578125" style="170" bestFit="1" customWidth="1"/>
    <col min="12038" max="12286" width="9.140625" style="170"/>
    <col min="12287" max="12287" width="4" style="170" customWidth="1"/>
    <col min="12288" max="12288" width="3.42578125" style="170" customWidth="1"/>
    <col min="12289" max="12289" width="63.5703125" style="170" customWidth="1"/>
    <col min="12290" max="12290" width="18.85546875" style="170" customWidth="1"/>
    <col min="12291" max="12291" width="16.7109375" style="170" customWidth="1"/>
    <col min="12292" max="12292" width="19.28515625" style="170" customWidth="1"/>
    <col min="12293" max="12293" width="13.42578125" style="170" bestFit="1" customWidth="1"/>
    <col min="12294" max="12542" width="9.140625" style="170"/>
    <col min="12543" max="12543" width="4" style="170" customWidth="1"/>
    <col min="12544" max="12544" width="3.42578125" style="170" customWidth="1"/>
    <col min="12545" max="12545" width="63.5703125" style="170" customWidth="1"/>
    <col min="12546" max="12546" width="18.85546875" style="170" customWidth="1"/>
    <col min="12547" max="12547" width="16.7109375" style="170" customWidth="1"/>
    <col min="12548" max="12548" width="19.28515625" style="170" customWidth="1"/>
    <col min="12549" max="12549" width="13.42578125" style="170" bestFit="1" customWidth="1"/>
    <col min="12550" max="12798" width="9.140625" style="170"/>
    <col min="12799" max="12799" width="4" style="170" customWidth="1"/>
    <col min="12800" max="12800" width="3.42578125" style="170" customWidth="1"/>
    <col min="12801" max="12801" width="63.5703125" style="170" customWidth="1"/>
    <col min="12802" max="12802" width="18.85546875" style="170" customWidth="1"/>
    <col min="12803" max="12803" width="16.7109375" style="170" customWidth="1"/>
    <col min="12804" max="12804" width="19.28515625" style="170" customWidth="1"/>
    <col min="12805" max="12805" width="13.42578125" style="170" bestFit="1" customWidth="1"/>
    <col min="12806" max="13054" width="9.140625" style="170"/>
    <col min="13055" max="13055" width="4" style="170" customWidth="1"/>
    <col min="13056" max="13056" width="3.42578125" style="170" customWidth="1"/>
    <col min="13057" max="13057" width="63.5703125" style="170" customWidth="1"/>
    <col min="13058" max="13058" width="18.85546875" style="170" customWidth="1"/>
    <col min="13059" max="13059" width="16.7109375" style="170" customWidth="1"/>
    <col min="13060" max="13060" width="19.28515625" style="170" customWidth="1"/>
    <col min="13061" max="13061" width="13.42578125" style="170" bestFit="1" customWidth="1"/>
    <col min="13062" max="13310" width="9.140625" style="170"/>
    <col min="13311" max="13311" width="4" style="170" customWidth="1"/>
    <col min="13312" max="13312" width="3.42578125" style="170" customWidth="1"/>
    <col min="13313" max="13313" width="63.5703125" style="170" customWidth="1"/>
    <col min="13314" max="13314" width="18.85546875" style="170" customWidth="1"/>
    <col min="13315" max="13315" width="16.7109375" style="170" customWidth="1"/>
    <col min="13316" max="13316" width="19.28515625" style="170" customWidth="1"/>
    <col min="13317" max="13317" width="13.42578125" style="170" bestFit="1" customWidth="1"/>
    <col min="13318" max="13566" width="9.140625" style="170"/>
    <col min="13567" max="13567" width="4" style="170" customWidth="1"/>
    <col min="13568" max="13568" width="3.42578125" style="170" customWidth="1"/>
    <col min="13569" max="13569" width="63.5703125" style="170" customWidth="1"/>
    <col min="13570" max="13570" width="18.85546875" style="170" customWidth="1"/>
    <col min="13571" max="13571" width="16.7109375" style="170" customWidth="1"/>
    <col min="13572" max="13572" width="19.28515625" style="170" customWidth="1"/>
    <col min="13573" max="13573" width="13.42578125" style="170" bestFit="1" customWidth="1"/>
    <col min="13574" max="13822" width="9.140625" style="170"/>
    <col min="13823" max="13823" width="4" style="170" customWidth="1"/>
    <col min="13824" max="13824" width="3.42578125" style="170" customWidth="1"/>
    <col min="13825" max="13825" width="63.5703125" style="170" customWidth="1"/>
    <col min="13826" max="13826" width="18.85546875" style="170" customWidth="1"/>
    <col min="13827" max="13827" width="16.7109375" style="170" customWidth="1"/>
    <col min="13828" max="13828" width="19.28515625" style="170" customWidth="1"/>
    <col min="13829" max="13829" width="13.42578125" style="170" bestFit="1" customWidth="1"/>
    <col min="13830" max="14078" width="9.140625" style="170"/>
    <col min="14079" max="14079" width="4" style="170" customWidth="1"/>
    <col min="14080" max="14080" width="3.42578125" style="170" customWidth="1"/>
    <col min="14081" max="14081" width="63.5703125" style="170" customWidth="1"/>
    <col min="14082" max="14082" width="18.85546875" style="170" customWidth="1"/>
    <col min="14083" max="14083" width="16.7109375" style="170" customWidth="1"/>
    <col min="14084" max="14084" width="19.28515625" style="170" customWidth="1"/>
    <col min="14085" max="14085" width="13.42578125" style="170" bestFit="1" customWidth="1"/>
    <col min="14086" max="14334" width="9.140625" style="170"/>
    <col min="14335" max="14335" width="4" style="170" customWidth="1"/>
    <col min="14336" max="14336" width="3.42578125" style="170" customWidth="1"/>
    <col min="14337" max="14337" width="63.5703125" style="170" customWidth="1"/>
    <col min="14338" max="14338" width="18.85546875" style="170" customWidth="1"/>
    <col min="14339" max="14339" width="16.7109375" style="170" customWidth="1"/>
    <col min="14340" max="14340" width="19.28515625" style="170" customWidth="1"/>
    <col min="14341" max="14341" width="13.42578125" style="170" bestFit="1" customWidth="1"/>
    <col min="14342" max="14590" width="9.140625" style="170"/>
    <col min="14591" max="14591" width="4" style="170" customWidth="1"/>
    <col min="14592" max="14592" width="3.42578125" style="170" customWidth="1"/>
    <col min="14593" max="14593" width="63.5703125" style="170" customWidth="1"/>
    <col min="14594" max="14594" width="18.85546875" style="170" customWidth="1"/>
    <col min="14595" max="14595" width="16.7109375" style="170" customWidth="1"/>
    <col min="14596" max="14596" width="19.28515625" style="170" customWidth="1"/>
    <col min="14597" max="14597" width="13.42578125" style="170" bestFit="1" customWidth="1"/>
    <col min="14598" max="14846" width="9.140625" style="170"/>
    <col min="14847" max="14847" width="4" style="170" customWidth="1"/>
    <col min="14848" max="14848" width="3.42578125" style="170" customWidth="1"/>
    <col min="14849" max="14849" width="63.5703125" style="170" customWidth="1"/>
    <col min="14850" max="14850" width="18.85546875" style="170" customWidth="1"/>
    <col min="14851" max="14851" width="16.7109375" style="170" customWidth="1"/>
    <col min="14852" max="14852" width="19.28515625" style="170" customWidth="1"/>
    <col min="14853" max="14853" width="13.42578125" style="170" bestFit="1" customWidth="1"/>
    <col min="14854" max="15102" width="9.140625" style="170"/>
    <col min="15103" max="15103" width="4" style="170" customWidth="1"/>
    <col min="15104" max="15104" width="3.42578125" style="170" customWidth="1"/>
    <col min="15105" max="15105" width="63.5703125" style="170" customWidth="1"/>
    <col min="15106" max="15106" width="18.85546875" style="170" customWidth="1"/>
    <col min="15107" max="15107" width="16.7109375" style="170" customWidth="1"/>
    <col min="15108" max="15108" width="19.28515625" style="170" customWidth="1"/>
    <col min="15109" max="15109" width="13.42578125" style="170" bestFit="1" customWidth="1"/>
    <col min="15110" max="15358" width="9.140625" style="170"/>
    <col min="15359" max="15359" width="4" style="170" customWidth="1"/>
    <col min="15360" max="15360" width="3.42578125" style="170" customWidth="1"/>
    <col min="15361" max="15361" width="63.5703125" style="170" customWidth="1"/>
    <col min="15362" max="15362" width="18.85546875" style="170" customWidth="1"/>
    <col min="15363" max="15363" width="16.7109375" style="170" customWidth="1"/>
    <col min="15364" max="15364" width="19.28515625" style="170" customWidth="1"/>
    <col min="15365" max="15365" width="13.42578125" style="170" bestFit="1" customWidth="1"/>
    <col min="15366" max="15614" width="9.140625" style="170"/>
    <col min="15615" max="15615" width="4" style="170" customWidth="1"/>
    <col min="15616" max="15616" width="3.42578125" style="170" customWidth="1"/>
    <col min="15617" max="15617" width="63.5703125" style="170" customWidth="1"/>
    <col min="15618" max="15618" width="18.85546875" style="170" customWidth="1"/>
    <col min="15619" max="15619" width="16.7109375" style="170" customWidth="1"/>
    <col min="15620" max="15620" width="19.28515625" style="170" customWidth="1"/>
    <col min="15621" max="15621" width="13.42578125" style="170" bestFit="1" customWidth="1"/>
    <col min="15622" max="15870" width="9.140625" style="170"/>
    <col min="15871" max="15871" width="4" style="170" customWidth="1"/>
    <col min="15872" max="15872" width="3.42578125" style="170" customWidth="1"/>
    <col min="15873" max="15873" width="63.5703125" style="170" customWidth="1"/>
    <col min="15874" max="15874" width="18.85546875" style="170" customWidth="1"/>
    <col min="15875" max="15875" width="16.7109375" style="170" customWidth="1"/>
    <col min="15876" max="15876" width="19.28515625" style="170" customWidth="1"/>
    <col min="15877" max="15877" width="13.42578125" style="170" bestFit="1" customWidth="1"/>
    <col min="15878" max="16126" width="9.140625" style="170"/>
    <col min="16127" max="16127" width="4" style="170" customWidth="1"/>
    <col min="16128" max="16128" width="3.42578125" style="170" customWidth="1"/>
    <col min="16129" max="16129" width="63.5703125" style="170" customWidth="1"/>
    <col min="16130" max="16130" width="18.85546875" style="170" customWidth="1"/>
    <col min="16131" max="16131" width="16.7109375" style="170" customWidth="1"/>
    <col min="16132" max="16132" width="19.28515625" style="170" customWidth="1"/>
    <col min="16133" max="16133" width="13.42578125" style="170" bestFit="1" customWidth="1"/>
    <col min="16134" max="16384" width="9.140625" style="170"/>
  </cols>
  <sheetData>
    <row r="2" spans="2:5" ht="14.25">
      <c r="C2" s="557" t="s">
        <v>3077</v>
      </c>
    </row>
    <row r="3" spans="2:5" ht="15.75">
      <c r="B3" s="432"/>
      <c r="C3" s="406"/>
      <c r="D3" s="558" t="s">
        <v>3078</v>
      </c>
      <c r="E3" s="559"/>
    </row>
    <row r="5" spans="2:5" ht="42" customHeight="1">
      <c r="B5" s="1256" t="s">
        <v>3079</v>
      </c>
      <c r="C5" s="1256"/>
      <c r="D5" s="1256"/>
    </row>
    <row r="6" spans="2:5" ht="14.25" customHeight="1" thickBot="1">
      <c r="D6" s="560" t="s">
        <v>70</v>
      </c>
    </row>
    <row r="7" spans="2:5" ht="15.75" customHeight="1" thickTop="1">
      <c r="B7" s="1257" t="s">
        <v>2</v>
      </c>
      <c r="C7" s="1258"/>
      <c r="D7" s="1263" t="s">
        <v>3080</v>
      </c>
      <c r="E7" s="1265" t="s">
        <v>3081</v>
      </c>
    </row>
    <row r="8" spans="2:5" ht="51.75" customHeight="1" thickBot="1">
      <c r="B8" s="1259"/>
      <c r="C8" s="1260"/>
      <c r="D8" s="1264"/>
      <c r="E8" s="1266"/>
    </row>
    <row r="9" spans="2:5" ht="16.5" customHeight="1" thickTop="1" thickBot="1">
      <c r="B9" s="1261"/>
      <c r="C9" s="1262"/>
      <c r="D9" s="561">
        <v>1</v>
      </c>
      <c r="E9" s="561">
        <v>2</v>
      </c>
    </row>
    <row r="10" spans="2:5" ht="18.75" customHeight="1" thickTop="1">
      <c r="B10" s="177" t="s">
        <v>3082</v>
      </c>
      <c r="C10" s="179"/>
      <c r="D10" s="562">
        <v>366382349.99999994</v>
      </c>
      <c r="E10" s="562">
        <v>469399100</v>
      </c>
    </row>
    <row r="11" spans="2:5" ht="15.75" customHeight="1">
      <c r="B11" s="177"/>
      <c r="C11" s="179"/>
      <c r="D11" s="563"/>
      <c r="E11" s="563"/>
    </row>
    <row r="12" spans="2:5" ht="24.75" customHeight="1" thickBot="1">
      <c r="B12" s="564" t="s">
        <v>3083</v>
      </c>
      <c r="C12" s="565"/>
      <c r="D12" s="566">
        <f>D10</f>
        <v>366382349.99999994</v>
      </c>
      <c r="E12" s="566">
        <f t="shared" ref="E12" si="0">E10</f>
        <v>469399100</v>
      </c>
    </row>
    <row r="13" spans="2:5" ht="19.5" customHeight="1" thickTop="1">
      <c r="B13" s="567" t="s">
        <v>3084</v>
      </c>
      <c r="C13" s="173"/>
      <c r="D13" s="568"/>
      <c r="E13" s="568"/>
    </row>
    <row r="14" spans="2:5">
      <c r="B14" s="177"/>
      <c r="C14" s="179" t="s">
        <v>3085</v>
      </c>
      <c r="D14" s="563">
        <f>D12</f>
        <v>366382349.99999994</v>
      </c>
      <c r="E14" s="563">
        <f>E12</f>
        <v>469399100</v>
      </c>
    </row>
    <row r="15" spans="2:5">
      <c r="B15" s="177"/>
      <c r="C15" s="179" t="s">
        <v>3086</v>
      </c>
      <c r="D15" s="563"/>
      <c r="E15" s="563"/>
    </row>
    <row r="16" spans="2:5">
      <c r="B16" s="177"/>
      <c r="C16" s="179" t="s">
        <v>3087</v>
      </c>
      <c r="D16" s="563"/>
      <c r="E16" s="563"/>
    </row>
    <row r="17" spans="2:5">
      <c r="B17" s="569" t="s">
        <v>3088</v>
      </c>
      <c r="C17" s="565"/>
      <c r="D17" s="566">
        <f>D14+D15+D16</f>
        <v>366382349.99999994</v>
      </c>
      <c r="E17" s="566">
        <f>E14+E15+E16</f>
        <v>469399100</v>
      </c>
    </row>
    <row r="18" spans="2:5">
      <c r="B18" s="177"/>
      <c r="C18" s="570"/>
      <c r="D18" s="563"/>
      <c r="E18" s="563"/>
    </row>
    <row r="19" spans="2:5" ht="13.5" thickBot="1">
      <c r="B19" s="571" t="s">
        <v>3089</v>
      </c>
      <c r="C19" s="572"/>
      <c r="D19" s="573">
        <f>D12-D17</f>
        <v>0</v>
      </c>
      <c r="E19" s="573">
        <f>E12-E17</f>
        <v>0</v>
      </c>
    </row>
    <row r="20" spans="2:5" ht="13.5" thickTop="1"/>
  </sheetData>
  <mergeCells count="4">
    <mergeCell ref="B5:D5"/>
    <mergeCell ref="B7:C9"/>
    <mergeCell ref="D7:D8"/>
    <mergeCell ref="E7:E8"/>
  </mergeCells>
  <pageMargins left="0" right="0" top="0.59055118110236227" bottom="0.74803149606299213" header="0.31496062992125984" footer="0.31496062992125984"/>
  <pageSetup paperSize="5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FF00"/>
  </sheetPr>
  <dimension ref="B3:E26"/>
  <sheetViews>
    <sheetView view="pageBreakPreview" topLeftCell="A13" zoomScale="90" zoomScaleSheetLayoutView="90" workbookViewId="0">
      <selection activeCell="H11" sqref="H11"/>
    </sheetView>
  </sheetViews>
  <sheetFormatPr defaultRowHeight="12.75"/>
  <cols>
    <col min="1" max="1" width="3.42578125" style="442" customWidth="1"/>
    <col min="2" max="2" width="3.7109375" style="442" customWidth="1"/>
    <col min="3" max="3" width="62" style="442" customWidth="1"/>
    <col min="4" max="4" width="22.140625" style="442" customWidth="1"/>
    <col min="5" max="5" width="15.85546875" style="442" customWidth="1"/>
    <col min="6" max="254" width="9.140625" style="442"/>
    <col min="255" max="255" width="3.42578125" style="442" customWidth="1"/>
    <col min="256" max="256" width="3.7109375" style="442" customWidth="1"/>
    <col min="257" max="257" width="75" style="442" customWidth="1"/>
    <col min="258" max="258" width="27" style="442" customWidth="1"/>
    <col min="259" max="259" width="15.85546875" style="442" customWidth="1"/>
    <col min="260" max="260" width="19.85546875" style="442" customWidth="1"/>
    <col min="261" max="510" width="9.140625" style="442"/>
    <col min="511" max="511" width="3.42578125" style="442" customWidth="1"/>
    <col min="512" max="512" width="3.7109375" style="442" customWidth="1"/>
    <col min="513" max="513" width="75" style="442" customWidth="1"/>
    <col min="514" max="514" width="27" style="442" customWidth="1"/>
    <col min="515" max="515" width="15.85546875" style="442" customWidth="1"/>
    <col min="516" max="516" width="19.85546875" style="442" customWidth="1"/>
    <col min="517" max="766" width="9.140625" style="442"/>
    <col min="767" max="767" width="3.42578125" style="442" customWidth="1"/>
    <col min="768" max="768" width="3.7109375" style="442" customWidth="1"/>
    <col min="769" max="769" width="75" style="442" customWidth="1"/>
    <col min="770" max="770" width="27" style="442" customWidth="1"/>
    <col min="771" max="771" width="15.85546875" style="442" customWidth="1"/>
    <col min="772" max="772" width="19.85546875" style="442" customWidth="1"/>
    <col min="773" max="1022" width="9.140625" style="442"/>
    <col min="1023" max="1023" width="3.42578125" style="442" customWidth="1"/>
    <col min="1024" max="1024" width="3.7109375" style="442" customWidth="1"/>
    <col min="1025" max="1025" width="75" style="442" customWidth="1"/>
    <col min="1026" max="1026" width="27" style="442" customWidth="1"/>
    <col min="1027" max="1027" width="15.85546875" style="442" customWidth="1"/>
    <col min="1028" max="1028" width="19.85546875" style="442" customWidth="1"/>
    <col min="1029" max="1278" width="9.140625" style="442"/>
    <col min="1279" max="1279" width="3.42578125" style="442" customWidth="1"/>
    <col min="1280" max="1280" width="3.7109375" style="442" customWidth="1"/>
    <col min="1281" max="1281" width="75" style="442" customWidth="1"/>
    <col min="1282" max="1282" width="27" style="442" customWidth="1"/>
    <col min="1283" max="1283" width="15.85546875" style="442" customWidth="1"/>
    <col min="1284" max="1284" width="19.85546875" style="442" customWidth="1"/>
    <col min="1285" max="1534" width="9.140625" style="442"/>
    <col min="1535" max="1535" width="3.42578125" style="442" customWidth="1"/>
    <col min="1536" max="1536" width="3.7109375" style="442" customWidth="1"/>
    <col min="1537" max="1537" width="75" style="442" customWidth="1"/>
    <col min="1538" max="1538" width="27" style="442" customWidth="1"/>
    <col min="1539" max="1539" width="15.85546875" style="442" customWidth="1"/>
    <col min="1540" max="1540" width="19.85546875" style="442" customWidth="1"/>
    <col min="1541" max="1790" width="9.140625" style="442"/>
    <col min="1791" max="1791" width="3.42578125" style="442" customWidth="1"/>
    <col min="1792" max="1792" width="3.7109375" style="442" customWidth="1"/>
    <col min="1793" max="1793" width="75" style="442" customWidth="1"/>
    <col min="1794" max="1794" width="27" style="442" customWidth="1"/>
    <col min="1795" max="1795" width="15.85546875" style="442" customWidth="1"/>
    <col min="1796" max="1796" width="19.85546875" style="442" customWidth="1"/>
    <col min="1797" max="2046" width="9.140625" style="442"/>
    <col min="2047" max="2047" width="3.42578125" style="442" customWidth="1"/>
    <col min="2048" max="2048" width="3.7109375" style="442" customWidth="1"/>
    <col min="2049" max="2049" width="75" style="442" customWidth="1"/>
    <col min="2050" max="2050" width="27" style="442" customWidth="1"/>
    <col min="2051" max="2051" width="15.85546875" style="442" customWidth="1"/>
    <col min="2052" max="2052" width="19.85546875" style="442" customWidth="1"/>
    <col min="2053" max="2302" width="9.140625" style="442"/>
    <col min="2303" max="2303" width="3.42578125" style="442" customWidth="1"/>
    <col min="2304" max="2304" width="3.7109375" style="442" customWidth="1"/>
    <col min="2305" max="2305" width="75" style="442" customWidth="1"/>
    <col min="2306" max="2306" width="27" style="442" customWidth="1"/>
    <col min="2307" max="2307" width="15.85546875" style="442" customWidth="1"/>
    <col min="2308" max="2308" width="19.85546875" style="442" customWidth="1"/>
    <col min="2309" max="2558" width="9.140625" style="442"/>
    <col min="2559" max="2559" width="3.42578125" style="442" customWidth="1"/>
    <col min="2560" max="2560" width="3.7109375" style="442" customWidth="1"/>
    <col min="2561" max="2561" width="75" style="442" customWidth="1"/>
    <col min="2562" max="2562" width="27" style="442" customWidth="1"/>
    <col min="2563" max="2563" width="15.85546875" style="442" customWidth="1"/>
    <col min="2564" max="2564" width="19.85546875" style="442" customWidth="1"/>
    <col min="2565" max="2814" width="9.140625" style="442"/>
    <col min="2815" max="2815" width="3.42578125" style="442" customWidth="1"/>
    <col min="2816" max="2816" width="3.7109375" style="442" customWidth="1"/>
    <col min="2817" max="2817" width="75" style="442" customWidth="1"/>
    <col min="2818" max="2818" width="27" style="442" customWidth="1"/>
    <col min="2819" max="2819" width="15.85546875" style="442" customWidth="1"/>
    <col min="2820" max="2820" width="19.85546875" style="442" customWidth="1"/>
    <col min="2821" max="3070" width="9.140625" style="442"/>
    <col min="3071" max="3071" width="3.42578125" style="442" customWidth="1"/>
    <col min="3072" max="3072" width="3.7109375" style="442" customWidth="1"/>
    <col min="3073" max="3073" width="75" style="442" customWidth="1"/>
    <col min="3074" max="3074" width="27" style="442" customWidth="1"/>
    <col min="3075" max="3075" width="15.85546875" style="442" customWidth="1"/>
    <col min="3076" max="3076" width="19.85546875" style="442" customWidth="1"/>
    <col min="3077" max="3326" width="9.140625" style="442"/>
    <col min="3327" max="3327" width="3.42578125" style="442" customWidth="1"/>
    <col min="3328" max="3328" width="3.7109375" style="442" customWidth="1"/>
    <col min="3329" max="3329" width="75" style="442" customWidth="1"/>
    <col min="3330" max="3330" width="27" style="442" customWidth="1"/>
    <col min="3331" max="3331" width="15.85546875" style="442" customWidth="1"/>
    <col min="3332" max="3332" width="19.85546875" style="442" customWidth="1"/>
    <col min="3333" max="3582" width="9.140625" style="442"/>
    <col min="3583" max="3583" width="3.42578125" style="442" customWidth="1"/>
    <col min="3584" max="3584" width="3.7109375" style="442" customWidth="1"/>
    <col min="3585" max="3585" width="75" style="442" customWidth="1"/>
    <col min="3586" max="3586" width="27" style="442" customWidth="1"/>
    <col min="3587" max="3587" width="15.85546875" style="442" customWidth="1"/>
    <col min="3588" max="3588" width="19.85546875" style="442" customWidth="1"/>
    <col min="3589" max="3838" width="9.140625" style="442"/>
    <col min="3839" max="3839" width="3.42578125" style="442" customWidth="1"/>
    <col min="3840" max="3840" width="3.7109375" style="442" customWidth="1"/>
    <col min="3841" max="3841" width="75" style="442" customWidth="1"/>
    <col min="3842" max="3842" width="27" style="442" customWidth="1"/>
    <col min="3843" max="3843" width="15.85546875" style="442" customWidth="1"/>
    <col min="3844" max="3844" width="19.85546875" style="442" customWidth="1"/>
    <col min="3845" max="4094" width="9.140625" style="442"/>
    <col min="4095" max="4095" width="3.42578125" style="442" customWidth="1"/>
    <col min="4096" max="4096" width="3.7109375" style="442" customWidth="1"/>
    <col min="4097" max="4097" width="75" style="442" customWidth="1"/>
    <col min="4098" max="4098" width="27" style="442" customWidth="1"/>
    <col min="4099" max="4099" width="15.85546875" style="442" customWidth="1"/>
    <col min="4100" max="4100" width="19.85546875" style="442" customWidth="1"/>
    <col min="4101" max="4350" width="9.140625" style="442"/>
    <col min="4351" max="4351" width="3.42578125" style="442" customWidth="1"/>
    <col min="4352" max="4352" width="3.7109375" style="442" customWidth="1"/>
    <col min="4353" max="4353" width="75" style="442" customWidth="1"/>
    <col min="4354" max="4354" width="27" style="442" customWidth="1"/>
    <col min="4355" max="4355" width="15.85546875" style="442" customWidth="1"/>
    <col min="4356" max="4356" width="19.85546875" style="442" customWidth="1"/>
    <col min="4357" max="4606" width="9.140625" style="442"/>
    <col min="4607" max="4607" width="3.42578125" style="442" customWidth="1"/>
    <col min="4608" max="4608" width="3.7109375" style="442" customWidth="1"/>
    <col min="4609" max="4609" width="75" style="442" customWidth="1"/>
    <col min="4610" max="4610" width="27" style="442" customWidth="1"/>
    <col min="4611" max="4611" width="15.85546875" style="442" customWidth="1"/>
    <col min="4612" max="4612" width="19.85546875" style="442" customWidth="1"/>
    <col min="4613" max="4862" width="9.140625" style="442"/>
    <col min="4863" max="4863" width="3.42578125" style="442" customWidth="1"/>
    <col min="4864" max="4864" width="3.7109375" style="442" customWidth="1"/>
    <col min="4865" max="4865" width="75" style="442" customWidth="1"/>
    <col min="4866" max="4866" width="27" style="442" customWidth="1"/>
    <col min="4867" max="4867" width="15.85546875" style="442" customWidth="1"/>
    <col min="4868" max="4868" width="19.85546875" style="442" customWidth="1"/>
    <col min="4869" max="5118" width="9.140625" style="442"/>
    <col min="5119" max="5119" width="3.42578125" style="442" customWidth="1"/>
    <col min="5120" max="5120" width="3.7109375" style="442" customWidth="1"/>
    <col min="5121" max="5121" width="75" style="442" customWidth="1"/>
    <col min="5122" max="5122" width="27" style="442" customWidth="1"/>
    <col min="5123" max="5123" width="15.85546875" style="442" customWidth="1"/>
    <col min="5124" max="5124" width="19.85546875" style="442" customWidth="1"/>
    <col min="5125" max="5374" width="9.140625" style="442"/>
    <col min="5375" max="5375" width="3.42578125" style="442" customWidth="1"/>
    <col min="5376" max="5376" width="3.7109375" style="442" customWidth="1"/>
    <col min="5377" max="5377" width="75" style="442" customWidth="1"/>
    <col min="5378" max="5378" width="27" style="442" customWidth="1"/>
    <col min="5379" max="5379" width="15.85546875" style="442" customWidth="1"/>
    <col min="5380" max="5380" width="19.85546875" style="442" customWidth="1"/>
    <col min="5381" max="5630" width="9.140625" style="442"/>
    <col min="5631" max="5631" width="3.42578125" style="442" customWidth="1"/>
    <col min="5632" max="5632" width="3.7109375" style="442" customWidth="1"/>
    <col min="5633" max="5633" width="75" style="442" customWidth="1"/>
    <col min="5634" max="5634" width="27" style="442" customWidth="1"/>
    <col min="5635" max="5635" width="15.85546875" style="442" customWidth="1"/>
    <col min="5636" max="5636" width="19.85546875" style="442" customWidth="1"/>
    <col min="5637" max="5886" width="9.140625" style="442"/>
    <col min="5887" max="5887" width="3.42578125" style="442" customWidth="1"/>
    <col min="5888" max="5888" width="3.7109375" style="442" customWidth="1"/>
    <col min="5889" max="5889" width="75" style="442" customWidth="1"/>
    <col min="5890" max="5890" width="27" style="442" customWidth="1"/>
    <col min="5891" max="5891" width="15.85546875" style="442" customWidth="1"/>
    <col min="5892" max="5892" width="19.85546875" style="442" customWidth="1"/>
    <col min="5893" max="6142" width="9.140625" style="442"/>
    <col min="6143" max="6143" width="3.42578125" style="442" customWidth="1"/>
    <col min="6144" max="6144" width="3.7109375" style="442" customWidth="1"/>
    <col min="6145" max="6145" width="75" style="442" customWidth="1"/>
    <col min="6146" max="6146" width="27" style="442" customWidth="1"/>
    <col min="6147" max="6147" width="15.85546875" style="442" customWidth="1"/>
    <col min="6148" max="6148" width="19.85546875" style="442" customWidth="1"/>
    <col min="6149" max="6398" width="9.140625" style="442"/>
    <col min="6399" max="6399" width="3.42578125" style="442" customWidth="1"/>
    <col min="6400" max="6400" width="3.7109375" style="442" customWidth="1"/>
    <col min="6401" max="6401" width="75" style="442" customWidth="1"/>
    <col min="6402" max="6402" width="27" style="442" customWidth="1"/>
    <col min="6403" max="6403" width="15.85546875" style="442" customWidth="1"/>
    <col min="6404" max="6404" width="19.85546875" style="442" customWidth="1"/>
    <col min="6405" max="6654" width="9.140625" style="442"/>
    <col min="6655" max="6655" width="3.42578125" style="442" customWidth="1"/>
    <col min="6656" max="6656" width="3.7109375" style="442" customWidth="1"/>
    <col min="6657" max="6657" width="75" style="442" customWidth="1"/>
    <col min="6658" max="6658" width="27" style="442" customWidth="1"/>
    <col min="6659" max="6659" width="15.85546875" style="442" customWidth="1"/>
    <col min="6660" max="6660" width="19.85546875" style="442" customWidth="1"/>
    <col min="6661" max="6910" width="9.140625" style="442"/>
    <col min="6911" max="6911" width="3.42578125" style="442" customWidth="1"/>
    <col min="6912" max="6912" width="3.7109375" style="442" customWidth="1"/>
    <col min="6913" max="6913" width="75" style="442" customWidth="1"/>
    <col min="6914" max="6914" width="27" style="442" customWidth="1"/>
    <col min="6915" max="6915" width="15.85546875" style="442" customWidth="1"/>
    <col min="6916" max="6916" width="19.85546875" style="442" customWidth="1"/>
    <col min="6917" max="7166" width="9.140625" style="442"/>
    <col min="7167" max="7167" width="3.42578125" style="442" customWidth="1"/>
    <col min="7168" max="7168" width="3.7109375" style="442" customWidth="1"/>
    <col min="7169" max="7169" width="75" style="442" customWidth="1"/>
    <col min="7170" max="7170" width="27" style="442" customWidth="1"/>
    <col min="7171" max="7171" width="15.85546875" style="442" customWidth="1"/>
    <col min="7172" max="7172" width="19.85546875" style="442" customWidth="1"/>
    <col min="7173" max="7422" width="9.140625" style="442"/>
    <col min="7423" max="7423" width="3.42578125" style="442" customWidth="1"/>
    <col min="7424" max="7424" width="3.7109375" style="442" customWidth="1"/>
    <col min="7425" max="7425" width="75" style="442" customWidth="1"/>
    <col min="7426" max="7426" width="27" style="442" customWidth="1"/>
    <col min="7427" max="7427" width="15.85546875" style="442" customWidth="1"/>
    <col min="7428" max="7428" width="19.85546875" style="442" customWidth="1"/>
    <col min="7429" max="7678" width="9.140625" style="442"/>
    <col min="7679" max="7679" width="3.42578125" style="442" customWidth="1"/>
    <col min="7680" max="7680" width="3.7109375" style="442" customWidth="1"/>
    <col min="7681" max="7681" width="75" style="442" customWidth="1"/>
    <col min="7682" max="7682" width="27" style="442" customWidth="1"/>
    <col min="7683" max="7683" width="15.85546875" style="442" customWidth="1"/>
    <col min="7684" max="7684" width="19.85546875" style="442" customWidth="1"/>
    <col min="7685" max="7934" width="9.140625" style="442"/>
    <col min="7935" max="7935" width="3.42578125" style="442" customWidth="1"/>
    <col min="7936" max="7936" width="3.7109375" style="442" customWidth="1"/>
    <col min="7937" max="7937" width="75" style="442" customWidth="1"/>
    <col min="7938" max="7938" width="27" style="442" customWidth="1"/>
    <col min="7939" max="7939" width="15.85546875" style="442" customWidth="1"/>
    <col min="7940" max="7940" width="19.85546875" style="442" customWidth="1"/>
    <col min="7941" max="8190" width="9.140625" style="442"/>
    <col min="8191" max="8191" width="3.42578125" style="442" customWidth="1"/>
    <col min="8192" max="8192" width="3.7109375" style="442" customWidth="1"/>
    <col min="8193" max="8193" width="75" style="442" customWidth="1"/>
    <col min="8194" max="8194" width="27" style="442" customWidth="1"/>
    <col min="8195" max="8195" width="15.85546875" style="442" customWidth="1"/>
    <col min="8196" max="8196" width="19.85546875" style="442" customWidth="1"/>
    <col min="8197" max="8446" width="9.140625" style="442"/>
    <col min="8447" max="8447" width="3.42578125" style="442" customWidth="1"/>
    <col min="8448" max="8448" width="3.7109375" style="442" customWidth="1"/>
    <col min="8449" max="8449" width="75" style="442" customWidth="1"/>
    <col min="8450" max="8450" width="27" style="442" customWidth="1"/>
    <col min="8451" max="8451" width="15.85546875" style="442" customWidth="1"/>
    <col min="8452" max="8452" width="19.85546875" style="442" customWidth="1"/>
    <col min="8453" max="8702" width="9.140625" style="442"/>
    <col min="8703" max="8703" width="3.42578125" style="442" customWidth="1"/>
    <col min="8704" max="8704" width="3.7109375" style="442" customWidth="1"/>
    <col min="8705" max="8705" width="75" style="442" customWidth="1"/>
    <col min="8706" max="8706" width="27" style="442" customWidth="1"/>
    <col min="8707" max="8707" width="15.85546875" style="442" customWidth="1"/>
    <col min="8708" max="8708" width="19.85546875" style="442" customWidth="1"/>
    <col min="8709" max="8958" width="9.140625" style="442"/>
    <col min="8959" max="8959" width="3.42578125" style="442" customWidth="1"/>
    <col min="8960" max="8960" width="3.7109375" style="442" customWidth="1"/>
    <col min="8961" max="8961" width="75" style="442" customWidth="1"/>
    <col min="8962" max="8962" width="27" style="442" customWidth="1"/>
    <col min="8963" max="8963" width="15.85546875" style="442" customWidth="1"/>
    <col min="8964" max="8964" width="19.85546875" style="442" customWidth="1"/>
    <col min="8965" max="9214" width="9.140625" style="442"/>
    <col min="9215" max="9215" width="3.42578125" style="442" customWidth="1"/>
    <col min="9216" max="9216" width="3.7109375" style="442" customWidth="1"/>
    <col min="9217" max="9217" width="75" style="442" customWidth="1"/>
    <col min="9218" max="9218" width="27" style="442" customWidth="1"/>
    <col min="9219" max="9219" width="15.85546875" style="442" customWidth="1"/>
    <col min="9220" max="9220" width="19.85546875" style="442" customWidth="1"/>
    <col min="9221" max="9470" width="9.140625" style="442"/>
    <col min="9471" max="9471" width="3.42578125" style="442" customWidth="1"/>
    <col min="9472" max="9472" width="3.7109375" style="442" customWidth="1"/>
    <col min="9473" max="9473" width="75" style="442" customWidth="1"/>
    <col min="9474" max="9474" width="27" style="442" customWidth="1"/>
    <col min="9475" max="9475" width="15.85546875" style="442" customWidth="1"/>
    <col min="9476" max="9476" width="19.85546875" style="442" customWidth="1"/>
    <col min="9477" max="9726" width="9.140625" style="442"/>
    <col min="9727" max="9727" width="3.42578125" style="442" customWidth="1"/>
    <col min="9728" max="9728" width="3.7109375" style="442" customWidth="1"/>
    <col min="9729" max="9729" width="75" style="442" customWidth="1"/>
    <col min="9730" max="9730" width="27" style="442" customWidth="1"/>
    <col min="9731" max="9731" width="15.85546875" style="442" customWidth="1"/>
    <col min="9732" max="9732" width="19.85546875" style="442" customWidth="1"/>
    <col min="9733" max="9982" width="9.140625" style="442"/>
    <col min="9983" max="9983" width="3.42578125" style="442" customWidth="1"/>
    <col min="9984" max="9984" width="3.7109375" style="442" customWidth="1"/>
    <col min="9985" max="9985" width="75" style="442" customWidth="1"/>
    <col min="9986" max="9986" width="27" style="442" customWidth="1"/>
    <col min="9987" max="9987" width="15.85546875" style="442" customWidth="1"/>
    <col min="9988" max="9988" width="19.85546875" style="442" customWidth="1"/>
    <col min="9989" max="10238" width="9.140625" style="442"/>
    <col min="10239" max="10239" width="3.42578125" style="442" customWidth="1"/>
    <col min="10240" max="10240" width="3.7109375" style="442" customWidth="1"/>
    <col min="10241" max="10241" width="75" style="442" customWidth="1"/>
    <col min="10242" max="10242" width="27" style="442" customWidth="1"/>
    <col min="10243" max="10243" width="15.85546875" style="442" customWidth="1"/>
    <col min="10244" max="10244" width="19.85546875" style="442" customWidth="1"/>
    <col min="10245" max="10494" width="9.140625" style="442"/>
    <col min="10495" max="10495" width="3.42578125" style="442" customWidth="1"/>
    <col min="10496" max="10496" width="3.7109375" style="442" customWidth="1"/>
    <col min="10497" max="10497" width="75" style="442" customWidth="1"/>
    <col min="10498" max="10498" width="27" style="442" customWidth="1"/>
    <col min="10499" max="10499" width="15.85546875" style="442" customWidth="1"/>
    <col min="10500" max="10500" width="19.85546875" style="442" customWidth="1"/>
    <col min="10501" max="10750" width="9.140625" style="442"/>
    <col min="10751" max="10751" width="3.42578125" style="442" customWidth="1"/>
    <col min="10752" max="10752" width="3.7109375" style="442" customWidth="1"/>
    <col min="10753" max="10753" width="75" style="442" customWidth="1"/>
    <col min="10754" max="10754" width="27" style="442" customWidth="1"/>
    <col min="10755" max="10755" width="15.85546875" style="442" customWidth="1"/>
    <col min="10756" max="10756" width="19.85546875" style="442" customWidth="1"/>
    <col min="10757" max="11006" width="9.140625" style="442"/>
    <col min="11007" max="11007" width="3.42578125" style="442" customWidth="1"/>
    <col min="11008" max="11008" width="3.7109375" style="442" customWidth="1"/>
    <col min="11009" max="11009" width="75" style="442" customWidth="1"/>
    <col min="11010" max="11010" width="27" style="442" customWidth="1"/>
    <col min="11011" max="11011" width="15.85546875" style="442" customWidth="1"/>
    <col min="11012" max="11012" width="19.85546875" style="442" customWidth="1"/>
    <col min="11013" max="11262" width="9.140625" style="442"/>
    <col min="11263" max="11263" width="3.42578125" style="442" customWidth="1"/>
    <col min="11264" max="11264" width="3.7109375" style="442" customWidth="1"/>
    <col min="11265" max="11265" width="75" style="442" customWidth="1"/>
    <col min="11266" max="11266" width="27" style="442" customWidth="1"/>
    <col min="11267" max="11267" width="15.85546875" style="442" customWidth="1"/>
    <col min="11268" max="11268" width="19.85546875" style="442" customWidth="1"/>
    <col min="11269" max="11518" width="9.140625" style="442"/>
    <col min="11519" max="11519" width="3.42578125" style="442" customWidth="1"/>
    <col min="11520" max="11520" width="3.7109375" style="442" customWidth="1"/>
    <col min="11521" max="11521" width="75" style="442" customWidth="1"/>
    <col min="11522" max="11522" width="27" style="442" customWidth="1"/>
    <col min="11523" max="11523" width="15.85546875" style="442" customWidth="1"/>
    <col min="11524" max="11524" width="19.85546875" style="442" customWidth="1"/>
    <col min="11525" max="11774" width="9.140625" style="442"/>
    <col min="11775" max="11775" width="3.42578125" style="442" customWidth="1"/>
    <col min="11776" max="11776" width="3.7109375" style="442" customWidth="1"/>
    <col min="11777" max="11777" width="75" style="442" customWidth="1"/>
    <col min="11778" max="11778" width="27" style="442" customWidth="1"/>
    <col min="11779" max="11779" width="15.85546875" style="442" customWidth="1"/>
    <col min="11780" max="11780" width="19.85546875" style="442" customWidth="1"/>
    <col min="11781" max="12030" width="9.140625" style="442"/>
    <col min="12031" max="12031" width="3.42578125" style="442" customWidth="1"/>
    <col min="12032" max="12032" width="3.7109375" style="442" customWidth="1"/>
    <col min="12033" max="12033" width="75" style="442" customWidth="1"/>
    <col min="12034" max="12034" width="27" style="442" customWidth="1"/>
    <col min="12035" max="12035" width="15.85546875" style="442" customWidth="1"/>
    <col min="12036" max="12036" width="19.85546875" style="442" customWidth="1"/>
    <col min="12037" max="12286" width="9.140625" style="442"/>
    <col min="12287" max="12287" width="3.42578125" style="442" customWidth="1"/>
    <col min="12288" max="12288" width="3.7109375" style="442" customWidth="1"/>
    <col min="12289" max="12289" width="75" style="442" customWidth="1"/>
    <col min="12290" max="12290" width="27" style="442" customWidth="1"/>
    <col min="12291" max="12291" width="15.85546875" style="442" customWidth="1"/>
    <col min="12292" max="12292" width="19.85546875" style="442" customWidth="1"/>
    <col min="12293" max="12542" width="9.140625" style="442"/>
    <col min="12543" max="12543" width="3.42578125" style="442" customWidth="1"/>
    <col min="12544" max="12544" width="3.7109375" style="442" customWidth="1"/>
    <col min="12545" max="12545" width="75" style="442" customWidth="1"/>
    <col min="12546" max="12546" width="27" style="442" customWidth="1"/>
    <col min="12547" max="12547" width="15.85546875" style="442" customWidth="1"/>
    <col min="12548" max="12548" width="19.85546875" style="442" customWidth="1"/>
    <col min="12549" max="12798" width="9.140625" style="442"/>
    <col min="12799" max="12799" width="3.42578125" style="442" customWidth="1"/>
    <col min="12800" max="12800" width="3.7109375" style="442" customWidth="1"/>
    <col min="12801" max="12801" width="75" style="442" customWidth="1"/>
    <col min="12802" max="12802" width="27" style="442" customWidth="1"/>
    <col min="12803" max="12803" width="15.85546875" style="442" customWidth="1"/>
    <col min="12804" max="12804" width="19.85546875" style="442" customWidth="1"/>
    <col min="12805" max="13054" width="9.140625" style="442"/>
    <col min="13055" max="13055" width="3.42578125" style="442" customWidth="1"/>
    <col min="13056" max="13056" width="3.7109375" style="442" customWidth="1"/>
    <col min="13057" max="13057" width="75" style="442" customWidth="1"/>
    <col min="13058" max="13058" width="27" style="442" customWidth="1"/>
    <col min="13059" max="13059" width="15.85546875" style="442" customWidth="1"/>
    <col min="13060" max="13060" width="19.85546875" style="442" customWidth="1"/>
    <col min="13061" max="13310" width="9.140625" style="442"/>
    <col min="13311" max="13311" width="3.42578125" style="442" customWidth="1"/>
    <col min="13312" max="13312" width="3.7109375" style="442" customWidth="1"/>
    <col min="13313" max="13313" width="75" style="442" customWidth="1"/>
    <col min="13314" max="13314" width="27" style="442" customWidth="1"/>
    <col min="13315" max="13315" width="15.85546875" style="442" customWidth="1"/>
    <col min="13316" max="13316" width="19.85546875" style="442" customWidth="1"/>
    <col min="13317" max="13566" width="9.140625" style="442"/>
    <col min="13567" max="13567" width="3.42578125" style="442" customWidth="1"/>
    <col min="13568" max="13568" width="3.7109375" style="442" customWidth="1"/>
    <col min="13569" max="13569" width="75" style="442" customWidth="1"/>
    <col min="13570" max="13570" width="27" style="442" customWidth="1"/>
    <col min="13571" max="13571" width="15.85546875" style="442" customWidth="1"/>
    <col min="13572" max="13572" width="19.85546875" style="442" customWidth="1"/>
    <col min="13573" max="13822" width="9.140625" style="442"/>
    <col min="13823" max="13823" width="3.42578125" style="442" customWidth="1"/>
    <col min="13824" max="13824" width="3.7109375" style="442" customWidth="1"/>
    <col min="13825" max="13825" width="75" style="442" customWidth="1"/>
    <col min="13826" max="13826" width="27" style="442" customWidth="1"/>
    <col min="13827" max="13827" width="15.85546875" style="442" customWidth="1"/>
    <col min="13828" max="13828" width="19.85546875" style="442" customWidth="1"/>
    <col min="13829" max="14078" width="9.140625" style="442"/>
    <col min="14079" max="14079" width="3.42578125" style="442" customWidth="1"/>
    <col min="14080" max="14080" width="3.7109375" style="442" customWidth="1"/>
    <col min="14081" max="14081" width="75" style="442" customWidth="1"/>
    <col min="14082" max="14082" width="27" style="442" customWidth="1"/>
    <col min="14083" max="14083" width="15.85546875" style="442" customWidth="1"/>
    <col min="14084" max="14084" width="19.85546875" style="442" customWidth="1"/>
    <col min="14085" max="14334" width="9.140625" style="442"/>
    <col min="14335" max="14335" width="3.42578125" style="442" customWidth="1"/>
    <col min="14336" max="14336" width="3.7109375" style="442" customWidth="1"/>
    <col min="14337" max="14337" width="75" style="442" customWidth="1"/>
    <col min="14338" max="14338" width="27" style="442" customWidth="1"/>
    <col min="14339" max="14339" width="15.85546875" style="442" customWidth="1"/>
    <col min="14340" max="14340" width="19.85546875" style="442" customWidth="1"/>
    <col min="14341" max="14590" width="9.140625" style="442"/>
    <col min="14591" max="14591" width="3.42578125" style="442" customWidth="1"/>
    <col min="14592" max="14592" width="3.7109375" style="442" customWidth="1"/>
    <col min="14593" max="14593" width="75" style="442" customWidth="1"/>
    <col min="14594" max="14594" width="27" style="442" customWidth="1"/>
    <col min="14595" max="14595" width="15.85546875" style="442" customWidth="1"/>
    <col min="14596" max="14596" width="19.85546875" style="442" customWidth="1"/>
    <col min="14597" max="14846" width="9.140625" style="442"/>
    <col min="14847" max="14847" width="3.42578125" style="442" customWidth="1"/>
    <col min="14848" max="14848" width="3.7109375" style="442" customWidth="1"/>
    <col min="14849" max="14849" width="75" style="442" customWidth="1"/>
    <col min="14850" max="14850" width="27" style="442" customWidth="1"/>
    <col min="14851" max="14851" width="15.85546875" style="442" customWidth="1"/>
    <col min="14852" max="14852" width="19.85546875" style="442" customWidth="1"/>
    <col min="14853" max="15102" width="9.140625" style="442"/>
    <col min="15103" max="15103" width="3.42578125" style="442" customWidth="1"/>
    <col min="15104" max="15104" width="3.7109375" style="442" customWidth="1"/>
    <col min="15105" max="15105" width="75" style="442" customWidth="1"/>
    <col min="15106" max="15106" width="27" style="442" customWidth="1"/>
    <col min="15107" max="15107" width="15.85546875" style="442" customWidth="1"/>
    <col min="15108" max="15108" width="19.85546875" style="442" customWidth="1"/>
    <col min="15109" max="15358" width="9.140625" style="442"/>
    <col min="15359" max="15359" width="3.42578125" style="442" customWidth="1"/>
    <col min="15360" max="15360" width="3.7109375" style="442" customWidth="1"/>
    <col min="15361" max="15361" width="75" style="442" customWidth="1"/>
    <col min="15362" max="15362" width="27" style="442" customWidth="1"/>
    <col min="15363" max="15363" width="15.85546875" style="442" customWidth="1"/>
    <col min="15364" max="15364" width="19.85546875" style="442" customWidth="1"/>
    <col min="15365" max="15614" width="9.140625" style="442"/>
    <col min="15615" max="15615" width="3.42578125" style="442" customWidth="1"/>
    <col min="15616" max="15616" width="3.7109375" style="442" customWidth="1"/>
    <col min="15617" max="15617" width="75" style="442" customWidth="1"/>
    <col min="15618" max="15618" width="27" style="442" customWidth="1"/>
    <col min="15619" max="15619" width="15.85546875" style="442" customWidth="1"/>
    <col min="15620" max="15620" width="19.85546875" style="442" customWidth="1"/>
    <col min="15621" max="15870" width="9.140625" style="442"/>
    <col min="15871" max="15871" width="3.42578125" style="442" customWidth="1"/>
    <col min="15872" max="15872" width="3.7109375" style="442" customWidth="1"/>
    <col min="15873" max="15873" width="75" style="442" customWidth="1"/>
    <col min="15874" max="15874" width="27" style="442" customWidth="1"/>
    <col min="15875" max="15875" width="15.85546875" style="442" customWidth="1"/>
    <col min="15876" max="15876" width="19.85546875" style="442" customWidth="1"/>
    <col min="15877" max="16126" width="9.140625" style="442"/>
    <col min="16127" max="16127" width="3.42578125" style="442" customWidth="1"/>
    <col min="16128" max="16128" width="3.7109375" style="442" customWidth="1"/>
    <col min="16129" max="16129" width="75" style="442" customWidth="1"/>
    <col min="16130" max="16130" width="27" style="442" customWidth="1"/>
    <col min="16131" max="16131" width="15.85546875" style="442" customWidth="1"/>
    <col min="16132" max="16132" width="19.85546875" style="442" customWidth="1"/>
    <col min="16133" max="16384" width="9.140625" style="442"/>
  </cols>
  <sheetData>
    <row r="3" spans="2:5" ht="15.75">
      <c r="C3" s="444" t="s">
        <v>3392</v>
      </c>
    </row>
    <row r="4" spans="2:5" ht="15.75">
      <c r="B4" s="444"/>
      <c r="C4" s="446"/>
      <c r="D4" s="745" t="s">
        <v>3393</v>
      </c>
    </row>
    <row r="5" spans="2:5">
      <c r="D5" s="746"/>
    </row>
    <row r="6" spans="2:5" ht="42" customHeight="1">
      <c r="B6" s="1277" t="s">
        <v>3400</v>
      </c>
      <c r="C6" s="1278"/>
      <c r="D6" s="1278"/>
    </row>
    <row r="7" spans="2:5" ht="13.5" thickBot="1">
      <c r="D7" s="560" t="s">
        <v>70</v>
      </c>
    </row>
    <row r="8" spans="2:5" ht="15.75" customHeight="1" thickTop="1">
      <c r="B8" s="1279" t="s">
        <v>2</v>
      </c>
      <c r="C8" s="1280"/>
      <c r="D8" s="990" t="s">
        <v>3401</v>
      </c>
      <c r="E8" s="1283" t="s">
        <v>3402</v>
      </c>
    </row>
    <row r="9" spans="2:5" ht="59.25" customHeight="1" thickBot="1">
      <c r="B9" s="1281"/>
      <c r="C9" s="1282"/>
      <c r="D9" s="992"/>
      <c r="E9" s="1284"/>
    </row>
    <row r="10" spans="2:5" ht="16.5" customHeight="1" thickTop="1" thickBot="1">
      <c r="B10" s="1281"/>
      <c r="C10" s="1282"/>
      <c r="D10" s="747">
        <v>1</v>
      </c>
      <c r="E10" s="863">
        <v>2</v>
      </c>
    </row>
    <row r="11" spans="2:5" ht="42.75" customHeight="1" thickTop="1">
      <c r="B11" s="1267" t="s">
        <v>3463</v>
      </c>
      <c r="C11" s="1268"/>
      <c r="D11" s="1269" t="s">
        <v>2984</v>
      </c>
      <c r="E11" s="1272" t="s">
        <v>2984</v>
      </c>
    </row>
    <row r="12" spans="2:5" ht="15" customHeight="1">
      <c r="B12" s="724"/>
      <c r="C12" s="748"/>
      <c r="D12" s="1270"/>
      <c r="E12" s="1273"/>
    </row>
    <row r="13" spans="2:5" ht="21" customHeight="1" thickBot="1">
      <c r="B13" s="749" t="s">
        <v>3394</v>
      </c>
      <c r="C13" s="750"/>
      <c r="D13" s="1270"/>
      <c r="E13" s="1273"/>
    </row>
    <row r="14" spans="2:5" ht="33.75" customHeight="1" thickTop="1">
      <c r="B14" s="1275" t="s">
        <v>3464</v>
      </c>
      <c r="C14" s="1276"/>
      <c r="D14" s="1270"/>
      <c r="E14" s="1273"/>
    </row>
    <row r="15" spans="2:5" ht="19.5" customHeight="1">
      <c r="B15" s="724"/>
      <c r="C15" s="751" t="s">
        <v>3395</v>
      </c>
      <c r="D15" s="1270"/>
      <c r="E15" s="1273"/>
    </row>
    <row r="16" spans="2:5" ht="18" customHeight="1">
      <c r="B16" s="724"/>
      <c r="C16" s="751" t="s">
        <v>3396</v>
      </c>
      <c r="D16" s="1270"/>
      <c r="E16" s="1273"/>
    </row>
    <row r="17" spans="2:5" ht="19.5" customHeight="1">
      <c r="B17" s="724"/>
      <c r="C17" s="751" t="s">
        <v>3397</v>
      </c>
      <c r="D17" s="1270"/>
      <c r="E17" s="1273"/>
    </row>
    <row r="18" spans="2:5" ht="15" customHeight="1">
      <c r="B18" s="724"/>
      <c r="C18" s="720"/>
      <c r="D18" s="1270"/>
      <c r="E18" s="1273"/>
    </row>
    <row r="19" spans="2:5" ht="15" customHeight="1">
      <c r="B19" s="724"/>
      <c r="C19" s="720"/>
      <c r="D19" s="1270"/>
      <c r="E19" s="1273"/>
    </row>
    <row r="20" spans="2:5" ht="15" customHeight="1">
      <c r="B20" s="724"/>
      <c r="C20" s="720"/>
      <c r="D20" s="1270"/>
      <c r="E20" s="1273"/>
    </row>
    <row r="21" spans="2:5" ht="15" customHeight="1">
      <c r="B21" s="724"/>
      <c r="C21" s="720"/>
      <c r="D21" s="1270"/>
      <c r="E21" s="1273"/>
    </row>
    <row r="22" spans="2:5" ht="21.75" customHeight="1" thickBot="1">
      <c r="B22" s="752" t="s">
        <v>3398</v>
      </c>
      <c r="C22" s="750"/>
      <c r="D22" s="1270"/>
      <c r="E22" s="1273"/>
    </row>
    <row r="23" spans="2:5" ht="15.75" customHeight="1" thickTop="1">
      <c r="B23" s="724"/>
      <c r="C23" s="748"/>
      <c r="D23" s="1270"/>
      <c r="E23" s="1273"/>
    </row>
    <row r="24" spans="2:5" ht="21.75" customHeight="1" thickBot="1">
      <c r="B24" s="749" t="s">
        <v>3399</v>
      </c>
      <c r="C24" s="753"/>
      <c r="D24" s="1270"/>
      <c r="E24" s="1273"/>
    </row>
    <row r="25" spans="2:5" ht="16.5" customHeight="1" thickTop="1" thickBot="1">
      <c r="B25" s="754"/>
      <c r="C25" s="755"/>
      <c r="D25" s="1271"/>
      <c r="E25" s="1274"/>
    </row>
    <row r="26" spans="2:5" ht="13.5" thickTop="1"/>
  </sheetData>
  <mergeCells count="8">
    <mergeCell ref="B11:C11"/>
    <mergeCell ref="D11:D25"/>
    <mergeCell ref="E11:E25"/>
    <mergeCell ref="B14:C14"/>
    <mergeCell ref="B6:D6"/>
    <mergeCell ref="B8:C10"/>
    <mergeCell ref="D8:D9"/>
    <mergeCell ref="E8:E9"/>
  </mergeCells>
  <printOptions horizontalCentered="1"/>
  <pageMargins left="0.43307086614173229" right="0.51181102362204722" top="0.62992125984251968" bottom="0.74803149606299213" header="0.31496062992125984" footer="0.31496062992125984"/>
  <pageSetup paperSize="5" scale="8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0070C0"/>
  </sheetPr>
  <dimension ref="B2:K81"/>
  <sheetViews>
    <sheetView view="pageBreakPreview" topLeftCell="A58" zoomScale="60" workbookViewId="0">
      <selection activeCell="E27" sqref="E27"/>
    </sheetView>
  </sheetViews>
  <sheetFormatPr defaultRowHeight="15"/>
  <cols>
    <col min="1" max="1" width="3.5703125" style="236" customWidth="1"/>
    <col min="2" max="2" width="5.7109375" style="667" bestFit="1" customWidth="1"/>
    <col min="3" max="3" width="32.7109375" style="865" customWidth="1"/>
    <col min="4" max="4" width="17.5703125" style="868" customWidth="1"/>
    <col min="5" max="5" width="14.85546875" style="865" customWidth="1"/>
    <col min="6" max="6" width="12.28515625" style="867" customWidth="1"/>
    <col min="7" max="7" width="14.7109375" style="867" customWidth="1"/>
    <col min="8" max="8" width="13.7109375" style="867" customWidth="1"/>
    <col min="9" max="9" width="12.85546875" style="867" customWidth="1"/>
    <col min="10" max="10" width="14" style="867" customWidth="1"/>
    <col min="11" max="11" width="3.5703125" style="236" customWidth="1"/>
    <col min="12" max="16" width="11.28515625" style="236" customWidth="1"/>
    <col min="17" max="255" width="9.140625" style="236"/>
    <col min="256" max="256" width="3.5703125" style="236" customWidth="1"/>
    <col min="257" max="257" width="5.7109375" style="236" bestFit="1" customWidth="1"/>
    <col min="258" max="258" width="19.140625" style="236" customWidth="1"/>
    <col min="259" max="259" width="14" style="236" customWidth="1"/>
    <col min="260" max="260" width="14.85546875" style="236" customWidth="1"/>
    <col min="261" max="261" width="14.140625" style="236" customWidth="1"/>
    <col min="262" max="262" width="16.5703125" style="236" customWidth="1"/>
    <col min="263" max="263" width="16.7109375" style="236" customWidth="1"/>
    <col min="264" max="264" width="17.42578125" style="236" customWidth="1"/>
    <col min="265" max="265" width="3.5703125" style="236" customWidth="1"/>
    <col min="266" max="272" width="11.28515625" style="236" customWidth="1"/>
    <col min="273" max="511" width="9.140625" style="236"/>
    <col min="512" max="512" width="3.5703125" style="236" customWidth="1"/>
    <col min="513" max="513" width="5.7109375" style="236" bestFit="1" customWidth="1"/>
    <col min="514" max="514" width="19.140625" style="236" customWidth="1"/>
    <col min="515" max="515" width="14" style="236" customWidth="1"/>
    <col min="516" max="516" width="14.85546875" style="236" customWidth="1"/>
    <col min="517" max="517" width="14.140625" style="236" customWidth="1"/>
    <col min="518" max="518" width="16.5703125" style="236" customWidth="1"/>
    <col min="519" max="519" width="16.7109375" style="236" customWidth="1"/>
    <col min="520" max="520" width="17.42578125" style="236" customWidth="1"/>
    <col min="521" max="521" width="3.5703125" style="236" customWidth="1"/>
    <col min="522" max="528" width="11.28515625" style="236" customWidth="1"/>
    <col min="529" max="767" width="9.140625" style="236"/>
    <col min="768" max="768" width="3.5703125" style="236" customWidth="1"/>
    <col min="769" max="769" width="5.7109375" style="236" bestFit="1" customWidth="1"/>
    <col min="770" max="770" width="19.140625" style="236" customWidth="1"/>
    <col min="771" max="771" width="14" style="236" customWidth="1"/>
    <col min="772" max="772" width="14.85546875" style="236" customWidth="1"/>
    <col min="773" max="773" width="14.140625" style="236" customWidth="1"/>
    <col min="774" max="774" width="16.5703125" style="236" customWidth="1"/>
    <col min="775" max="775" width="16.7109375" style="236" customWidth="1"/>
    <col min="776" max="776" width="17.42578125" style="236" customWidth="1"/>
    <col min="777" max="777" width="3.5703125" style="236" customWidth="1"/>
    <col min="778" max="784" width="11.28515625" style="236" customWidth="1"/>
    <col min="785" max="1023" width="9.140625" style="236"/>
    <col min="1024" max="1024" width="3.5703125" style="236" customWidth="1"/>
    <col min="1025" max="1025" width="5.7109375" style="236" bestFit="1" customWidth="1"/>
    <col min="1026" max="1026" width="19.140625" style="236" customWidth="1"/>
    <col min="1027" max="1027" width="14" style="236" customWidth="1"/>
    <col min="1028" max="1028" width="14.85546875" style="236" customWidth="1"/>
    <col min="1029" max="1029" width="14.140625" style="236" customWidth="1"/>
    <col min="1030" max="1030" width="16.5703125" style="236" customWidth="1"/>
    <col min="1031" max="1031" width="16.7109375" style="236" customWidth="1"/>
    <col min="1032" max="1032" width="17.42578125" style="236" customWidth="1"/>
    <col min="1033" max="1033" width="3.5703125" style="236" customWidth="1"/>
    <col min="1034" max="1040" width="11.28515625" style="236" customWidth="1"/>
    <col min="1041" max="1279" width="9.140625" style="236"/>
    <col min="1280" max="1280" width="3.5703125" style="236" customWidth="1"/>
    <col min="1281" max="1281" width="5.7109375" style="236" bestFit="1" customWidth="1"/>
    <col min="1282" max="1282" width="19.140625" style="236" customWidth="1"/>
    <col min="1283" max="1283" width="14" style="236" customWidth="1"/>
    <col min="1284" max="1284" width="14.85546875" style="236" customWidth="1"/>
    <col min="1285" max="1285" width="14.140625" style="236" customWidth="1"/>
    <col min="1286" max="1286" width="16.5703125" style="236" customWidth="1"/>
    <col min="1287" max="1287" width="16.7109375" style="236" customWidth="1"/>
    <col min="1288" max="1288" width="17.42578125" style="236" customWidth="1"/>
    <col min="1289" max="1289" width="3.5703125" style="236" customWidth="1"/>
    <col min="1290" max="1296" width="11.28515625" style="236" customWidth="1"/>
    <col min="1297" max="1535" width="9.140625" style="236"/>
    <col min="1536" max="1536" width="3.5703125" style="236" customWidth="1"/>
    <col min="1537" max="1537" width="5.7109375" style="236" bestFit="1" customWidth="1"/>
    <col min="1538" max="1538" width="19.140625" style="236" customWidth="1"/>
    <col min="1539" max="1539" width="14" style="236" customWidth="1"/>
    <col min="1540" max="1540" width="14.85546875" style="236" customWidth="1"/>
    <col min="1541" max="1541" width="14.140625" style="236" customWidth="1"/>
    <col min="1542" max="1542" width="16.5703125" style="236" customWidth="1"/>
    <col min="1543" max="1543" width="16.7109375" style="236" customWidth="1"/>
    <col min="1544" max="1544" width="17.42578125" style="236" customWidth="1"/>
    <col min="1545" max="1545" width="3.5703125" style="236" customWidth="1"/>
    <col min="1546" max="1552" width="11.28515625" style="236" customWidth="1"/>
    <col min="1553" max="1791" width="9.140625" style="236"/>
    <col min="1792" max="1792" width="3.5703125" style="236" customWidth="1"/>
    <col min="1793" max="1793" width="5.7109375" style="236" bestFit="1" customWidth="1"/>
    <col min="1794" max="1794" width="19.140625" style="236" customWidth="1"/>
    <col min="1795" max="1795" width="14" style="236" customWidth="1"/>
    <col min="1796" max="1796" width="14.85546875" style="236" customWidth="1"/>
    <col min="1797" max="1797" width="14.140625" style="236" customWidth="1"/>
    <col min="1798" max="1798" width="16.5703125" style="236" customWidth="1"/>
    <col min="1799" max="1799" width="16.7109375" style="236" customWidth="1"/>
    <col min="1800" max="1800" width="17.42578125" style="236" customWidth="1"/>
    <col min="1801" max="1801" width="3.5703125" style="236" customWidth="1"/>
    <col min="1802" max="1808" width="11.28515625" style="236" customWidth="1"/>
    <col min="1809" max="2047" width="9.140625" style="236"/>
    <col min="2048" max="2048" width="3.5703125" style="236" customWidth="1"/>
    <col min="2049" max="2049" width="5.7109375" style="236" bestFit="1" customWidth="1"/>
    <col min="2050" max="2050" width="19.140625" style="236" customWidth="1"/>
    <col min="2051" max="2051" width="14" style="236" customWidth="1"/>
    <col min="2052" max="2052" width="14.85546875" style="236" customWidth="1"/>
    <col min="2053" max="2053" width="14.140625" style="236" customWidth="1"/>
    <col min="2054" max="2054" width="16.5703125" style="236" customWidth="1"/>
    <col min="2055" max="2055" width="16.7109375" style="236" customWidth="1"/>
    <col min="2056" max="2056" width="17.42578125" style="236" customWidth="1"/>
    <col min="2057" max="2057" width="3.5703125" style="236" customWidth="1"/>
    <col min="2058" max="2064" width="11.28515625" style="236" customWidth="1"/>
    <col min="2065" max="2303" width="9.140625" style="236"/>
    <col min="2304" max="2304" width="3.5703125" style="236" customWidth="1"/>
    <col min="2305" max="2305" width="5.7109375" style="236" bestFit="1" customWidth="1"/>
    <col min="2306" max="2306" width="19.140625" style="236" customWidth="1"/>
    <col min="2307" max="2307" width="14" style="236" customWidth="1"/>
    <col min="2308" max="2308" width="14.85546875" style="236" customWidth="1"/>
    <col min="2309" max="2309" width="14.140625" style="236" customWidth="1"/>
    <col min="2310" max="2310" width="16.5703125" style="236" customWidth="1"/>
    <col min="2311" max="2311" width="16.7109375" style="236" customWidth="1"/>
    <col min="2312" max="2312" width="17.42578125" style="236" customWidth="1"/>
    <col min="2313" max="2313" width="3.5703125" style="236" customWidth="1"/>
    <col min="2314" max="2320" width="11.28515625" style="236" customWidth="1"/>
    <col min="2321" max="2559" width="9.140625" style="236"/>
    <col min="2560" max="2560" width="3.5703125" style="236" customWidth="1"/>
    <col min="2561" max="2561" width="5.7109375" style="236" bestFit="1" customWidth="1"/>
    <col min="2562" max="2562" width="19.140625" style="236" customWidth="1"/>
    <col min="2563" max="2563" width="14" style="236" customWidth="1"/>
    <col min="2564" max="2564" width="14.85546875" style="236" customWidth="1"/>
    <col min="2565" max="2565" width="14.140625" style="236" customWidth="1"/>
    <col min="2566" max="2566" width="16.5703125" style="236" customWidth="1"/>
    <col min="2567" max="2567" width="16.7109375" style="236" customWidth="1"/>
    <col min="2568" max="2568" width="17.42578125" style="236" customWidth="1"/>
    <col min="2569" max="2569" width="3.5703125" style="236" customWidth="1"/>
    <col min="2570" max="2576" width="11.28515625" style="236" customWidth="1"/>
    <col min="2577" max="2815" width="9.140625" style="236"/>
    <col min="2816" max="2816" width="3.5703125" style="236" customWidth="1"/>
    <col min="2817" max="2817" width="5.7109375" style="236" bestFit="1" customWidth="1"/>
    <col min="2818" max="2818" width="19.140625" style="236" customWidth="1"/>
    <col min="2819" max="2819" width="14" style="236" customWidth="1"/>
    <col min="2820" max="2820" width="14.85546875" style="236" customWidth="1"/>
    <col min="2821" max="2821" width="14.140625" style="236" customWidth="1"/>
    <col min="2822" max="2822" width="16.5703125" style="236" customWidth="1"/>
    <col min="2823" max="2823" width="16.7109375" style="236" customWidth="1"/>
    <col min="2824" max="2824" width="17.42578125" style="236" customWidth="1"/>
    <col min="2825" max="2825" width="3.5703125" style="236" customWidth="1"/>
    <col min="2826" max="2832" width="11.28515625" style="236" customWidth="1"/>
    <col min="2833" max="3071" width="9.140625" style="236"/>
    <col min="3072" max="3072" width="3.5703125" style="236" customWidth="1"/>
    <col min="3073" max="3073" width="5.7109375" style="236" bestFit="1" customWidth="1"/>
    <col min="3074" max="3074" width="19.140625" style="236" customWidth="1"/>
    <col min="3075" max="3075" width="14" style="236" customWidth="1"/>
    <col min="3076" max="3076" width="14.85546875" style="236" customWidth="1"/>
    <col min="3077" max="3077" width="14.140625" style="236" customWidth="1"/>
    <col min="3078" max="3078" width="16.5703125" style="236" customWidth="1"/>
    <col min="3079" max="3079" width="16.7109375" style="236" customWidth="1"/>
    <col min="3080" max="3080" width="17.42578125" style="236" customWidth="1"/>
    <col min="3081" max="3081" width="3.5703125" style="236" customWidth="1"/>
    <col min="3082" max="3088" width="11.28515625" style="236" customWidth="1"/>
    <col min="3089" max="3327" width="9.140625" style="236"/>
    <col min="3328" max="3328" width="3.5703125" style="236" customWidth="1"/>
    <col min="3329" max="3329" width="5.7109375" style="236" bestFit="1" customWidth="1"/>
    <col min="3330" max="3330" width="19.140625" style="236" customWidth="1"/>
    <col min="3331" max="3331" width="14" style="236" customWidth="1"/>
    <col min="3332" max="3332" width="14.85546875" style="236" customWidth="1"/>
    <col min="3333" max="3333" width="14.140625" style="236" customWidth="1"/>
    <col min="3334" max="3334" width="16.5703125" style="236" customWidth="1"/>
    <col min="3335" max="3335" width="16.7109375" style="236" customWidth="1"/>
    <col min="3336" max="3336" width="17.42578125" style="236" customWidth="1"/>
    <col min="3337" max="3337" width="3.5703125" style="236" customWidth="1"/>
    <col min="3338" max="3344" width="11.28515625" style="236" customWidth="1"/>
    <col min="3345" max="3583" width="9.140625" style="236"/>
    <col min="3584" max="3584" width="3.5703125" style="236" customWidth="1"/>
    <col min="3585" max="3585" width="5.7109375" style="236" bestFit="1" customWidth="1"/>
    <col min="3586" max="3586" width="19.140625" style="236" customWidth="1"/>
    <col min="3587" max="3587" width="14" style="236" customWidth="1"/>
    <col min="3588" max="3588" width="14.85546875" style="236" customWidth="1"/>
    <col min="3589" max="3589" width="14.140625" style="236" customWidth="1"/>
    <col min="3590" max="3590" width="16.5703125" style="236" customWidth="1"/>
    <col min="3591" max="3591" width="16.7109375" style="236" customWidth="1"/>
    <col min="3592" max="3592" width="17.42578125" style="236" customWidth="1"/>
    <col min="3593" max="3593" width="3.5703125" style="236" customWidth="1"/>
    <col min="3594" max="3600" width="11.28515625" style="236" customWidth="1"/>
    <col min="3601" max="3839" width="9.140625" style="236"/>
    <col min="3840" max="3840" width="3.5703125" style="236" customWidth="1"/>
    <col min="3841" max="3841" width="5.7109375" style="236" bestFit="1" customWidth="1"/>
    <col min="3842" max="3842" width="19.140625" style="236" customWidth="1"/>
    <col min="3843" max="3843" width="14" style="236" customWidth="1"/>
    <col min="3844" max="3844" width="14.85546875" style="236" customWidth="1"/>
    <col min="3845" max="3845" width="14.140625" style="236" customWidth="1"/>
    <col min="3846" max="3846" width="16.5703125" style="236" customWidth="1"/>
    <col min="3847" max="3847" width="16.7109375" style="236" customWidth="1"/>
    <col min="3848" max="3848" width="17.42578125" style="236" customWidth="1"/>
    <col min="3849" max="3849" width="3.5703125" style="236" customWidth="1"/>
    <col min="3850" max="3856" width="11.28515625" style="236" customWidth="1"/>
    <col min="3857" max="4095" width="9.140625" style="236"/>
    <col min="4096" max="4096" width="3.5703125" style="236" customWidth="1"/>
    <col min="4097" max="4097" width="5.7109375" style="236" bestFit="1" customWidth="1"/>
    <col min="4098" max="4098" width="19.140625" style="236" customWidth="1"/>
    <col min="4099" max="4099" width="14" style="236" customWidth="1"/>
    <col min="4100" max="4100" width="14.85546875" style="236" customWidth="1"/>
    <col min="4101" max="4101" width="14.140625" style="236" customWidth="1"/>
    <col min="4102" max="4102" width="16.5703125" style="236" customWidth="1"/>
    <col min="4103" max="4103" width="16.7109375" style="236" customWidth="1"/>
    <col min="4104" max="4104" width="17.42578125" style="236" customWidth="1"/>
    <col min="4105" max="4105" width="3.5703125" style="236" customWidth="1"/>
    <col min="4106" max="4112" width="11.28515625" style="236" customWidth="1"/>
    <col min="4113" max="4351" width="9.140625" style="236"/>
    <col min="4352" max="4352" width="3.5703125" style="236" customWidth="1"/>
    <col min="4353" max="4353" width="5.7109375" style="236" bestFit="1" customWidth="1"/>
    <col min="4354" max="4354" width="19.140625" style="236" customWidth="1"/>
    <col min="4355" max="4355" width="14" style="236" customWidth="1"/>
    <col min="4356" max="4356" width="14.85546875" style="236" customWidth="1"/>
    <col min="4357" max="4357" width="14.140625" style="236" customWidth="1"/>
    <col min="4358" max="4358" width="16.5703125" style="236" customWidth="1"/>
    <col min="4359" max="4359" width="16.7109375" style="236" customWidth="1"/>
    <col min="4360" max="4360" width="17.42578125" style="236" customWidth="1"/>
    <col min="4361" max="4361" width="3.5703125" style="236" customWidth="1"/>
    <col min="4362" max="4368" width="11.28515625" style="236" customWidth="1"/>
    <col min="4369" max="4607" width="9.140625" style="236"/>
    <col min="4608" max="4608" width="3.5703125" style="236" customWidth="1"/>
    <col min="4609" max="4609" width="5.7109375" style="236" bestFit="1" customWidth="1"/>
    <col min="4610" max="4610" width="19.140625" style="236" customWidth="1"/>
    <col min="4611" max="4611" width="14" style="236" customWidth="1"/>
    <col min="4612" max="4612" width="14.85546875" style="236" customWidth="1"/>
    <col min="4613" max="4613" width="14.140625" style="236" customWidth="1"/>
    <col min="4614" max="4614" width="16.5703125" style="236" customWidth="1"/>
    <col min="4615" max="4615" width="16.7109375" style="236" customWidth="1"/>
    <col min="4616" max="4616" width="17.42578125" style="236" customWidth="1"/>
    <col min="4617" max="4617" width="3.5703125" style="236" customWidth="1"/>
    <col min="4618" max="4624" width="11.28515625" style="236" customWidth="1"/>
    <col min="4625" max="4863" width="9.140625" style="236"/>
    <col min="4864" max="4864" width="3.5703125" style="236" customWidth="1"/>
    <col min="4865" max="4865" width="5.7109375" style="236" bestFit="1" customWidth="1"/>
    <col min="4866" max="4866" width="19.140625" style="236" customWidth="1"/>
    <col min="4867" max="4867" width="14" style="236" customWidth="1"/>
    <col min="4868" max="4868" width="14.85546875" style="236" customWidth="1"/>
    <col min="4869" max="4869" width="14.140625" style="236" customWidth="1"/>
    <col min="4870" max="4870" width="16.5703125" style="236" customWidth="1"/>
    <col min="4871" max="4871" width="16.7109375" style="236" customWidth="1"/>
    <col min="4872" max="4872" width="17.42578125" style="236" customWidth="1"/>
    <col min="4873" max="4873" width="3.5703125" style="236" customWidth="1"/>
    <col min="4874" max="4880" width="11.28515625" style="236" customWidth="1"/>
    <col min="4881" max="5119" width="9.140625" style="236"/>
    <col min="5120" max="5120" width="3.5703125" style="236" customWidth="1"/>
    <col min="5121" max="5121" width="5.7109375" style="236" bestFit="1" customWidth="1"/>
    <col min="5122" max="5122" width="19.140625" style="236" customWidth="1"/>
    <col min="5123" max="5123" width="14" style="236" customWidth="1"/>
    <col min="5124" max="5124" width="14.85546875" style="236" customWidth="1"/>
    <col min="5125" max="5125" width="14.140625" style="236" customWidth="1"/>
    <col min="5126" max="5126" width="16.5703125" style="236" customWidth="1"/>
    <col min="5127" max="5127" width="16.7109375" style="236" customWidth="1"/>
    <col min="5128" max="5128" width="17.42578125" style="236" customWidth="1"/>
    <col min="5129" max="5129" width="3.5703125" style="236" customWidth="1"/>
    <col min="5130" max="5136" width="11.28515625" style="236" customWidth="1"/>
    <col min="5137" max="5375" width="9.140625" style="236"/>
    <col min="5376" max="5376" width="3.5703125" style="236" customWidth="1"/>
    <col min="5377" max="5377" width="5.7109375" style="236" bestFit="1" customWidth="1"/>
    <col min="5378" max="5378" width="19.140625" style="236" customWidth="1"/>
    <col min="5379" max="5379" width="14" style="236" customWidth="1"/>
    <col min="5380" max="5380" width="14.85546875" style="236" customWidth="1"/>
    <col min="5381" max="5381" width="14.140625" style="236" customWidth="1"/>
    <col min="5382" max="5382" width="16.5703125" style="236" customWidth="1"/>
    <col min="5383" max="5383" width="16.7109375" style="236" customWidth="1"/>
    <col min="5384" max="5384" width="17.42578125" style="236" customWidth="1"/>
    <col min="5385" max="5385" width="3.5703125" style="236" customWidth="1"/>
    <col min="5386" max="5392" width="11.28515625" style="236" customWidth="1"/>
    <col min="5393" max="5631" width="9.140625" style="236"/>
    <col min="5632" max="5632" width="3.5703125" style="236" customWidth="1"/>
    <col min="5633" max="5633" width="5.7109375" style="236" bestFit="1" customWidth="1"/>
    <col min="5634" max="5634" width="19.140625" style="236" customWidth="1"/>
    <col min="5635" max="5635" width="14" style="236" customWidth="1"/>
    <col min="5636" max="5636" width="14.85546875" style="236" customWidth="1"/>
    <col min="5637" max="5637" width="14.140625" style="236" customWidth="1"/>
    <col min="5638" max="5638" width="16.5703125" style="236" customWidth="1"/>
    <col min="5639" max="5639" width="16.7109375" style="236" customWidth="1"/>
    <col min="5640" max="5640" width="17.42578125" style="236" customWidth="1"/>
    <col min="5641" max="5641" width="3.5703125" style="236" customWidth="1"/>
    <col min="5642" max="5648" width="11.28515625" style="236" customWidth="1"/>
    <col min="5649" max="5887" width="9.140625" style="236"/>
    <col min="5888" max="5888" width="3.5703125" style="236" customWidth="1"/>
    <col min="5889" max="5889" width="5.7109375" style="236" bestFit="1" customWidth="1"/>
    <col min="5890" max="5890" width="19.140625" style="236" customWidth="1"/>
    <col min="5891" max="5891" width="14" style="236" customWidth="1"/>
    <col min="5892" max="5892" width="14.85546875" style="236" customWidth="1"/>
    <col min="5893" max="5893" width="14.140625" style="236" customWidth="1"/>
    <col min="5894" max="5894" width="16.5703125" style="236" customWidth="1"/>
    <col min="5895" max="5895" width="16.7109375" style="236" customWidth="1"/>
    <col min="5896" max="5896" width="17.42578125" style="236" customWidth="1"/>
    <col min="5897" max="5897" width="3.5703125" style="236" customWidth="1"/>
    <col min="5898" max="5904" width="11.28515625" style="236" customWidth="1"/>
    <col min="5905" max="6143" width="9.140625" style="236"/>
    <col min="6144" max="6144" width="3.5703125" style="236" customWidth="1"/>
    <col min="6145" max="6145" width="5.7109375" style="236" bestFit="1" customWidth="1"/>
    <col min="6146" max="6146" width="19.140625" style="236" customWidth="1"/>
    <col min="6147" max="6147" width="14" style="236" customWidth="1"/>
    <col min="6148" max="6148" width="14.85546875" style="236" customWidth="1"/>
    <col min="6149" max="6149" width="14.140625" style="236" customWidth="1"/>
    <col min="6150" max="6150" width="16.5703125" style="236" customWidth="1"/>
    <col min="6151" max="6151" width="16.7109375" style="236" customWidth="1"/>
    <col min="6152" max="6152" width="17.42578125" style="236" customWidth="1"/>
    <col min="6153" max="6153" width="3.5703125" style="236" customWidth="1"/>
    <col min="6154" max="6160" width="11.28515625" style="236" customWidth="1"/>
    <col min="6161" max="6399" width="9.140625" style="236"/>
    <col min="6400" max="6400" width="3.5703125" style="236" customWidth="1"/>
    <col min="6401" max="6401" width="5.7109375" style="236" bestFit="1" customWidth="1"/>
    <col min="6402" max="6402" width="19.140625" style="236" customWidth="1"/>
    <col min="6403" max="6403" width="14" style="236" customWidth="1"/>
    <col min="6404" max="6404" width="14.85546875" style="236" customWidth="1"/>
    <col min="6405" max="6405" width="14.140625" style="236" customWidth="1"/>
    <col min="6406" max="6406" width="16.5703125" style="236" customWidth="1"/>
    <col min="6407" max="6407" width="16.7109375" style="236" customWidth="1"/>
    <col min="6408" max="6408" width="17.42578125" style="236" customWidth="1"/>
    <col min="6409" max="6409" width="3.5703125" style="236" customWidth="1"/>
    <col min="6410" max="6416" width="11.28515625" style="236" customWidth="1"/>
    <col min="6417" max="6655" width="9.140625" style="236"/>
    <col min="6656" max="6656" width="3.5703125" style="236" customWidth="1"/>
    <col min="6657" max="6657" width="5.7109375" style="236" bestFit="1" customWidth="1"/>
    <col min="6658" max="6658" width="19.140625" style="236" customWidth="1"/>
    <col min="6659" max="6659" width="14" style="236" customWidth="1"/>
    <col min="6660" max="6660" width="14.85546875" style="236" customWidth="1"/>
    <col min="6661" max="6661" width="14.140625" style="236" customWidth="1"/>
    <col min="6662" max="6662" width="16.5703125" style="236" customWidth="1"/>
    <col min="6663" max="6663" width="16.7109375" style="236" customWidth="1"/>
    <col min="6664" max="6664" width="17.42578125" style="236" customWidth="1"/>
    <col min="6665" max="6665" width="3.5703125" style="236" customWidth="1"/>
    <col min="6666" max="6672" width="11.28515625" style="236" customWidth="1"/>
    <col min="6673" max="6911" width="9.140625" style="236"/>
    <col min="6912" max="6912" width="3.5703125" style="236" customWidth="1"/>
    <col min="6913" max="6913" width="5.7109375" style="236" bestFit="1" customWidth="1"/>
    <col min="6914" max="6914" width="19.140625" style="236" customWidth="1"/>
    <col min="6915" max="6915" width="14" style="236" customWidth="1"/>
    <col min="6916" max="6916" width="14.85546875" style="236" customWidth="1"/>
    <col min="6917" max="6917" width="14.140625" style="236" customWidth="1"/>
    <col min="6918" max="6918" width="16.5703125" style="236" customWidth="1"/>
    <col min="6919" max="6919" width="16.7109375" style="236" customWidth="1"/>
    <col min="6920" max="6920" width="17.42578125" style="236" customWidth="1"/>
    <col min="6921" max="6921" width="3.5703125" style="236" customWidth="1"/>
    <col min="6922" max="6928" width="11.28515625" style="236" customWidth="1"/>
    <col min="6929" max="7167" width="9.140625" style="236"/>
    <col min="7168" max="7168" width="3.5703125" style="236" customWidth="1"/>
    <col min="7169" max="7169" width="5.7109375" style="236" bestFit="1" customWidth="1"/>
    <col min="7170" max="7170" width="19.140625" style="236" customWidth="1"/>
    <col min="7171" max="7171" width="14" style="236" customWidth="1"/>
    <col min="7172" max="7172" width="14.85546875" style="236" customWidth="1"/>
    <col min="7173" max="7173" width="14.140625" style="236" customWidth="1"/>
    <col min="7174" max="7174" width="16.5703125" style="236" customWidth="1"/>
    <col min="7175" max="7175" width="16.7109375" style="236" customWidth="1"/>
    <col min="7176" max="7176" width="17.42578125" style="236" customWidth="1"/>
    <col min="7177" max="7177" width="3.5703125" style="236" customWidth="1"/>
    <col min="7178" max="7184" width="11.28515625" style="236" customWidth="1"/>
    <col min="7185" max="7423" width="9.140625" style="236"/>
    <col min="7424" max="7424" width="3.5703125" style="236" customWidth="1"/>
    <col min="7425" max="7425" width="5.7109375" style="236" bestFit="1" customWidth="1"/>
    <col min="7426" max="7426" width="19.140625" style="236" customWidth="1"/>
    <col min="7427" max="7427" width="14" style="236" customWidth="1"/>
    <col min="7428" max="7428" width="14.85546875" style="236" customWidth="1"/>
    <col min="7429" max="7429" width="14.140625" style="236" customWidth="1"/>
    <col min="7430" max="7430" width="16.5703125" style="236" customWidth="1"/>
    <col min="7431" max="7431" width="16.7109375" style="236" customWidth="1"/>
    <col min="7432" max="7432" width="17.42578125" style="236" customWidth="1"/>
    <col min="7433" max="7433" width="3.5703125" style="236" customWidth="1"/>
    <col min="7434" max="7440" width="11.28515625" style="236" customWidth="1"/>
    <col min="7441" max="7679" width="9.140625" style="236"/>
    <col min="7680" max="7680" width="3.5703125" style="236" customWidth="1"/>
    <col min="7681" max="7681" width="5.7109375" style="236" bestFit="1" customWidth="1"/>
    <col min="7682" max="7682" width="19.140625" style="236" customWidth="1"/>
    <col min="7683" max="7683" width="14" style="236" customWidth="1"/>
    <col min="7684" max="7684" width="14.85546875" style="236" customWidth="1"/>
    <col min="7685" max="7685" width="14.140625" style="236" customWidth="1"/>
    <col min="7686" max="7686" width="16.5703125" style="236" customWidth="1"/>
    <col min="7687" max="7687" width="16.7109375" style="236" customWidth="1"/>
    <col min="7688" max="7688" width="17.42578125" style="236" customWidth="1"/>
    <col min="7689" max="7689" width="3.5703125" style="236" customWidth="1"/>
    <col min="7690" max="7696" width="11.28515625" style="236" customWidth="1"/>
    <col min="7697" max="7935" width="9.140625" style="236"/>
    <col min="7936" max="7936" width="3.5703125" style="236" customWidth="1"/>
    <col min="7937" max="7937" width="5.7109375" style="236" bestFit="1" customWidth="1"/>
    <col min="7938" max="7938" width="19.140625" style="236" customWidth="1"/>
    <col min="7939" max="7939" width="14" style="236" customWidth="1"/>
    <col min="7940" max="7940" width="14.85546875" style="236" customWidth="1"/>
    <col min="7941" max="7941" width="14.140625" style="236" customWidth="1"/>
    <col min="7942" max="7942" width="16.5703125" style="236" customWidth="1"/>
    <col min="7943" max="7943" width="16.7109375" style="236" customWidth="1"/>
    <col min="7944" max="7944" width="17.42578125" style="236" customWidth="1"/>
    <col min="7945" max="7945" width="3.5703125" style="236" customWidth="1"/>
    <col min="7946" max="7952" width="11.28515625" style="236" customWidth="1"/>
    <col min="7953" max="8191" width="9.140625" style="236"/>
    <col min="8192" max="8192" width="3.5703125" style="236" customWidth="1"/>
    <col min="8193" max="8193" width="5.7109375" style="236" bestFit="1" customWidth="1"/>
    <col min="8194" max="8194" width="19.140625" style="236" customWidth="1"/>
    <col min="8195" max="8195" width="14" style="236" customWidth="1"/>
    <col min="8196" max="8196" width="14.85546875" style="236" customWidth="1"/>
    <col min="8197" max="8197" width="14.140625" style="236" customWidth="1"/>
    <col min="8198" max="8198" width="16.5703125" style="236" customWidth="1"/>
    <col min="8199" max="8199" width="16.7109375" style="236" customWidth="1"/>
    <col min="8200" max="8200" width="17.42578125" style="236" customWidth="1"/>
    <col min="8201" max="8201" width="3.5703125" style="236" customWidth="1"/>
    <col min="8202" max="8208" width="11.28515625" style="236" customWidth="1"/>
    <col min="8209" max="8447" width="9.140625" style="236"/>
    <col min="8448" max="8448" width="3.5703125" style="236" customWidth="1"/>
    <col min="8449" max="8449" width="5.7109375" style="236" bestFit="1" customWidth="1"/>
    <col min="8450" max="8450" width="19.140625" style="236" customWidth="1"/>
    <col min="8451" max="8451" width="14" style="236" customWidth="1"/>
    <col min="8452" max="8452" width="14.85546875" style="236" customWidth="1"/>
    <col min="8453" max="8453" width="14.140625" style="236" customWidth="1"/>
    <col min="8454" max="8454" width="16.5703125" style="236" customWidth="1"/>
    <col min="8455" max="8455" width="16.7109375" style="236" customWidth="1"/>
    <col min="8456" max="8456" width="17.42578125" style="236" customWidth="1"/>
    <col min="8457" max="8457" width="3.5703125" style="236" customWidth="1"/>
    <col min="8458" max="8464" width="11.28515625" style="236" customWidth="1"/>
    <col min="8465" max="8703" width="9.140625" style="236"/>
    <col min="8704" max="8704" width="3.5703125" style="236" customWidth="1"/>
    <col min="8705" max="8705" width="5.7109375" style="236" bestFit="1" customWidth="1"/>
    <col min="8706" max="8706" width="19.140625" style="236" customWidth="1"/>
    <col min="8707" max="8707" width="14" style="236" customWidth="1"/>
    <col min="8708" max="8708" width="14.85546875" style="236" customWidth="1"/>
    <col min="8709" max="8709" width="14.140625" style="236" customWidth="1"/>
    <col min="8710" max="8710" width="16.5703125" style="236" customWidth="1"/>
    <col min="8711" max="8711" width="16.7109375" style="236" customWidth="1"/>
    <col min="8712" max="8712" width="17.42578125" style="236" customWidth="1"/>
    <col min="8713" max="8713" width="3.5703125" style="236" customWidth="1"/>
    <col min="8714" max="8720" width="11.28515625" style="236" customWidth="1"/>
    <col min="8721" max="8959" width="9.140625" style="236"/>
    <col min="8960" max="8960" width="3.5703125" style="236" customWidth="1"/>
    <col min="8961" max="8961" width="5.7109375" style="236" bestFit="1" customWidth="1"/>
    <col min="8962" max="8962" width="19.140625" style="236" customWidth="1"/>
    <col min="8963" max="8963" width="14" style="236" customWidth="1"/>
    <col min="8964" max="8964" width="14.85546875" style="236" customWidth="1"/>
    <col min="8965" max="8965" width="14.140625" style="236" customWidth="1"/>
    <col min="8966" max="8966" width="16.5703125" style="236" customWidth="1"/>
    <col min="8967" max="8967" width="16.7109375" style="236" customWidth="1"/>
    <col min="8968" max="8968" width="17.42578125" style="236" customWidth="1"/>
    <col min="8969" max="8969" width="3.5703125" style="236" customWidth="1"/>
    <col min="8970" max="8976" width="11.28515625" style="236" customWidth="1"/>
    <col min="8977" max="9215" width="9.140625" style="236"/>
    <col min="9216" max="9216" width="3.5703125" style="236" customWidth="1"/>
    <col min="9217" max="9217" width="5.7109375" style="236" bestFit="1" customWidth="1"/>
    <col min="9218" max="9218" width="19.140625" style="236" customWidth="1"/>
    <col min="9219" max="9219" width="14" style="236" customWidth="1"/>
    <col min="9220" max="9220" width="14.85546875" style="236" customWidth="1"/>
    <col min="9221" max="9221" width="14.140625" style="236" customWidth="1"/>
    <col min="9222" max="9222" width="16.5703125" style="236" customWidth="1"/>
    <col min="9223" max="9223" width="16.7109375" style="236" customWidth="1"/>
    <col min="9224" max="9224" width="17.42578125" style="236" customWidth="1"/>
    <col min="9225" max="9225" width="3.5703125" style="236" customWidth="1"/>
    <col min="9226" max="9232" width="11.28515625" style="236" customWidth="1"/>
    <col min="9233" max="9471" width="9.140625" style="236"/>
    <col min="9472" max="9472" width="3.5703125" style="236" customWidth="1"/>
    <col min="9473" max="9473" width="5.7109375" style="236" bestFit="1" customWidth="1"/>
    <col min="9474" max="9474" width="19.140625" style="236" customWidth="1"/>
    <col min="9475" max="9475" width="14" style="236" customWidth="1"/>
    <col min="9476" max="9476" width="14.85546875" style="236" customWidth="1"/>
    <col min="9477" max="9477" width="14.140625" style="236" customWidth="1"/>
    <col min="9478" max="9478" width="16.5703125" style="236" customWidth="1"/>
    <col min="9479" max="9479" width="16.7109375" style="236" customWidth="1"/>
    <col min="9480" max="9480" width="17.42578125" style="236" customWidth="1"/>
    <col min="9481" max="9481" width="3.5703125" style="236" customWidth="1"/>
    <col min="9482" max="9488" width="11.28515625" style="236" customWidth="1"/>
    <col min="9489" max="9727" width="9.140625" style="236"/>
    <col min="9728" max="9728" width="3.5703125" style="236" customWidth="1"/>
    <col min="9729" max="9729" width="5.7109375" style="236" bestFit="1" customWidth="1"/>
    <col min="9730" max="9730" width="19.140625" style="236" customWidth="1"/>
    <col min="9731" max="9731" width="14" style="236" customWidth="1"/>
    <col min="9732" max="9732" width="14.85546875" style="236" customWidth="1"/>
    <col min="9733" max="9733" width="14.140625" style="236" customWidth="1"/>
    <col min="9734" max="9734" width="16.5703125" style="236" customWidth="1"/>
    <col min="9735" max="9735" width="16.7109375" style="236" customWidth="1"/>
    <col min="9736" max="9736" width="17.42578125" style="236" customWidth="1"/>
    <col min="9737" max="9737" width="3.5703125" style="236" customWidth="1"/>
    <col min="9738" max="9744" width="11.28515625" style="236" customWidth="1"/>
    <col min="9745" max="9983" width="9.140625" style="236"/>
    <col min="9984" max="9984" width="3.5703125" style="236" customWidth="1"/>
    <col min="9985" max="9985" width="5.7109375" style="236" bestFit="1" customWidth="1"/>
    <col min="9986" max="9986" width="19.140625" style="236" customWidth="1"/>
    <col min="9987" max="9987" width="14" style="236" customWidth="1"/>
    <col min="9988" max="9988" width="14.85546875" style="236" customWidth="1"/>
    <col min="9989" max="9989" width="14.140625" style="236" customWidth="1"/>
    <col min="9990" max="9990" width="16.5703125" style="236" customWidth="1"/>
    <col min="9991" max="9991" width="16.7109375" style="236" customWidth="1"/>
    <col min="9992" max="9992" width="17.42578125" style="236" customWidth="1"/>
    <col min="9993" max="9993" width="3.5703125" style="236" customWidth="1"/>
    <col min="9994" max="10000" width="11.28515625" style="236" customWidth="1"/>
    <col min="10001" max="10239" width="9.140625" style="236"/>
    <col min="10240" max="10240" width="3.5703125" style="236" customWidth="1"/>
    <col min="10241" max="10241" width="5.7109375" style="236" bestFit="1" customWidth="1"/>
    <col min="10242" max="10242" width="19.140625" style="236" customWidth="1"/>
    <col min="10243" max="10243" width="14" style="236" customWidth="1"/>
    <col min="10244" max="10244" width="14.85546875" style="236" customWidth="1"/>
    <col min="10245" max="10245" width="14.140625" style="236" customWidth="1"/>
    <col min="10246" max="10246" width="16.5703125" style="236" customWidth="1"/>
    <col min="10247" max="10247" width="16.7109375" style="236" customWidth="1"/>
    <col min="10248" max="10248" width="17.42578125" style="236" customWidth="1"/>
    <col min="10249" max="10249" width="3.5703125" style="236" customWidth="1"/>
    <col min="10250" max="10256" width="11.28515625" style="236" customWidth="1"/>
    <col min="10257" max="10495" width="9.140625" style="236"/>
    <col min="10496" max="10496" width="3.5703125" style="236" customWidth="1"/>
    <col min="10497" max="10497" width="5.7109375" style="236" bestFit="1" customWidth="1"/>
    <col min="10498" max="10498" width="19.140625" style="236" customWidth="1"/>
    <col min="10499" max="10499" width="14" style="236" customWidth="1"/>
    <col min="10500" max="10500" width="14.85546875" style="236" customWidth="1"/>
    <col min="10501" max="10501" width="14.140625" style="236" customWidth="1"/>
    <col min="10502" max="10502" width="16.5703125" style="236" customWidth="1"/>
    <col min="10503" max="10503" width="16.7109375" style="236" customWidth="1"/>
    <col min="10504" max="10504" width="17.42578125" style="236" customWidth="1"/>
    <col min="10505" max="10505" width="3.5703125" style="236" customWidth="1"/>
    <col min="10506" max="10512" width="11.28515625" style="236" customWidth="1"/>
    <col min="10513" max="10751" width="9.140625" style="236"/>
    <col min="10752" max="10752" width="3.5703125" style="236" customWidth="1"/>
    <col min="10753" max="10753" width="5.7109375" style="236" bestFit="1" customWidth="1"/>
    <col min="10754" max="10754" width="19.140625" style="236" customWidth="1"/>
    <col min="10755" max="10755" width="14" style="236" customWidth="1"/>
    <col min="10756" max="10756" width="14.85546875" style="236" customWidth="1"/>
    <col min="10757" max="10757" width="14.140625" style="236" customWidth="1"/>
    <col min="10758" max="10758" width="16.5703125" style="236" customWidth="1"/>
    <col min="10759" max="10759" width="16.7109375" style="236" customWidth="1"/>
    <col min="10760" max="10760" width="17.42578125" style="236" customWidth="1"/>
    <col min="10761" max="10761" width="3.5703125" style="236" customWidth="1"/>
    <col min="10762" max="10768" width="11.28515625" style="236" customWidth="1"/>
    <col min="10769" max="11007" width="9.140625" style="236"/>
    <col min="11008" max="11008" width="3.5703125" style="236" customWidth="1"/>
    <col min="11009" max="11009" width="5.7109375" style="236" bestFit="1" customWidth="1"/>
    <col min="11010" max="11010" width="19.140625" style="236" customWidth="1"/>
    <col min="11011" max="11011" width="14" style="236" customWidth="1"/>
    <col min="11012" max="11012" width="14.85546875" style="236" customWidth="1"/>
    <col min="11013" max="11013" width="14.140625" style="236" customWidth="1"/>
    <col min="11014" max="11014" width="16.5703125" style="236" customWidth="1"/>
    <col min="11015" max="11015" width="16.7109375" style="236" customWidth="1"/>
    <col min="11016" max="11016" width="17.42578125" style="236" customWidth="1"/>
    <col min="11017" max="11017" width="3.5703125" style="236" customWidth="1"/>
    <col min="11018" max="11024" width="11.28515625" style="236" customWidth="1"/>
    <col min="11025" max="11263" width="9.140625" style="236"/>
    <col min="11264" max="11264" width="3.5703125" style="236" customWidth="1"/>
    <col min="11265" max="11265" width="5.7109375" style="236" bestFit="1" customWidth="1"/>
    <col min="11266" max="11266" width="19.140625" style="236" customWidth="1"/>
    <col min="11267" max="11267" width="14" style="236" customWidth="1"/>
    <col min="11268" max="11268" width="14.85546875" style="236" customWidth="1"/>
    <col min="11269" max="11269" width="14.140625" style="236" customWidth="1"/>
    <col min="11270" max="11270" width="16.5703125" style="236" customWidth="1"/>
    <col min="11271" max="11271" width="16.7109375" style="236" customWidth="1"/>
    <col min="11272" max="11272" width="17.42578125" style="236" customWidth="1"/>
    <col min="11273" max="11273" width="3.5703125" style="236" customWidth="1"/>
    <col min="11274" max="11280" width="11.28515625" style="236" customWidth="1"/>
    <col min="11281" max="11519" width="9.140625" style="236"/>
    <col min="11520" max="11520" width="3.5703125" style="236" customWidth="1"/>
    <col min="11521" max="11521" width="5.7109375" style="236" bestFit="1" customWidth="1"/>
    <col min="11522" max="11522" width="19.140625" style="236" customWidth="1"/>
    <col min="11523" max="11523" width="14" style="236" customWidth="1"/>
    <col min="11524" max="11524" width="14.85546875" style="236" customWidth="1"/>
    <col min="11525" max="11525" width="14.140625" style="236" customWidth="1"/>
    <col min="11526" max="11526" width="16.5703125" style="236" customWidth="1"/>
    <col min="11527" max="11527" width="16.7109375" style="236" customWidth="1"/>
    <col min="11528" max="11528" width="17.42578125" style="236" customWidth="1"/>
    <col min="11529" max="11529" width="3.5703125" style="236" customWidth="1"/>
    <col min="11530" max="11536" width="11.28515625" style="236" customWidth="1"/>
    <col min="11537" max="11775" width="9.140625" style="236"/>
    <col min="11776" max="11776" width="3.5703125" style="236" customWidth="1"/>
    <col min="11777" max="11777" width="5.7109375" style="236" bestFit="1" customWidth="1"/>
    <col min="11778" max="11778" width="19.140625" style="236" customWidth="1"/>
    <col min="11779" max="11779" width="14" style="236" customWidth="1"/>
    <col min="11780" max="11780" width="14.85546875" style="236" customWidth="1"/>
    <col min="11781" max="11781" width="14.140625" style="236" customWidth="1"/>
    <col min="11782" max="11782" width="16.5703125" style="236" customWidth="1"/>
    <col min="11783" max="11783" width="16.7109375" style="236" customWidth="1"/>
    <col min="11784" max="11784" width="17.42578125" style="236" customWidth="1"/>
    <col min="11785" max="11785" width="3.5703125" style="236" customWidth="1"/>
    <col min="11786" max="11792" width="11.28515625" style="236" customWidth="1"/>
    <col min="11793" max="12031" width="9.140625" style="236"/>
    <col min="12032" max="12032" width="3.5703125" style="236" customWidth="1"/>
    <col min="12033" max="12033" width="5.7109375" style="236" bestFit="1" customWidth="1"/>
    <col min="12034" max="12034" width="19.140625" style="236" customWidth="1"/>
    <col min="12035" max="12035" width="14" style="236" customWidth="1"/>
    <col min="12036" max="12036" width="14.85546875" style="236" customWidth="1"/>
    <col min="12037" max="12037" width="14.140625" style="236" customWidth="1"/>
    <col min="12038" max="12038" width="16.5703125" style="236" customWidth="1"/>
    <col min="12039" max="12039" width="16.7109375" style="236" customWidth="1"/>
    <col min="12040" max="12040" width="17.42578125" style="236" customWidth="1"/>
    <col min="12041" max="12041" width="3.5703125" style="236" customWidth="1"/>
    <col min="12042" max="12048" width="11.28515625" style="236" customWidth="1"/>
    <col min="12049" max="12287" width="9.140625" style="236"/>
    <col min="12288" max="12288" width="3.5703125" style="236" customWidth="1"/>
    <col min="12289" max="12289" width="5.7109375" style="236" bestFit="1" customWidth="1"/>
    <col min="12290" max="12290" width="19.140625" style="236" customWidth="1"/>
    <col min="12291" max="12291" width="14" style="236" customWidth="1"/>
    <col min="12292" max="12292" width="14.85546875" style="236" customWidth="1"/>
    <col min="12293" max="12293" width="14.140625" style="236" customWidth="1"/>
    <col min="12294" max="12294" width="16.5703125" style="236" customWidth="1"/>
    <col min="12295" max="12295" width="16.7109375" style="236" customWidth="1"/>
    <col min="12296" max="12296" width="17.42578125" style="236" customWidth="1"/>
    <col min="12297" max="12297" width="3.5703125" style="236" customWidth="1"/>
    <col min="12298" max="12304" width="11.28515625" style="236" customWidth="1"/>
    <col min="12305" max="12543" width="9.140625" style="236"/>
    <col min="12544" max="12544" width="3.5703125" style="236" customWidth="1"/>
    <col min="12545" max="12545" width="5.7109375" style="236" bestFit="1" customWidth="1"/>
    <col min="12546" max="12546" width="19.140625" style="236" customWidth="1"/>
    <col min="12547" max="12547" width="14" style="236" customWidth="1"/>
    <col min="12548" max="12548" width="14.85546875" style="236" customWidth="1"/>
    <col min="12549" max="12549" width="14.140625" style="236" customWidth="1"/>
    <col min="12550" max="12550" width="16.5703125" style="236" customWidth="1"/>
    <col min="12551" max="12551" width="16.7109375" style="236" customWidth="1"/>
    <col min="12552" max="12552" width="17.42578125" style="236" customWidth="1"/>
    <col min="12553" max="12553" width="3.5703125" style="236" customWidth="1"/>
    <col min="12554" max="12560" width="11.28515625" style="236" customWidth="1"/>
    <col min="12561" max="12799" width="9.140625" style="236"/>
    <col min="12800" max="12800" width="3.5703125" style="236" customWidth="1"/>
    <col min="12801" max="12801" width="5.7109375" style="236" bestFit="1" customWidth="1"/>
    <col min="12802" max="12802" width="19.140625" style="236" customWidth="1"/>
    <col min="12803" max="12803" width="14" style="236" customWidth="1"/>
    <col min="12804" max="12804" width="14.85546875" style="236" customWidth="1"/>
    <col min="12805" max="12805" width="14.140625" style="236" customWidth="1"/>
    <col min="12806" max="12806" width="16.5703125" style="236" customWidth="1"/>
    <col min="12807" max="12807" width="16.7109375" style="236" customWidth="1"/>
    <col min="12808" max="12808" width="17.42578125" style="236" customWidth="1"/>
    <col min="12809" max="12809" width="3.5703125" style="236" customWidth="1"/>
    <col min="12810" max="12816" width="11.28515625" style="236" customWidth="1"/>
    <col min="12817" max="13055" width="9.140625" style="236"/>
    <col min="13056" max="13056" width="3.5703125" style="236" customWidth="1"/>
    <col min="13057" max="13057" width="5.7109375" style="236" bestFit="1" customWidth="1"/>
    <col min="13058" max="13058" width="19.140625" style="236" customWidth="1"/>
    <col min="13059" max="13059" width="14" style="236" customWidth="1"/>
    <col min="13060" max="13060" width="14.85546875" style="236" customWidth="1"/>
    <col min="13061" max="13061" width="14.140625" style="236" customWidth="1"/>
    <col min="13062" max="13062" width="16.5703125" style="236" customWidth="1"/>
    <col min="13063" max="13063" width="16.7109375" style="236" customWidth="1"/>
    <col min="13064" max="13064" width="17.42578125" style="236" customWidth="1"/>
    <col min="13065" max="13065" width="3.5703125" style="236" customWidth="1"/>
    <col min="13066" max="13072" width="11.28515625" style="236" customWidth="1"/>
    <col min="13073" max="13311" width="9.140625" style="236"/>
    <col min="13312" max="13312" width="3.5703125" style="236" customWidth="1"/>
    <col min="13313" max="13313" width="5.7109375" style="236" bestFit="1" customWidth="1"/>
    <col min="13314" max="13314" width="19.140625" style="236" customWidth="1"/>
    <col min="13315" max="13315" width="14" style="236" customWidth="1"/>
    <col min="13316" max="13316" width="14.85546875" style="236" customWidth="1"/>
    <col min="13317" max="13317" width="14.140625" style="236" customWidth="1"/>
    <col min="13318" max="13318" width="16.5703125" style="236" customWidth="1"/>
    <col min="13319" max="13319" width="16.7109375" style="236" customWidth="1"/>
    <col min="13320" max="13320" width="17.42578125" style="236" customWidth="1"/>
    <col min="13321" max="13321" width="3.5703125" style="236" customWidth="1"/>
    <col min="13322" max="13328" width="11.28515625" style="236" customWidth="1"/>
    <col min="13329" max="13567" width="9.140625" style="236"/>
    <col min="13568" max="13568" width="3.5703125" style="236" customWidth="1"/>
    <col min="13569" max="13569" width="5.7109375" style="236" bestFit="1" customWidth="1"/>
    <col min="13570" max="13570" width="19.140625" style="236" customWidth="1"/>
    <col min="13571" max="13571" width="14" style="236" customWidth="1"/>
    <col min="13572" max="13572" width="14.85546875" style="236" customWidth="1"/>
    <col min="13573" max="13573" width="14.140625" style="236" customWidth="1"/>
    <col min="13574" max="13574" width="16.5703125" style="236" customWidth="1"/>
    <col min="13575" max="13575" width="16.7109375" style="236" customWidth="1"/>
    <col min="13576" max="13576" width="17.42578125" style="236" customWidth="1"/>
    <col min="13577" max="13577" width="3.5703125" style="236" customWidth="1"/>
    <col min="13578" max="13584" width="11.28515625" style="236" customWidth="1"/>
    <col min="13585" max="13823" width="9.140625" style="236"/>
    <col min="13824" max="13824" width="3.5703125" style="236" customWidth="1"/>
    <col min="13825" max="13825" width="5.7109375" style="236" bestFit="1" customWidth="1"/>
    <col min="13826" max="13826" width="19.140625" style="236" customWidth="1"/>
    <col min="13827" max="13827" width="14" style="236" customWidth="1"/>
    <col min="13828" max="13828" width="14.85546875" style="236" customWidth="1"/>
    <col min="13829" max="13829" width="14.140625" style="236" customWidth="1"/>
    <col min="13830" max="13830" width="16.5703125" style="236" customWidth="1"/>
    <col min="13831" max="13831" width="16.7109375" style="236" customWidth="1"/>
    <col min="13832" max="13832" width="17.42578125" style="236" customWidth="1"/>
    <col min="13833" max="13833" width="3.5703125" style="236" customWidth="1"/>
    <col min="13834" max="13840" width="11.28515625" style="236" customWidth="1"/>
    <col min="13841" max="14079" width="9.140625" style="236"/>
    <col min="14080" max="14080" width="3.5703125" style="236" customWidth="1"/>
    <col min="14081" max="14081" width="5.7109375" style="236" bestFit="1" customWidth="1"/>
    <col min="14082" max="14082" width="19.140625" style="236" customWidth="1"/>
    <col min="14083" max="14083" width="14" style="236" customWidth="1"/>
    <col min="14084" max="14084" width="14.85546875" style="236" customWidth="1"/>
    <col min="14085" max="14085" width="14.140625" style="236" customWidth="1"/>
    <col min="14086" max="14086" width="16.5703125" style="236" customWidth="1"/>
    <col min="14087" max="14087" width="16.7109375" style="236" customWidth="1"/>
    <col min="14088" max="14088" width="17.42578125" style="236" customWidth="1"/>
    <col min="14089" max="14089" width="3.5703125" style="236" customWidth="1"/>
    <col min="14090" max="14096" width="11.28515625" style="236" customWidth="1"/>
    <col min="14097" max="14335" width="9.140625" style="236"/>
    <col min="14336" max="14336" width="3.5703125" style="236" customWidth="1"/>
    <col min="14337" max="14337" width="5.7109375" style="236" bestFit="1" customWidth="1"/>
    <col min="14338" max="14338" width="19.140625" style="236" customWidth="1"/>
    <col min="14339" max="14339" width="14" style="236" customWidth="1"/>
    <col min="14340" max="14340" width="14.85546875" style="236" customWidth="1"/>
    <col min="14341" max="14341" width="14.140625" style="236" customWidth="1"/>
    <col min="14342" max="14342" width="16.5703125" style="236" customWidth="1"/>
    <col min="14343" max="14343" width="16.7109375" style="236" customWidth="1"/>
    <col min="14344" max="14344" width="17.42578125" style="236" customWidth="1"/>
    <col min="14345" max="14345" width="3.5703125" style="236" customWidth="1"/>
    <col min="14346" max="14352" width="11.28515625" style="236" customWidth="1"/>
    <col min="14353" max="14591" width="9.140625" style="236"/>
    <col min="14592" max="14592" width="3.5703125" style="236" customWidth="1"/>
    <col min="14593" max="14593" width="5.7109375" style="236" bestFit="1" customWidth="1"/>
    <col min="14594" max="14594" width="19.140625" style="236" customWidth="1"/>
    <col min="14595" max="14595" width="14" style="236" customWidth="1"/>
    <col min="14596" max="14596" width="14.85546875" style="236" customWidth="1"/>
    <col min="14597" max="14597" width="14.140625" style="236" customWidth="1"/>
    <col min="14598" max="14598" width="16.5703125" style="236" customWidth="1"/>
    <col min="14599" max="14599" width="16.7109375" style="236" customWidth="1"/>
    <col min="14600" max="14600" width="17.42578125" style="236" customWidth="1"/>
    <col min="14601" max="14601" width="3.5703125" style="236" customWidth="1"/>
    <col min="14602" max="14608" width="11.28515625" style="236" customWidth="1"/>
    <col min="14609" max="14847" width="9.140625" style="236"/>
    <col min="14848" max="14848" width="3.5703125" style="236" customWidth="1"/>
    <col min="14849" max="14849" width="5.7109375" style="236" bestFit="1" customWidth="1"/>
    <col min="14850" max="14850" width="19.140625" style="236" customWidth="1"/>
    <col min="14851" max="14851" width="14" style="236" customWidth="1"/>
    <col min="14852" max="14852" width="14.85546875" style="236" customWidth="1"/>
    <col min="14853" max="14853" width="14.140625" style="236" customWidth="1"/>
    <col min="14854" max="14854" width="16.5703125" style="236" customWidth="1"/>
    <col min="14855" max="14855" width="16.7109375" style="236" customWidth="1"/>
    <col min="14856" max="14856" width="17.42578125" style="236" customWidth="1"/>
    <col min="14857" max="14857" width="3.5703125" style="236" customWidth="1"/>
    <col min="14858" max="14864" width="11.28515625" style="236" customWidth="1"/>
    <col min="14865" max="15103" width="9.140625" style="236"/>
    <col min="15104" max="15104" width="3.5703125" style="236" customWidth="1"/>
    <col min="15105" max="15105" width="5.7109375" style="236" bestFit="1" customWidth="1"/>
    <col min="15106" max="15106" width="19.140625" style="236" customWidth="1"/>
    <col min="15107" max="15107" width="14" style="236" customWidth="1"/>
    <col min="15108" max="15108" width="14.85546875" style="236" customWidth="1"/>
    <col min="15109" max="15109" width="14.140625" style="236" customWidth="1"/>
    <col min="15110" max="15110" width="16.5703125" style="236" customWidth="1"/>
    <col min="15111" max="15111" width="16.7109375" style="236" customWidth="1"/>
    <col min="15112" max="15112" width="17.42578125" style="236" customWidth="1"/>
    <col min="15113" max="15113" width="3.5703125" style="236" customWidth="1"/>
    <col min="15114" max="15120" width="11.28515625" style="236" customWidth="1"/>
    <col min="15121" max="15359" width="9.140625" style="236"/>
    <col min="15360" max="15360" width="3.5703125" style="236" customWidth="1"/>
    <col min="15361" max="15361" width="5.7109375" style="236" bestFit="1" customWidth="1"/>
    <col min="15362" max="15362" width="19.140625" style="236" customWidth="1"/>
    <col min="15363" max="15363" width="14" style="236" customWidth="1"/>
    <col min="15364" max="15364" width="14.85546875" style="236" customWidth="1"/>
    <col min="15365" max="15365" width="14.140625" style="236" customWidth="1"/>
    <col min="15366" max="15366" width="16.5703125" style="236" customWidth="1"/>
    <col min="15367" max="15367" width="16.7109375" style="236" customWidth="1"/>
    <col min="15368" max="15368" width="17.42578125" style="236" customWidth="1"/>
    <col min="15369" max="15369" width="3.5703125" style="236" customWidth="1"/>
    <col min="15370" max="15376" width="11.28515625" style="236" customWidth="1"/>
    <col min="15377" max="15615" width="9.140625" style="236"/>
    <col min="15616" max="15616" width="3.5703125" style="236" customWidth="1"/>
    <col min="15617" max="15617" width="5.7109375" style="236" bestFit="1" customWidth="1"/>
    <col min="15618" max="15618" width="19.140625" style="236" customWidth="1"/>
    <col min="15619" max="15619" width="14" style="236" customWidth="1"/>
    <col min="15620" max="15620" width="14.85546875" style="236" customWidth="1"/>
    <col min="15621" max="15621" width="14.140625" style="236" customWidth="1"/>
    <col min="15622" max="15622" width="16.5703125" style="236" customWidth="1"/>
    <col min="15623" max="15623" width="16.7109375" style="236" customWidth="1"/>
    <col min="15624" max="15624" width="17.42578125" style="236" customWidth="1"/>
    <col min="15625" max="15625" width="3.5703125" style="236" customWidth="1"/>
    <col min="15626" max="15632" width="11.28515625" style="236" customWidth="1"/>
    <col min="15633" max="15871" width="9.140625" style="236"/>
    <col min="15872" max="15872" width="3.5703125" style="236" customWidth="1"/>
    <col min="15873" max="15873" width="5.7109375" style="236" bestFit="1" customWidth="1"/>
    <col min="15874" max="15874" width="19.140625" style="236" customWidth="1"/>
    <col min="15875" max="15875" width="14" style="236" customWidth="1"/>
    <col min="15876" max="15876" width="14.85546875" style="236" customWidth="1"/>
    <col min="15877" max="15877" width="14.140625" style="236" customWidth="1"/>
    <col min="15878" max="15878" width="16.5703125" style="236" customWidth="1"/>
    <col min="15879" max="15879" width="16.7109375" style="236" customWidth="1"/>
    <col min="15880" max="15880" width="17.42578125" style="236" customWidth="1"/>
    <col min="15881" max="15881" width="3.5703125" style="236" customWidth="1"/>
    <col min="15882" max="15888" width="11.28515625" style="236" customWidth="1"/>
    <col min="15889" max="16127" width="9.140625" style="236"/>
    <col min="16128" max="16128" width="3.5703125" style="236" customWidth="1"/>
    <col min="16129" max="16129" width="5.7109375" style="236" bestFit="1" customWidth="1"/>
    <col min="16130" max="16130" width="19.140625" style="236" customWidth="1"/>
    <col min="16131" max="16131" width="14" style="236" customWidth="1"/>
    <col min="16132" max="16132" width="14.85546875" style="236" customWidth="1"/>
    <col min="16133" max="16133" width="14.140625" style="236" customWidth="1"/>
    <col min="16134" max="16134" width="16.5703125" style="236" customWidth="1"/>
    <col min="16135" max="16135" width="16.7109375" style="236" customWidth="1"/>
    <col min="16136" max="16136" width="17.42578125" style="236" customWidth="1"/>
    <col min="16137" max="16137" width="3.5703125" style="236" customWidth="1"/>
    <col min="16138" max="16144" width="11.28515625" style="236" customWidth="1"/>
    <col min="16145" max="16384" width="9.140625" style="236"/>
  </cols>
  <sheetData>
    <row r="2" spans="2:11" ht="15.75">
      <c r="B2" s="242" t="s">
        <v>3270</v>
      </c>
      <c r="D2" s="866"/>
      <c r="I2" s="1293" t="s">
        <v>3271</v>
      </c>
      <c r="J2" s="1293"/>
    </row>
    <row r="3" spans="2:11">
      <c r="I3" s="1292" t="s">
        <v>70</v>
      </c>
      <c r="J3" s="1292"/>
    </row>
    <row r="4" spans="2:11" ht="18">
      <c r="B4" s="1287" t="s">
        <v>3272</v>
      </c>
      <c r="C4" s="1287"/>
      <c r="D4" s="1287"/>
      <c r="E4" s="1287"/>
      <c r="F4" s="1287"/>
      <c r="G4" s="1287"/>
      <c r="H4" s="1287"/>
      <c r="I4" s="1287"/>
      <c r="J4" s="1287"/>
      <c r="K4" s="241"/>
    </row>
    <row r="5" spans="2:11" ht="15.75" thickBot="1">
      <c r="C5" s="869"/>
      <c r="D5" s="870"/>
      <c r="E5" s="869"/>
      <c r="F5" s="871"/>
      <c r="G5" s="871"/>
      <c r="H5" s="871"/>
    </row>
    <row r="6" spans="2:11" ht="51.75" thickTop="1">
      <c r="B6" s="1288" t="s">
        <v>2792</v>
      </c>
      <c r="C6" s="1290" t="s">
        <v>3273</v>
      </c>
      <c r="D6" s="1290" t="s">
        <v>3274</v>
      </c>
      <c r="E6" s="1290" t="s">
        <v>3275</v>
      </c>
      <c r="F6" s="872" t="s">
        <v>3276</v>
      </c>
      <c r="G6" s="872" t="s">
        <v>3277</v>
      </c>
      <c r="H6" s="872" t="s">
        <v>3278</v>
      </c>
      <c r="I6" s="872" t="s">
        <v>3279</v>
      </c>
      <c r="J6" s="873" t="s">
        <v>3280</v>
      </c>
    </row>
    <row r="7" spans="2:11" ht="13.5" thickBot="1">
      <c r="B7" s="1289"/>
      <c r="C7" s="1291"/>
      <c r="D7" s="1291"/>
      <c r="E7" s="1291"/>
      <c r="F7" s="874" t="s">
        <v>2795</v>
      </c>
      <c r="G7" s="874" t="s">
        <v>2797</v>
      </c>
      <c r="H7" s="874" t="s">
        <v>2800</v>
      </c>
      <c r="I7" s="874" t="s">
        <v>3104</v>
      </c>
      <c r="J7" s="875" t="s">
        <v>3281</v>
      </c>
    </row>
    <row r="8" spans="2:11" ht="15.75" thickTop="1">
      <c r="B8" s="668">
        <v>1</v>
      </c>
      <c r="C8" s="876" t="s">
        <v>3282</v>
      </c>
      <c r="D8" s="877" t="s">
        <v>3283</v>
      </c>
      <c r="E8" s="877" t="s">
        <v>3284</v>
      </c>
      <c r="F8" s="878">
        <v>299536</v>
      </c>
      <c r="G8" s="878">
        <v>0</v>
      </c>
      <c r="H8" s="878">
        <v>15207</v>
      </c>
      <c r="I8" s="878">
        <v>314743</v>
      </c>
      <c r="J8" s="879">
        <v>0</v>
      </c>
    </row>
    <row r="9" spans="2:11">
      <c r="B9" s="669">
        <v>2</v>
      </c>
      <c r="C9" s="880" t="s">
        <v>3282</v>
      </c>
      <c r="D9" s="881" t="s">
        <v>3285</v>
      </c>
      <c r="E9" s="881" t="s">
        <v>3286</v>
      </c>
      <c r="F9" s="882">
        <v>299540</v>
      </c>
      <c r="G9" s="882">
        <v>0</v>
      </c>
      <c r="H9" s="882">
        <v>15207</v>
      </c>
      <c r="I9" s="882">
        <v>314747</v>
      </c>
      <c r="J9" s="883">
        <v>0</v>
      </c>
    </row>
    <row r="10" spans="2:11">
      <c r="B10" s="669">
        <v>3</v>
      </c>
      <c r="C10" s="880" t="s">
        <v>3282</v>
      </c>
      <c r="D10" s="884" t="s">
        <v>3287</v>
      </c>
      <c r="E10" s="884" t="s">
        <v>3288</v>
      </c>
      <c r="F10" s="882">
        <v>1816268</v>
      </c>
      <c r="G10" s="882">
        <v>0</v>
      </c>
      <c r="H10" s="882">
        <v>104239</v>
      </c>
      <c r="I10" s="882">
        <v>1920507</v>
      </c>
      <c r="J10" s="883">
        <v>0</v>
      </c>
    </row>
    <row r="11" spans="2:11">
      <c r="B11" s="669">
        <v>4</v>
      </c>
      <c r="C11" s="880" t="s">
        <v>3282</v>
      </c>
      <c r="D11" s="884" t="s">
        <v>3289</v>
      </c>
      <c r="E11" s="884" t="s">
        <v>3290</v>
      </c>
      <c r="F11" s="882">
        <v>963241</v>
      </c>
      <c r="G11" s="882">
        <v>0</v>
      </c>
      <c r="H11" s="882">
        <v>62738</v>
      </c>
      <c r="I11" s="882">
        <v>1025979</v>
      </c>
      <c r="J11" s="883">
        <v>0</v>
      </c>
    </row>
    <row r="12" spans="2:11">
      <c r="B12" s="669">
        <v>5</v>
      </c>
      <c r="C12" s="880" t="s">
        <v>3282</v>
      </c>
      <c r="D12" s="884" t="s">
        <v>3291</v>
      </c>
      <c r="E12" s="884" t="s">
        <v>3290</v>
      </c>
      <c r="F12" s="882">
        <v>595234</v>
      </c>
      <c r="G12" s="882">
        <v>0</v>
      </c>
      <c r="H12" s="882">
        <v>38769</v>
      </c>
      <c r="I12" s="882">
        <v>634003</v>
      </c>
      <c r="J12" s="883">
        <v>0</v>
      </c>
    </row>
    <row r="13" spans="2:11">
      <c r="B13" s="669">
        <v>6</v>
      </c>
      <c r="C13" s="880" t="s">
        <v>3282</v>
      </c>
      <c r="D13" s="884" t="s">
        <v>3292</v>
      </c>
      <c r="E13" s="884" t="s">
        <v>3293</v>
      </c>
      <c r="F13" s="882">
        <v>199274</v>
      </c>
      <c r="G13" s="882">
        <v>0</v>
      </c>
      <c r="H13" s="882">
        <v>11235</v>
      </c>
      <c r="I13" s="882">
        <v>1124</v>
      </c>
      <c r="J13" s="883">
        <v>209385</v>
      </c>
    </row>
    <row r="14" spans="2:11">
      <c r="B14" s="669">
        <v>7</v>
      </c>
      <c r="C14" s="880" t="s">
        <v>3282</v>
      </c>
      <c r="D14" s="884" t="s">
        <v>3294</v>
      </c>
      <c r="E14" s="884" t="s">
        <v>3295</v>
      </c>
      <c r="F14" s="882">
        <v>2000000</v>
      </c>
      <c r="G14" s="882">
        <v>0</v>
      </c>
      <c r="H14" s="882">
        <v>145000</v>
      </c>
      <c r="I14" s="882">
        <v>145000</v>
      </c>
      <c r="J14" s="883">
        <v>2000000</v>
      </c>
    </row>
    <row r="15" spans="2:11">
      <c r="B15" s="669">
        <v>8</v>
      </c>
      <c r="C15" s="880" t="s">
        <v>3282</v>
      </c>
      <c r="D15" s="884" t="s">
        <v>3296</v>
      </c>
      <c r="E15" s="884" t="s">
        <v>3295</v>
      </c>
      <c r="F15" s="882">
        <v>2000000</v>
      </c>
      <c r="G15" s="882">
        <v>0</v>
      </c>
      <c r="H15" s="882">
        <v>145000</v>
      </c>
      <c r="I15" s="882">
        <v>145000</v>
      </c>
      <c r="J15" s="883">
        <v>2000000</v>
      </c>
    </row>
    <row r="16" spans="2:11">
      <c r="B16" s="669">
        <v>9</v>
      </c>
      <c r="C16" s="880" t="s">
        <v>3282</v>
      </c>
      <c r="D16" s="884">
        <v>9152833037</v>
      </c>
      <c r="E16" s="884" t="s">
        <v>3295</v>
      </c>
      <c r="F16" s="882">
        <v>2000000</v>
      </c>
      <c r="G16" s="882">
        <v>0</v>
      </c>
      <c r="H16" s="882">
        <v>145000</v>
      </c>
      <c r="I16" s="882">
        <v>145000</v>
      </c>
      <c r="J16" s="883">
        <v>2000000</v>
      </c>
    </row>
    <row r="17" spans="2:10">
      <c r="B17" s="669">
        <v>10</v>
      </c>
      <c r="C17" s="880" t="s">
        <v>3282</v>
      </c>
      <c r="D17" s="884">
        <v>91328330125</v>
      </c>
      <c r="E17" s="884" t="s">
        <v>3295</v>
      </c>
      <c r="F17" s="882">
        <v>2000000</v>
      </c>
      <c r="G17" s="882">
        <v>0</v>
      </c>
      <c r="H17" s="882">
        <v>145000</v>
      </c>
      <c r="I17" s="882">
        <v>145000</v>
      </c>
      <c r="J17" s="883">
        <v>2000000</v>
      </c>
    </row>
    <row r="18" spans="2:10">
      <c r="B18" s="669">
        <v>11</v>
      </c>
      <c r="C18" s="880" t="s">
        <v>3282</v>
      </c>
      <c r="D18" s="884" t="s">
        <v>3297</v>
      </c>
      <c r="E18" s="884" t="s">
        <v>3295</v>
      </c>
      <c r="F18" s="882">
        <v>2000000</v>
      </c>
      <c r="G18" s="882">
        <v>0</v>
      </c>
      <c r="H18" s="882">
        <v>145000</v>
      </c>
      <c r="I18" s="882">
        <v>145000</v>
      </c>
      <c r="J18" s="883">
        <v>2000000</v>
      </c>
    </row>
    <row r="19" spans="2:10">
      <c r="B19" s="669">
        <v>12</v>
      </c>
      <c r="C19" s="880" t="s">
        <v>3282</v>
      </c>
      <c r="D19" s="884" t="s">
        <v>3298</v>
      </c>
      <c r="E19" s="884" t="s">
        <v>3299</v>
      </c>
      <c r="F19" s="882">
        <v>1050659</v>
      </c>
      <c r="G19" s="882">
        <v>0</v>
      </c>
      <c r="H19" s="882">
        <v>63713</v>
      </c>
      <c r="I19" s="882">
        <v>6371</v>
      </c>
      <c r="J19" s="883">
        <v>1108001</v>
      </c>
    </row>
    <row r="20" spans="2:10">
      <c r="B20" s="669">
        <v>13</v>
      </c>
      <c r="C20" s="880" t="s">
        <v>3282</v>
      </c>
      <c r="D20" s="884" t="s">
        <v>3300</v>
      </c>
      <c r="E20" s="884" t="s">
        <v>3301</v>
      </c>
      <c r="F20" s="882">
        <v>72492176</v>
      </c>
      <c r="G20" s="882">
        <v>0</v>
      </c>
      <c r="H20" s="882">
        <v>5745772</v>
      </c>
      <c r="I20" s="882">
        <v>574577</v>
      </c>
      <c r="J20" s="883">
        <v>77663371</v>
      </c>
    </row>
    <row r="21" spans="2:10">
      <c r="B21" s="669">
        <v>14</v>
      </c>
      <c r="C21" s="880" t="s">
        <v>3282</v>
      </c>
      <c r="D21" s="884" t="s">
        <v>3302</v>
      </c>
      <c r="E21" s="884" t="s">
        <v>3301</v>
      </c>
      <c r="F21" s="882">
        <v>155340379</v>
      </c>
      <c r="G21" s="882">
        <v>0</v>
      </c>
      <c r="H21" s="882">
        <v>12312369</v>
      </c>
      <c r="I21" s="882">
        <v>1231238</v>
      </c>
      <c r="J21" s="883">
        <v>166421510</v>
      </c>
    </row>
    <row r="22" spans="2:10">
      <c r="B22" s="669">
        <v>15</v>
      </c>
      <c r="C22" s="880" t="s">
        <v>3282</v>
      </c>
      <c r="D22" s="884" t="s">
        <v>3303</v>
      </c>
      <c r="E22" s="884" t="s">
        <v>3301</v>
      </c>
      <c r="F22" s="882">
        <v>31068076</v>
      </c>
      <c r="G22" s="882">
        <v>0</v>
      </c>
      <c r="H22" s="882">
        <v>2462474</v>
      </c>
      <c r="I22" s="882">
        <v>246247</v>
      </c>
      <c r="J22" s="883">
        <v>33284303</v>
      </c>
    </row>
    <row r="23" spans="2:10">
      <c r="B23" s="669">
        <v>16</v>
      </c>
      <c r="C23" s="880" t="s">
        <v>3282</v>
      </c>
      <c r="D23" s="884" t="s">
        <v>3304</v>
      </c>
      <c r="E23" s="884" t="s">
        <v>3301</v>
      </c>
      <c r="F23" s="882">
        <v>10356025</v>
      </c>
      <c r="G23" s="882">
        <v>0</v>
      </c>
      <c r="H23" s="882">
        <v>820824</v>
      </c>
      <c r="I23" s="882">
        <v>82083</v>
      </c>
      <c r="J23" s="883">
        <v>11094766</v>
      </c>
    </row>
    <row r="24" spans="2:10">
      <c r="B24" s="669">
        <v>17</v>
      </c>
      <c r="C24" s="880" t="s">
        <v>3282</v>
      </c>
      <c r="D24" s="884" t="s">
        <v>3305</v>
      </c>
      <c r="E24" s="884" t="s">
        <v>3306</v>
      </c>
      <c r="F24" s="882">
        <v>5000000</v>
      </c>
      <c r="G24" s="882">
        <v>0</v>
      </c>
      <c r="H24" s="882">
        <v>465000</v>
      </c>
      <c r="I24" s="882">
        <v>465000</v>
      </c>
      <c r="J24" s="883">
        <v>5000000</v>
      </c>
    </row>
    <row r="25" spans="2:10">
      <c r="B25" s="669">
        <v>18</v>
      </c>
      <c r="C25" s="880" t="s">
        <v>3282</v>
      </c>
      <c r="D25" s="884" t="s">
        <v>3307</v>
      </c>
      <c r="E25" s="884" t="s">
        <v>3308</v>
      </c>
      <c r="F25" s="882">
        <v>0</v>
      </c>
      <c r="G25" s="882">
        <v>50000000</v>
      </c>
      <c r="H25" s="882">
        <v>728767</v>
      </c>
      <c r="I25" s="882">
        <v>50728767</v>
      </c>
      <c r="J25" s="883">
        <v>0</v>
      </c>
    </row>
    <row r="26" spans="2:10">
      <c r="B26" s="669">
        <v>19</v>
      </c>
      <c r="C26" s="880" t="s">
        <v>3282</v>
      </c>
      <c r="D26" s="884" t="s">
        <v>3309</v>
      </c>
      <c r="E26" s="884" t="s">
        <v>3308</v>
      </c>
      <c r="F26" s="882">
        <v>0</v>
      </c>
      <c r="G26" s="882">
        <v>50000000</v>
      </c>
      <c r="H26" s="882">
        <v>865753</v>
      </c>
      <c r="I26" s="882">
        <v>50865753</v>
      </c>
      <c r="J26" s="883">
        <v>0</v>
      </c>
    </row>
    <row r="27" spans="2:10">
      <c r="B27" s="669">
        <v>20</v>
      </c>
      <c r="C27" s="880" t="s">
        <v>3282</v>
      </c>
      <c r="D27" s="884" t="s">
        <v>3310</v>
      </c>
      <c r="E27" s="884" t="s">
        <v>3311</v>
      </c>
      <c r="F27" s="882">
        <v>0</v>
      </c>
      <c r="G27" s="882">
        <v>50000000</v>
      </c>
      <c r="H27" s="882">
        <v>747945</v>
      </c>
      <c r="I27" s="882">
        <v>74795</v>
      </c>
      <c r="J27" s="883">
        <v>50673150</v>
      </c>
    </row>
    <row r="28" spans="2:10">
      <c r="B28" s="669">
        <v>21</v>
      </c>
      <c r="C28" s="880" t="s">
        <v>3282</v>
      </c>
      <c r="D28" s="884" t="s">
        <v>3312</v>
      </c>
      <c r="E28" s="884" t="s">
        <v>3311</v>
      </c>
      <c r="F28" s="882">
        <v>0</v>
      </c>
      <c r="G28" s="882">
        <v>50000000</v>
      </c>
      <c r="H28" s="882">
        <v>747945</v>
      </c>
      <c r="I28" s="882">
        <v>74794</v>
      </c>
      <c r="J28" s="883">
        <v>50673151</v>
      </c>
    </row>
    <row r="29" spans="2:10">
      <c r="B29" s="669">
        <v>22</v>
      </c>
      <c r="C29" s="880" t="s">
        <v>3282</v>
      </c>
      <c r="D29" s="884" t="s">
        <v>3313</v>
      </c>
      <c r="E29" s="884" t="s">
        <v>3311</v>
      </c>
      <c r="F29" s="882">
        <v>0</v>
      </c>
      <c r="G29" s="882">
        <v>50000000</v>
      </c>
      <c r="H29" s="882">
        <v>747945</v>
      </c>
      <c r="I29" s="882">
        <v>74795</v>
      </c>
      <c r="J29" s="883">
        <v>50673150</v>
      </c>
    </row>
    <row r="30" spans="2:10">
      <c r="B30" s="669">
        <v>23</v>
      </c>
      <c r="C30" s="880" t="s">
        <v>3282</v>
      </c>
      <c r="D30" s="884" t="s">
        <v>3314</v>
      </c>
      <c r="E30" s="884" t="s">
        <v>3315</v>
      </c>
      <c r="F30" s="882">
        <v>0</v>
      </c>
      <c r="G30" s="882">
        <v>50000000</v>
      </c>
      <c r="H30" s="882">
        <v>756164</v>
      </c>
      <c r="I30" s="882">
        <v>50756164</v>
      </c>
      <c r="J30" s="883">
        <v>0</v>
      </c>
    </row>
    <row r="31" spans="2:10">
      <c r="B31" s="669">
        <v>24</v>
      </c>
      <c r="C31" s="880" t="s">
        <v>3282</v>
      </c>
      <c r="D31" s="884" t="s">
        <v>3316</v>
      </c>
      <c r="E31" s="884" t="s">
        <v>3315</v>
      </c>
      <c r="F31" s="882">
        <v>0</v>
      </c>
      <c r="G31" s="882">
        <v>50000000</v>
      </c>
      <c r="H31" s="882">
        <v>756164</v>
      </c>
      <c r="I31" s="882">
        <v>50756164</v>
      </c>
      <c r="J31" s="883">
        <v>0</v>
      </c>
    </row>
    <row r="32" spans="2:10">
      <c r="B32" s="669">
        <v>25</v>
      </c>
      <c r="C32" s="880" t="s">
        <v>3282</v>
      </c>
      <c r="D32" s="884" t="s">
        <v>3317</v>
      </c>
      <c r="E32" s="884" t="s">
        <v>3318</v>
      </c>
      <c r="F32" s="882">
        <v>0</v>
      </c>
      <c r="G32" s="882">
        <v>50000000</v>
      </c>
      <c r="H32" s="882">
        <v>2436274</v>
      </c>
      <c r="I32" s="882">
        <v>52436274</v>
      </c>
      <c r="J32" s="883">
        <v>0</v>
      </c>
    </row>
    <row r="33" spans="2:10">
      <c r="B33" s="669">
        <v>26</v>
      </c>
      <c r="C33" s="880" t="s">
        <v>3282</v>
      </c>
      <c r="D33" s="884" t="s">
        <v>3319</v>
      </c>
      <c r="E33" s="884" t="s">
        <v>3318</v>
      </c>
      <c r="F33" s="882">
        <v>0</v>
      </c>
      <c r="G33" s="882">
        <v>50000000</v>
      </c>
      <c r="H33" s="882">
        <v>1850731</v>
      </c>
      <c r="I33" s="882">
        <v>51850731</v>
      </c>
      <c r="J33" s="883">
        <v>0</v>
      </c>
    </row>
    <row r="34" spans="2:10" s="670" customFormat="1" ht="13.5" thickBot="1">
      <c r="B34" s="1285" t="s">
        <v>2856</v>
      </c>
      <c r="C34" s="1286"/>
      <c r="D34" s="1286"/>
      <c r="E34" s="1286"/>
      <c r="F34" s="885">
        <f>SUM(F8:F33)</f>
        <v>289480408</v>
      </c>
      <c r="G34" s="885">
        <f>SUM(G8:G33)</f>
        <v>450000000</v>
      </c>
      <c r="H34" s="885">
        <f>SUM(H8:H33)</f>
        <v>32480235</v>
      </c>
      <c r="I34" s="885">
        <f>SUM(I8:I33)</f>
        <v>315159856</v>
      </c>
      <c r="J34" s="886">
        <f>SUM(J8:J33)</f>
        <v>456800787</v>
      </c>
    </row>
    <row r="35" spans="2:10" ht="15.75" thickTop="1"/>
    <row r="36" spans="2:10" ht="18">
      <c r="B36" s="1287" t="s">
        <v>3320</v>
      </c>
      <c r="C36" s="1287"/>
      <c r="D36" s="1287"/>
      <c r="E36" s="1287"/>
      <c r="F36" s="1287"/>
      <c r="G36" s="1287"/>
      <c r="H36" s="1287"/>
      <c r="I36" s="1287"/>
      <c r="J36" s="1287"/>
    </row>
    <row r="37" spans="2:10" ht="15.75" thickBot="1">
      <c r="C37" s="869"/>
      <c r="D37" s="870"/>
      <c r="E37" s="869"/>
      <c r="F37" s="871"/>
      <c r="G37" s="871"/>
      <c r="H37" s="871"/>
      <c r="I37" s="1292" t="s">
        <v>70</v>
      </c>
      <c r="J37" s="1292"/>
    </row>
    <row r="38" spans="2:10" ht="51.75" thickTop="1">
      <c r="B38" s="1288" t="s">
        <v>2792</v>
      </c>
      <c r="C38" s="1290" t="s">
        <v>3273</v>
      </c>
      <c r="D38" s="1290" t="s">
        <v>3274</v>
      </c>
      <c r="E38" s="1290" t="s">
        <v>3275</v>
      </c>
      <c r="F38" s="872" t="s">
        <v>3321</v>
      </c>
      <c r="G38" s="872" t="s">
        <v>3277</v>
      </c>
      <c r="H38" s="872" t="s">
        <v>3278</v>
      </c>
      <c r="I38" s="872" t="s">
        <v>3279</v>
      </c>
      <c r="J38" s="873" t="s">
        <v>3322</v>
      </c>
    </row>
    <row r="39" spans="2:10" ht="13.5" thickBot="1">
      <c r="B39" s="1289"/>
      <c r="C39" s="1291"/>
      <c r="D39" s="1291"/>
      <c r="E39" s="1291"/>
      <c r="F39" s="874" t="s">
        <v>2795</v>
      </c>
      <c r="G39" s="874" t="s">
        <v>2797</v>
      </c>
      <c r="H39" s="874" t="s">
        <v>2800</v>
      </c>
      <c r="I39" s="874" t="s">
        <v>3104</v>
      </c>
      <c r="J39" s="875" t="s">
        <v>3281</v>
      </c>
    </row>
    <row r="40" spans="2:10" ht="15.75" thickTop="1">
      <c r="B40" s="671">
        <v>1</v>
      </c>
      <c r="C40" s="880" t="s">
        <v>3282</v>
      </c>
      <c r="D40" s="881" t="s">
        <v>3323</v>
      </c>
      <c r="E40" s="881" t="s">
        <v>3324</v>
      </c>
      <c r="F40" s="887">
        <v>101739</v>
      </c>
      <c r="G40" s="887">
        <v>0</v>
      </c>
      <c r="H40" s="887">
        <v>6047</v>
      </c>
      <c r="I40" s="887">
        <v>107786</v>
      </c>
      <c r="J40" s="888">
        <v>0</v>
      </c>
    </row>
    <row r="41" spans="2:10">
      <c r="B41" s="669">
        <v>2</v>
      </c>
      <c r="C41" s="880" t="s">
        <v>3282</v>
      </c>
      <c r="D41" s="881" t="s">
        <v>3285</v>
      </c>
      <c r="E41" s="881" t="s">
        <v>3286</v>
      </c>
      <c r="F41" s="887">
        <v>128407</v>
      </c>
      <c r="G41" s="887">
        <v>0</v>
      </c>
      <c r="H41" s="887">
        <v>7704</v>
      </c>
      <c r="I41" s="887">
        <v>136111</v>
      </c>
      <c r="J41" s="888">
        <v>0</v>
      </c>
    </row>
    <row r="42" spans="2:10">
      <c r="B42" s="669">
        <v>3</v>
      </c>
      <c r="C42" s="880" t="s">
        <v>3282</v>
      </c>
      <c r="D42" s="881" t="s">
        <v>3283</v>
      </c>
      <c r="E42" s="881" t="s">
        <v>3284</v>
      </c>
      <c r="F42" s="887">
        <v>281065</v>
      </c>
      <c r="G42" s="887">
        <v>0</v>
      </c>
      <c r="H42" s="887">
        <v>20462</v>
      </c>
      <c r="I42" s="887">
        <v>1991</v>
      </c>
      <c r="J42" s="888">
        <v>299536</v>
      </c>
    </row>
    <row r="43" spans="2:10">
      <c r="B43" s="669">
        <v>4</v>
      </c>
      <c r="C43" s="880" t="s">
        <v>3282</v>
      </c>
      <c r="D43" s="881" t="s">
        <v>3325</v>
      </c>
      <c r="E43" s="881" t="s">
        <v>3284</v>
      </c>
      <c r="F43" s="887">
        <v>281069</v>
      </c>
      <c r="G43" s="887">
        <v>0</v>
      </c>
      <c r="H43" s="887">
        <v>20462</v>
      </c>
      <c r="I43" s="887">
        <v>1991</v>
      </c>
      <c r="J43" s="888">
        <v>299540</v>
      </c>
    </row>
    <row r="44" spans="2:10">
      <c r="B44" s="669">
        <v>5</v>
      </c>
      <c r="C44" s="880" t="s">
        <v>3282</v>
      </c>
      <c r="D44" s="881" t="s">
        <v>3287</v>
      </c>
      <c r="E44" s="881" t="s">
        <v>3288</v>
      </c>
      <c r="F44" s="887">
        <v>1724439</v>
      </c>
      <c r="G44" s="887">
        <v>0</v>
      </c>
      <c r="H44" s="887">
        <v>102031</v>
      </c>
      <c r="I44" s="887">
        <v>10202</v>
      </c>
      <c r="J44" s="888">
        <v>1816268</v>
      </c>
    </row>
    <row r="45" spans="2:10">
      <c r="B45" s="669">
        <v>6</v>
      </c>
      <c r="C45" s="880" t="s">
        <v>3282</v>
      </c>
      <c r="D45" s="881" t="s">
        <v>3326</v>
      </c>
      <c r="E45" s="881" t="s">
        <v>3327</v>
      </c>
      <c r="F45" s="887">
        <v>2968742</v>
      </c>
      <c r="G45" s="887">
        <v>0</v>
      </c>
      <c r="H45" s="887">
        <v>146026</v>
      </c>
      <c r="I45" s="887">
        <v>3114768</v>
      </c>
      <c r="J45" s="888">
        <v>0</v>
      </c>
    </row>
    <row r="46" spans="2:10">
      <c r="B46" s="669">
        <v>7</v>
      </c>
      <c r="C46" s="880" t="s">
        <v>3282</v>
      </c>
      <c r="D46" s="881" t="s">
        <v>3289</v>
      </c>
      <c r="E46" s="881" t="s">
        <v>3290</v>
      </c>
      <c r="F46" s="887">
        <v>911212</v>
      </c>
      <c r="G46" s="887">
        <v>0</v>
      </c>
      <c r="H46" s="887">
        <v>62046</v>
      </c>
      <c r="I46" s="887">
        <v>10017</v>
      </c>
      <c r="J46" s="888">
        <v>963241</v>
      </c>
    </row>
    <row r="47" spans="2:10">
      <c r="B47" s="669">
        <v>8</v>
      </c>
      <c r="C47" s="880" t="s">
        <v>3282</v>
      </c>
      <c r="D47" s="881" t="s">
        <v>3291</v>
      </c>
      <c r="E47" s="881" t="s">
        <v>3290</v>
      </c>
      <c r="F47" s="887">
        <v>560746</v>
      </c>
      <c r="G47" s="887">
        <v>0</v>
      </c>
      <c r="H47" s="887">
        <v>38319</v>
      </c>
      <c r="I47" s="887">
        <v>3831</v>
      </c>
      <c r="J47" s="888">
        <v>595234</v>
      </c>
    </row>
    <row r="48" spans="2:10">
      <c r="B48" s="669">
        <v>9</v>
      </c>
      <c r="C48" s="880" t="s">
        <v>3282</v>
      </c>
      <c r="D48" s="881" t="s">
        <v>3328</v>
      </c>
      <c r="E48" s="881" t="s">
        <v>3329</v>
      </c>
      <c r="F48" s="887">
        <v>5000000</v>
      </c>
      <c r="G48" s="887">
        <v>0</v>
      </c>
      <c r="H48" s="887">
        <v>194220</v>
      </c>
      <c r="I48" s="887">
        <v>5194220</v>
      </c>
      <c r="J48" s="888">
        <v>0</v>
      </c>
    </row>
    <row r="49" spans="2:10">
      <c r="B49" s="669">
        <v>10</v>
      </c>
      <c r="C49" s="880" t="s">
        <v>3282</v>
      </c>
      <c r="D49" s="881" t="s">
        <v>3330</v>
      </c>
      <c r="E49" s="881" t="s">
        <v>3331</v>
      </c>
      <c r="F49" s="887">
        <v>130164</v>
      </c>
      <c r="G49" s="887">
        <v>0</v>
      </c>
      <c r="H49" s="887">
        <v>3813.5</v>
      </c>
      <c r="I49" s="887">
        <v>133977.5</v>
      </c>
      <c r="J49" s="888">
        <v>0</v>
      </c>
    </row>
    <row r="50" spans="2:10">
      <c r="B50" s="669">
        <v>11</v>
      </c>
      <c r="C50" s="880" t="s">
        <v>3282</v>
      </c>
      <c r="D50" s="881" t="s">
        <v>3292</v>
      </c>
      <c r="E50" s="881" t="s">
        <v>3293</v>
      </c>
      <c r="F50" s="887">
        <v>190028</v>
      </c>
      <c r="G50" s="887">
        <v>0</v>
      </c>
      <c r="H50" s="887">
        <v>10274</v>
      </c>
      <c r="I50" s="887">
        <v>1028</v>
      </c>
      <c r="J50" s="888">
        <v>199274</v>
      </c>
    </row>
    <row r="51" spans="2:10">
      <c r="B51" s="669">
        <v>12</v>
      </c>
      <c r="C51" s="880" t="s">
        <v>3282</v>
      </c>
      <c r="D51" s="881" t="s">
        <v>3294</v>
      </c>
      <c r="E51" s="881" t="s">
        <v>3295</v>
      </c>
      <c r="F51" s="887">
        <v>2000000</v>
      </c>
      <c r="G51" s="887">
        <v>0</v>
      </c>
      <c r="H51" s="887">
        <v>145000</v>
      </c>
      <c r="I51" s="887">
        <v>145000</v>
      </c>
      <c r="J51" s="888">
        <v>2000000</v>
      </c>
    </row>
    <row r="52" spans="2:10">
      <c r="B52" s="669">
        <v>13</v>
      </c>
      <c r="C52" s="880" t="s">
        <v>3282</v>
      </c>
      <c r="D52" s="881" t="s">
        <v>3296</v>
      </c>
      <c r="E52" s="881" t="s">
        <v>3295</v>
      </c>
      <c r="F52" s="887">
        <v>2000000</v>
      </c>
      <c r="G52" s="887">
        <v>0</v>
      </c>
      <c r="H52" s="887">
        <v>145000</v>
      </c>
      <c r="I52" s="887">
        <v>145000</v>
      </c>
      <c r="J52" s="888">
        <v>2000000</v>
      </c>
    </row>
    <row r="53" spans="2:10">
      <c r="B53" s="669">
        <v>14</v>
      </c>
      <c r="C53" s="880" t="s">
        <v>3282</v>
      </c>
      <c r="D53" s="881">
        <v>9152833037</v>
      </c>
      <c r="E53" s="881" t="s">
        <v>3295</v>
      </c>
      <c r="F53" s="887">
        <v>2000000</v>
      </c>
      <c r="G53" s="887">
        <v>0</v>
      </c>
      <c r="H53" s="887">
        <v>145000</v>
      </c>
      <c r="I53" s="887">
        <v>145000</v>
      </c>
      <c r="J53" s="888">
        <v>2000000</v>
      </c>
    </row>
    <row r="54" spans="2:10">
      <c r="B54" s="669">
        <v>15</v>
      </c>
      <c r="C54" s="880" t="s">
        <v>3282</v>
      </c>
      <c r="D54" s="881">
        <v>91328330125</v>
      </c>
      <c r="E54" s="881" t="s">
        <v>3295</v>
      </c>
      <c r="F54" s="887">
        <v>2000000</v>
      </c>
      <c r="G54" s="887">
        <v>0</v>
      </c>
      <c r="H54" s="887">
        <v>145000</v>
      </c>
      <c r="I54" s="887">
        <v>145000</v>
      </c>
      <c r="J54" s="888">
        <v>2000000</v>
      </c>
    </row>
    <row r="55" spans="2:10">
      <c r="B55" s="669">
        <v>16</v>
      </c>
      <c r="C55" s="880" t="s">
        <v>3282</v>
      </c>
      <c r="D55" s="881" t="s">
        <v>3297</v>
      </c>
      <c r="E55" s="881" t="s">
        <v>3295</v>
      </c>
      <c r="F55" s="887">
        <v>2000000</v>
      </c>
      <c r="G55" s="887">
        <v>0</v>
      </c>
      <c r="H55" s="887">
        <v>145000</v>
      </c>
      <c r="I55" s="887">
        <v>145000</v>
      </c>
      <c r="J55" s="888">
        <v>2000000</v>
      </c>
    </row>
    <row r="56" spans="2:10">
      <c r="B56" s="669">
        <v>17</v>
      </c>
      <c r="C56" s="880" t="s">
        <v>3282</v>
      </c>
      <c r="D56" s="881" t="s">
        <v>3298</v>
      </c>
      <c r="E56" s="881" t="s">
        <v>3299</v>
      </c>
      <c r="F56" s="887">
        <v>1000000</v>
      </c>
      <c r="G56" s="887">
        <v>0</v>
      </c>
      <c r="H56" s="887">
        <v>56288</v>
      </c>
      <c r="I56" s="887">
        <v>5629</v>
      </c>
      <c r="J56" s="888">
        <v>1050659</v>
      </c>
    </row>
    <row r="57" spans="2:10">
      <c r="B57" s="669">
        <v>18</v>
      </c>
      <c r="C57" s="880" t="s">
        <v>3282</v>
      </c>
      <c r="D57" s="881" t="s">
        <v>3332</v>
      </c>
      <c r="E57" s="881" t="s">
        <v>3333</v>
      </c>
      <c r="F57" s="887">
        <v>20000000</v>
      </c>
      <c r="G57" s="887">
        <v>0</v>
      </c>
      <c r="H57" s="887">
        <v>557952</v>
      </c>
      <c r="I57" s="887">
        <v>20557952</v>
      </c>
      <c r="J57" s="888">
        <v>0</v>
      </c>
    </row>
    <row r="58" spans="2:10">
      <c r="B58" s="669">
        <v>19</v>
      </c>
      <c r="C58" s="880" t="s">
        <v>3282</v>
      </c>
      <c r="D58" s="881" t="s">
        <v>3334</v>
      </c>
      <c r="E58" s="881" t="s">
        <v>3333</v>
      </c>
      <c r="F58" s="887">
        <v>30000000</v>
      </c>
      <c r="G58" s="887">
        <v>0</v>
      </c>
      <c r="H58" s="887">
        <v>836927</v>
      </c>
      <c r="I58" s="887">
        <v>30836927</v>
      </c>
      <c r="J58" s="888">
        <v>0</v>
      </c>
    </row>
    <row r="59" spans="2:10">
      <c r="B59" s="669">
        <v>20</v>
      </c>
      <c r="C59" s="880" t="s">
        <v>3282</v>
      </c>
      <c r="D59" s="881" t="s">
        <v>3335</v>
      </c>
      <c r="E59" s="881" t="s">
        <v>3333</v>
      </c>
      <c r="F59" s="887">
        <v>50000000</v>
      </c>
      <c r="G59" s="887">
        <v>0</v>
      </c>
      <c r="H59" s="887">
        <v>1394878</v>
      </c>
      <c r="I59" s="887">
        <v>51394878</v>
      </c>
      <c r="J59" s="888">
        <v>0</v>
      </c>
    </row>
    <row r="60" spans="2:10">
      <c r="B60" s="669">
        <v>21</v>
      </c>
      <c r="C60" s="880" t="s">
        <v>3282</v>
      </c>
      <c r="D60" s="881" t="s">
        <v>3336</v>
      </c>
      <c r="E60" s="881" t="s">
        <v>3333</v>
      </c>
      <c r="F60" s="887">
        <v>50000000</v>
      </c>
      <c r="G60" s="887">
        <v>0</v>
      </c>
      <c r="H60" s="887">
        <v>1394878</v>
      </c>
      <c r="I60" s="887">
        <v>51394878</v>
      </c>
      <c r="J60" s="888">
        <v>0</v>
      </c>
    </row>
    <row r="61" spans="2:10">
      <c r="B61" s="669">
        <v>22</v>
      </c>
      <c r="C61" s="880" t="s">
        <v>3282</v>
      </c>
      <c r="D61" s="881" t="s">
        <v>3337</v>
      </c>
      <c r="E61" s="881" t="s">
        <v>3333</v>
      </c>
      <c r="F61" s="887">
        <v>50000000</v>
      </c>
      <c r="G61" s="887">
        <v>0</v>
      </c>
      <c r="H61" s="887">
        <v>1394878</v>
      </c>
      <c r="I61" s="887">
        <v>51394878</v>
      </c>
      <c r="J61" s="888">
        <v>0</v>
      </c>
    </row>
    <row r="62" spans="2:10">
      <c r="B62" s="669">
        <v>23</v>
      </c>
      <c r="C62" s="880" t="s">
        <v>3282</v>
      </c>
      <c r="D62" s="881" t="s">
        <v>3338</v>
      </c>
      <c r="E62" s="881" t="s">
        <v>3333</v>
      </c>
      <c r="F62" s="887">
        <v>50000000</v>
      </c>
      <c r="G62" s="887">
        <v>0</v>
      </c>
      <c r="H62" s="887">
        <v>1394878</v>
      </c>
      <c r="I62" s="887">
        <v>51394878</v>
      </c>
      <c r="J62" s="888">
        <v>0</v>
      </c>
    </row>
    <row r="63" spans="2:10">
      <c r="B63" s="669">
        <v>24</v>
      </c>
      <c r="C63" s="880" t="s">
        <v>3282</v>
      </c>
      <c r="D63" s="881" t="s">
        <v>3339</v>
      </c>
      <c r="E63" s="881" t="s">
        <v>3340</v>
      </c>
      <c r="F63" s="887">
        <v>0</v>
      </c>
      <c r="G63" s="887">
        <v>100000000</v>
      </c>
      <c r="H63" s="887">
        <v>2237130</v>
      </c>
      <c r="I63" s="887">
        <v>102237130</v>
      </c>
      <c r="J63" s="888">
        <v>0</v>
      </c>
    </row>
    <row r="64" spans="2:10">
      <c r="B64" s="669">
        <v>25</v>
      </c>
      <c r="C64" s="880" t="s">
        <v>3282</v>
      </c>
      <c r="D64" s="881" t="s">
        <v>3341</v>
      </c>
      <c r="E64" s="881" t="s">
        <v>3342</v>
      </c>
      <c r="F64" s="887">
        <v>0</v>
      </c>
      <c r="G64" s="887">
        <v>50000000</v>
      </c>
      <c r="H64" s="887">
        <v>1060247</v>
      </c>
      <c r="I64" s="887">
        <v>51060247</v>
      </c>
      <c r="J64" s="888">
        <v>0</v>
      </c>
    </row>
    <row r="65" spans="2:10">
      <c r="B65" s="669">
        <v>26</v>
      </c>
      <c r="C65" s="880" t="s">
        <v>3282</v>
      </c>
      <c r="D65" s="881" t="s">
        <v>3343</v>
      </c>
      <c r="E65" s="881" t="s">
        <v>3342</v>
      </c>
      <c r="F65" s="887">
        <v>0</v>
      </c>
      <c r="G65" s="887">
        <v>50000000</v>
      </c>
      <c r="H65" s="887">
        <v>1060247</v>
      </c>
      <c r="I65" s="887">
        <v>51060247</v>
      </c>
      <c r="J65" s="888">
        <v>0</v>
      </c>
    </row>
    <row r="66" spans="2:10">
      <c r="B66" s="669">
        <v>27</v>
      </c>
      <c r="C66" s="880" t="s">
        <v>3282</v>
      </c>
      <c r="D66" s="881" t="s">
        <v>3344</v>
      </c>
      <c r="E66" s="881" t="s">
        <v>3345</v>
      </c>
      <c r="F66" s="887">
        <v>0</v>
      </c>
      <c r="G66" s="887">
        <v>50000000</v>
      </c>
      <c r="H66" s="887">
        <v>596918</v>
      </c>
      <c r="I66" s="887">
        <v>50596918</v>
      </c>
      <c r="J66" s="888">
        <v>0</v>
      </c>
    </row>
    <row r="67" spans="2:10">
      <c r="B67" s="669">
        <v>28</v>
      </c>
      <c r="C67" s="880" t="s">
        <v>3282</v>
      </c>
      <c r="D67" s="881" t="s">
        <v>3346</v>
      </c>
      <c r="E67" s="881" t="s">
        <v>3345</v>
      </c>
      <c r="F67" s="887">
        <v>0</v>
      </c>
      <c r="G67" s="887">
        <v>50000000</v>
      </c>
      <c r="H67" s="887">
        <v>806150</v>
      </c>
      <c r="I67" s="887">
        <v>50806150</v>
      </c>
      <c r="J67" s="888">
        <v>0</v>
      </c>
    </row>
    <row r="68" spans="2:10">
      <c r="B68" s="669">
        <v>29</v>
      </c>
      <c r="C68" s="880" t="s">
        <v>3282</v>
      </c>
      <c r="D68" s="881" t="s">
        <v>3300</v>
      </c>
      <c r="E68" s="881" t="s">
        <v>3301</v>
      </c>
      <c r="F68" s="887">
        <v>0</v>
      </c>
      <c r="G68" s="887">
        <v>70000000</v>
      </c>
      <c r="H68" s="887">
        <v>2769085</v>
      </c>
      <c r="I68" s="887">
        <v>276909</v>
      </c>
      <c r="J68" s="888">
        <v>72492176</v>
      </c>
    </row>
    <row r="69" spans="2:10">
      <c r="B69" s="669">
        <v>30</v>
      </c>
      <c r="C69" s="880" t="s">
        <v>3282</v>
      </c>
      <c r="D69" s="881" t="s">
        <v>3302</v>
      </c>
      <c r="E69" s="881" t="s">
        <v>3301</v>
      </c>
      <c r="F69" s="887">
        <v>0</v>
      </c>
      <c r="G69" s="887">
        <v>150000000</v>
      </c>
      <c r="H69" s="887">
        <v>5933754</v>
      </c>
      <c r="I69" s="887">
        <v>593375</v>
      </c>
      <c r="J69" s="888">
        <v>155340379</v>
      </c>
    </row>
    <row r="70" spans="2:10">
      <c r="B70" s="669">
        <v>31</v>
      </c>
      <c r="C70" s="880" t="s">
        <v>3282</v>
      </c>
      <c r="D70" s="881" t="s">
        <v>3303</v>
      </c>
      <c r="E70" s="881" t="s">
        <v>3301</v>
      </c>
      <c r="F70" s="887">
        <v>0</v>
      </c>
      <c r="G70" s="887">
        <v>30000000</v>
      </c>
      <c r="H70" s="887">
        <v>1186751</v>
      </c>
      <c r="I70" s="887">
        <v>118675</v>
      </c>
      <c r="J70" s="888">
        <v>31068076</v>
      </c>
    </row>
    <row r="71" spans="2:10">
      <c r="B71" s="669">
        <v>32</v>
      </c>
      <c r="C71" s="880" t="s">
        <v>3282</v>
      </c>
      <c r="D71" s="881" t="s">
        <v>3347</v>
      </c>
      <c r="E71" s="881" t="s">
        <v>3301</v>
      </c>
      <c r="F71" s="887">
        <v>0</v>
      </c>
      <c r="G71" s="887">
        <v>50000000</v>
      </c>
      <c r="H71" s="887">
        <v>952886</v>
      </c>
      <c r="I71" s="887">
        <v>50952886</v>
      </c>
      <c r="J71" s="888">
        <v>0</v>
      </c>
    </row>
    <row r="72" spans="2:10">
      <c r="B72" s="669">
        <v>33</v>
      </c>
      <c r="C72" s="880" t="s">
        <v>3282</v>
      </c>
      <c r="D72" s="881" t="s">
        <v>3348</v>
      </c>
      <c r="E72" s="881" t="s">
        <v>3301</v>
      </c>
      <c r="F72" s="887">
        <v>0</v>
      </c>
      <c r="G72" s="887">
        <v>50000000</v>
      </c>
      <c r="H72" s="887">
        <v>952886</v>
      </c>
      <c r="I72" s="887">
        <v>50952886</v>
      </c>
      <c r="J72" s="888">
        <v>0</v>
      </c>
    </row>
    <row r="73" spans="2:10">
      <c r="B73" s="669">
        <v>34</v>
      </c>
      <c r="C73" s="880" t="s">
        <v>3282</v>
      </c>
      <c r="D73" s="881" t="s">
        <v>3304</v>
      </c>
      <c r="E73" s="881" t="s">
        <v>3301</v>
      </c>
      <c r="F73" s="887">
        <v>0</v>
      </c>
      <c r="G73" s="887">
        <v>10000000</v>
      </c>
      <c r="H73" s="887">
        <v>395584</v>
      </c>
      <c r="I73" s="887">
        <v>39559</v>
      </c>
      <c r="J73" s="888">
        <v>10356025</v>
      </c>
    </row>
    <row r="74" spans="2:10">
      <c r="B74" s="669">
        <v>35</v>
      </c>
      <c r="C74" s="880" t="s">
        <v>3282</v>
      </c>
      <c r="D74" s="881" t="s">
        <v>3349</v>
      </c>
      <c r="E74" s="881" t="s">
        <v>3350</v>
      </c>
      <c r="F74" s="887">
        <v>0</v>
      </c>
      <c r="G74" s="887">
        <v>50000000</v>
      </c>
      <c r="H74" s="887">
        <v>813010</v>
      </c>
      <c r="I74" s="887">
        <v>50813010</v>
      </c>
      <c r="J74" s="888">
        <v>0</v>
      </c>
    </row>
    <row r="75" spans="2:10">
      <c r="B75" s="669">
        <v>36</v>
      </c>
      <c r="C75" s="880" t="s">
        <v>3282</v>
      </c>
      <c r="D75" s="881" t="s">
        <v>3351</v>
      </c>
      <c r="E75" s="881" t="s">
        <v>3350</v>
      </c>
      <c r="F75" s="887">
        <v>0</v>
      </c>
      <c r="G75" s="887">
        <v>50000000</v>
      </c>
      <c r="H75" s="887">
        <v>813010</v>
      </c>
      <c r="I75" s="887">
        <v>50813010</v>
      </c>
      <c r="J75" s="888">
        <v>0</v>
      </c>
    </row>
    <row r="76" spans="2:10">
      <c r="B76" s="669">
        <v>37</v>
      </c>
      <c r="C76" s="880" t="s">
        <v>3282</v>
      </c>
      <c r="D76" s="881" t="s">
        <v>3352</v>
      </c>
      <c r="E76" s="881" t="s">
        <v>3350</v>
      </c>
      <c r="F76" s="887">
        <v>0</v>
      </c>
      <c r="G76" s="887">
        <v>50000000</v>
      </c>
      <c r="H76" s="887">
        <v>813010</v>
      </c>
      <c r="I76" s="887">
        <v>50813010</v>
      </c>
      <c r="J76" s="888">
        <v>0</v>
      </c>
    </row>
    <row r="77" spans="2:10">
      <c r="B77" s="669">
        <v>38</v>
      </c>
      <c r="C77" s="880" t="s">
        <v>3282</v>
      </c>
      <c r="D77" s="881" t="s">
        <v>3353</v>
      </c>
      <c r="E77" s="881" t="s">
        <v>3350</v>
      </c>
      <c r="F77" s="887">
        <v>0</v>
      </c>
      <c r="G77" s="887">
        <v>50000000</v>
      </c>
      <c r="H77" s="887">
        <v>813010</v>
      </c>
      <c r="I77" s="887">
        <v>50813010</v>
      </c>
      <c r="J77" s="888">
        <v>0</v>
      </c>
    </row>
    <row r="78" spans="2:10">
      <c r="B78" s="669">
        <v>39</v>
      </c>
      <c r="C78" s="880" t="s">
        <v>3282</v>
      </c>
      <c r="D78" s="881" t="s">
        <v>3305</v>
      </c>
      <c r="E78" s="881" t="s">
        <v>3354</v>
      </c>
      <c r="F78" s="887">
        <v>0</v>
      </c>
      <c r="G78" s="887">
        <v>5000000</v>
      </c>
      <c r="H78" s="887">
        <v>122500</v>
      </c>
      <c r="I78" s="887">
        <v>122500</v>
      </c>
      <c r="J78" s="888">
        <v>5000000</v>
      </c>
    </row>
    <row r="79" spans="2:10" ht="13.5" thickBot="1">
      <c r="B79" s="1285" t="s">
        <v>2856</v>
      </c>
      <c r="C79" s="1286"/>
      <c r="D79" s="1286"/>
      <c r="E79" s="1286"/>
      <c r="F79" s="885">
        <f>SUM(F40:F78)</f>
        <v>273277611</v>
      </c>
      <c r="G79" s="885">
        <f>SUM(G40:G78)</f>
        <v>865000000</v>
      </c>
      <c r="H79" s="885">
        <f>SUM(H40:H78)</f>
        <v>29693261.5</v>
      </c>
      <c r="I79" s="885">
        <f>SUM(I40:I78)</f>
        <v>878490464.5</v>
      </c>
      <c r="J79" s="886">
        <f>SUM(J40:J78)</f>
        <v>289480408</v>
      </c>
    </row>
    <row r="80" spans="2:10" ht="16.5" thickTop="1">
      <c r="B80" s="672" t="s">
        <v>3465</v>
      </c>
    </row>
    <row r="81" spans="2:2" ht="15.75">
      <c r="B81" s="672" t="s">
        <v>3355</v>
      </c>
    </row>
  </sheetData>
  <mergeCells count="15">
    <mergeCell ref="I2:J2"/>
    <mergeCell ref="I3:J3"/>
    <mergeCell ref="B4:J4"/>
    <mergeCell ref="B6:B7"/>
    <mergeCell ref="C6:C7"/>
    <mergeCell ref="D6:D7"/>
    <mergeCell ref="E6:E7"/>
    <mergeCell ref="B79:E79"/>
    <mergeCell ref="B34:E34"/>
    <mergeCell ref="B36:J36"/>
    <mergeCell ref="B38:B39"/>
    <mergeCell ref="C38:C39"/>
    <mergeCell ref="D38:D39"/>
    <mergeCell ref="E38:E39"/>
    <mergeCell ref="I37:J37"/>
  </mergeCells>
  <pageMargins left="0.27559055118110237" right="0.15748031496062992" top="0.23622047244094491" bottom="0.27559055118110237" header="0.27559055118110237" footer="0.15748031496062992"/>
  <pageSetup paperSize="5" scale="73" fitToHeight="0" orientation="portrait" copies="2" r:id="rId1"/>
  <colBreaks count="1" manualBreakCount="1">
    <brk id="10" max="80" man="1"/>
  </colBreaks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0070C0"/>
  </sheetPr>
  <dimension ref="B2:K82"/>
  <sheetViews>
    <sheetView view="pageBreakPreview" zoomScale="60" workbookViewId="0">
      <selection activeCell="B37" sqref="B37"/>
    </sheetView>
  </sheetViews>
  <sheetFormatPr defaultRowHeight="15"/>
  <cols>
    <col min="1" max="1" width="3.5703125" style="236" customWidth="1"/>
    <col min="2" max="2" width="5.7109375" style="667" bestFit="1" customWidth="1"/>
    <col min="3" max="3" width="30.85546875" style="865" customWidth="1"/>
    <col min="4" max="4" width="17.42578125" style="865" customWidth="1"/>
    <col min="5" max="5" width="12" style="865" customWidth="1"/>
    <col min="6" max="6" width="12.28515625" style="867" customWidth="1"/>
    <col min="7" max="7" width="13.85546875" style="867" customWidth="1"/>
    <col min="8" max="8" width="14.140625" style="867" customWidth="1"/>
    <col min="9" max="9" width="15.7109375" style="867" customWidth="1"/>
    <col min="10" max="10" width="13.42578125" style="867" customWidth="1"/>
    <col min="11" max="11" width="3.5703125" style="236" customWidth="1"/>
    <col min="12" max="16" width="11.28515625" style="236" customWidth="1"/>
    <col min="17" max="255" width="9.140625" style="236"/>
    <col min="256" max="256" width="3.5703125" style="236" customWidth="1"/>
    <col min="257" max="257" width="5.7109375" style="236" bestFit="1" customWidth="1"/>
    <col min="258" max="258" width="19.140625" style="236" customWidth="1"/>
    <col min="259" max="259" width="14" style="236" customWidth="1"/>
    <col min="260" max="260" width="14.85546875" style="236" customWidth="1"/>
    <col min="261" max="261" width="14.140625" style="236" customWidth="1"/>
    <col min="262" max="262" width="16.5703125" style="236" customWidth="1"/>
    <col min="263" max="263" width="16.7109375" style="236" customWidth="1"/>
    <col min="264" max="264" width="17.42578125" style="236" customWidth="1"/>
    <col min="265" max="265" width="3.5703125" style="236" customWidth="1"/>
    <col min="266" max="272" width="11.28515625" style="236" customWidth="1"/>
    <col min="273" max="511" width="9.140625" style="236"/>
    <col min="512" max="512" width="3.5703125" style="236" customWidth="1"/>
    <col min="513" max="513" width="5.7109375" style="236" bestFit="1" customWidth="1"/>
    <col min="514" max="514" width="19.140625" style="236" customWidth="1"/>
    <col min="515" max="515" width="14" style="236" customWidth="1"/>
    <col min="516" max="516" width="14.85546875" style="236" customWidth="1"/>
    <col min="517" max="517" width="14.140625" style="236" customWidth="1"/>
    <col min="518" max="518" width="16.5703125" style="236" customWidth="1"/>
    <col min="519" max="519" width="16.7109375" style="236" customWidth="1"/>
    <col min="520" max="520" width="17.42578125" style="236" customWidth="1"/>
    <col min="521" max="521" width="3.5703125" style="236" customWidth="1"/>
    <col min="522" max="528" width="11.28515625" style="236" customWidth="1"/>
    <col min="529" max="767" width="9.140625" style="236"/>
    <col min="768" max="768" width="3.5703125" style="236" customWidth="1"/>
    <col min="769" max="769" width="5.7109375" style="236" bestFit="1" customWidth="1"/>
    <col min="770" max="770" width="19.140625" style="236" customWidth="1"/>
    <col min="771" max="771" width="14" style="236" customWidth="1"/>
    <col min="772" max="772" width="14.85546875" style="236" customWidth="1"/>
    <col min="773" max="773" width="14.140625" style="236" customWidth="1"/>
    <col min="774" max="774" width="16.5703125" style="236" customWidth="1"/>
    <col min="775" max="775" width="16.7109375" style="236" customWidth="1"/>
    <col min="776" max="776" width="17.42578125" style="236" customWidth="1"/>
    <col min="777" max="777" width="3.5703125" style="236" customWidth="1"/>
    <col min="778" max="784" width="11.28515625" style="236" customWidth="1"/>
    <col min="785" max="1023" width="9.140625" style="236"/>
    <col min="1024" max="1024" width="3.5703125" style="236" customWidth="1"/>
    <col min="1025" max="1025" width="5.7109375" style="236" bestFit="1" customWidth="1"/>
    <col min="1026" max="1026" width="19.140625" style="236" customWidth="1"/>
    <col min="1027" max="1027" width="14" style="236" customWidth="1"/>
    <col min="1028" max="1028" width="14.85546875" style="236" customWidth="1"/>
    <col min="1029" max="1029" width="14.140625" style="236" customWidth="1"/>
    <col min="1030" max="1030" width="16.5703125" style="236" customWidth="1"/>
    <col min="1031" max="1031" width="16.7109375" style="236" customWidth="1"/>
    <col min="1032" max="1032" width="17.42578125" style="236" customWidth="1"/>
    <col min="1033" max="1033" width="3.5703125" style="236" customWidth="1"/>
    <col min="1034" max="1040" width="11.28515625" style="236" customWidth="1"/>
    <col min="1041" max="1279" width="9.140625" style="236"/>
    <col min="1280" max="1280" width="3.5703125" style="236" customWidth="1"/>
    <col min="1281" max="1281" width="5.7109375" style="236" bestFit="1" customWidth="1"/>
    <col min="1282" max="1282" width="19.140625" style="236" customWidth="1"/>
    <col min="1283" max="1283" width="14" style="236" customWidth="1"/>
    <col min="1284" max="1284" width="14.85546875" style="236" customWidth="1"/>
    <col min="1285" max="1285" width="14.140625" style="236" customWidth="1"/>
    <col min="1286" max="1286" width="16.5703125" style="236" customWidth="1"/>
    <col min="1287" max="1287" width="16.7109375" style="236" customWidth="1"/>
    <col min="1288" max="1288" width="17.42578125" style="236" customWidth="1"/>
    <col min="1289" max="1289" width="3.5703125" style="236" customWidth="1"/>
    <col min="1290" max="1296" width="11.28515625" style="236" customWidth="1"/>
    <col min="1297" max="1535" width="9.140625" style="236"/>
    <col min="1536" max="1536" width="3.5703125" style="236" customWidth="1"/>
    <col min="1537" max="1537" width="5.7109375" style="236" bestFit="1" customWidth="1"/>
    <col min="1538" max="1538" width="19.140625" style="236" customWidth="1"/>
    <col min="1539" max="1539" width="14" style="236" customWidth="1"/>
    <col min="1540" max="1540" width="14.85546875" style="236" customWidth="1"/>
    <col min="1541" max="1541" width="14.140625" style="236" customWidth="1"/>
    <col min="1542" max="1542" width="16.5703125" style="236" customWidth="1"/>
    <col min="1543" max="1543" width="16.7109375" style="236" customWidth="1"/>
    <col min="1544" max="1544" width="17.42578125" style="236" customWidth="1"/>
    <col min="1545" max="1545" width="3.5703125" style="236" customWidth="1"/>
    <col min="1546" max="1552" width="11.28515625" style="236" customWidth="1"/>
    <col min="1553" max="1791" width="9.140625" style="236"/>
    <col min="1792" max="1792" width="3.5703125" style="236" customWidth="1"/>
    <col min="1793" max="1793" width="5.7109375" style="236" bestFit="1" customWidth="1"/>
    <col min="1794" max="1794" width="19.140625" style="236" customWidth="1"/>
    <col min="1795" max="1795" width="14" style="236" customWidth="1"/>
    <col min="1796" max="1796" width="14.85546875" style="236" customWidth="1"/>
    <col min="1797" max="1797" width="14.140625" style="236" customWidth="1"/>
    <col min="1798" max="1798" width="16.5703125" style="236" customWidth="1"/>
    <col min="1799" max="1799" width="16.7109375" style="236" customWidth="1"/>
    <col min="1800" max="1800" width="17.42578125" style="236" customWidth="1"/>
    <col min="1801" max="1801" width="3.5703125" style="236" customWidth="1"/>
    <col min="1802" max="1808" width="11.28515625" style="236" customWidth="1"/>
    <col min="1809" max="2047" width="9.140625" style="236"/>
    <col min="2048" max="2048" width="3.5703125" style="236" customWidth="1"/>
    <col min="2049" max="2049" width="5.7109375" style="236" bestFit="1" customWidth="1"/>
    <col min="2050" max="2050" width="19.140625" style="236" customWidth="1"/>
    <col min="2051" max="2051" width="14" style="236" customWidth="1"/>
    <col min="2052" max="2052" width="14.85546875" style="236" customWidth="1"/>
    <col min="2053" max="2053" width="14.140625" style="236" customWidth="1"/>
    <col min="2054" max="2054" width="16.5703125" style="236" customWidth="1"/>
    <col min="2055" max="2055" width="16.7109375" style="236" customWidth="1"/>
    <col min="2056" max="2056" width="17.42578125" style="236" customWidth="1"/>
    <col min="2057" max="2057" width="3.5703125" style="236" customWidth="1"/>
    <col min="2058" max="2064" width="11.28515625" style="236" customWidth="1"/>
    <col min="2065" max="2303" width="9.140625" style="236"/>
    <col min="2304" max="2304" width="3.5703125" style="236" customWidth="1"/>
    <col min="2305" max="2305" width="5.7109375" style="236" bestFit="1" customWidth="1"/>
    <col min="2306" max="2306" width="19.140625" style="236" customWidth="1"/>
    <col min="2307" max="2307" width="14" style="236" customWidth="1"/>
    <col min="2308" max="2308" width="14.85546875" style="236" customWidth="1"/>
    <col min="2309" max="2309" width="14.140625" style="236" customWidth="1"/>
    <col min="2310" max="2310" width="16.5703125" style="236" customWidth="1"/>
    <col min="2311" max="2311" width="16.7109375" style="236" customWidth="1"/>
    <col min="2312" max="2312" width="17.42578125" style="236" customWidth="1"/>
    <col min="2313" max="2313" width="3.5703125" style="236" customWidth="1"/>
    <col min="2314" max="2320" width="11.28515625" style="236" customWidth="1"/>
    <col min="2321" max="2559" width="9.140625" style="236"/>
    <col min="2560" max="2560" width="3.5703125" style="236" customWidth="1"/>
    <col min="2561" max="2561" width="5.7109375" style="236" bestFit="1" customWidth="1"/>
    <col min="2562" max="2562" width="19.140625" style="236" customWidth="1"/>
    <col min="2563" max="2563" width="14" style="236" customWidth="1"/>
    <col min="2564" max="2564" width="14.85546875" style="236" customWidth="1"/>
    <col min="2565" max="2565" width="14.140625" style="236" customWidth="1"/>
    <col min="2566" max="2566" width="16.5703125" style="236" customWidth="1"/>
    <col min="2567" max="2567" width="16.7109375" style="236" customWidth="1"/>
    <col min="2568" max="2568" width="17.42578125" style="236" customWidth="1"/>
    <col min="2569" max="2569" width="3.5703125" style="236" customWidth="1"/>
    <col min="2570" max="2576" width="11.28515625" style="236" customWidth="1"/>
    <col min="2577" max="2815" width="9.140625" style="236"/>
    <col min="2816" max="2816" width="3.5703125" style="236" customWidth="1"/>
    <col min="2817" max="2817" width="5.7109375" style="236" bestFit="1" customWidth="1"/>
    <col min="2818" max="2818" width="19.140625" style="236" customWidth="1"/>
    <col min="2819" max="2819" width="14" style="236" customWidth="1"/>
    <col min="2820" max="2820" width="14.85546875" style="236" customWidth="1"/>
    <col min="2821" max="2821" width="14.140625" style="236" customWidth="1"/>
    <col min="2822" max="2822" width="16.5703125" style="236" customWidth="1"/>
    <col min="2823" max="2823" width="16.7109375" style="236" customWidth="1"/>
    <col min="2824" max="2824" width="17.42578125" style="236" customWidth="1"/>
    <col min="2825" max="2825" width="3.5703125" style="236" customWidth="1"/>
    <col min="2826" max="2832" width="11.28515625" style="236" customWidth="1"/>
    <col min="2833" max="3071" width="9.140625" style="236"/>
    <col min="3072" max="3072" width="3.5703125" style="236" customWidth="1"/>
    <col min="3073" max="3073" width="5.7109375" style="236" bestFit="1" customWidth="1"/>
    <col min="3074" max="3074" width="19.140625" style="236" customWidth="1"/>
    <col min="3075" max="3075" width="14" style="236" customWidth="1"/>
    <col min="3076" max="3076" width="14.85546875" style="236" customWidth="1"/>
    <col min="3077" max="3077" width="14.140625" style="236" customWidth="1"/>
    <col min="3078" max="3078" width="16.5703125" style="236" customWidth="1"/>
    <col min="3079" max="3079" width="16.7109375" style="236" customWidth="1"/>
    <col min="3080" max="3080" width="17.42578125" style="236" customWidth="1"/>
    <col min="3081" max="3081" width="3.5703125" style="236" customWidth="1"/>
    <col min="3082" max="3088" width="11.28515625" style="236" customWidth="1"/>
    <col min="3089" max="3327" width="9.140625" style="236"/>
    <col min="3328" max="3328" width="3.5703125" style="236" customWidth="1"/>
    <col min="3329" max="3329" width="5.7109375" style="236" bestFit="1" customWidth="1"/>
    <col min="3330" max="3330" width="19.140625" style="236" customWidth="1"/>
    <col min="3331" max="3331" width="14" style="236" customWidth="1"/>
    <col min="3332" max="3332" width="14.85546875" style="236" customWidth="1"/>
    <col min="3333" max="3333" width="14.140625" style="236" customWidth="1"/>
    <col min="3334" max="3334" width="16.5703125" style="236" customWidth="1"/>
    <col min="3335" max="3335" width="16.7109375" style="236" customWidth="1"/>
    <col min="3336" max="3336" width="17.42578125" style="236" customWidth="1"/>
    <col min="3337" max="3337" width="3.5703125" style="236" customWidth="1"/>
    <col min="3338" max="3344" width="11.28515625" style="236" customWidth="1"/>
    <col min="3345" max="3583" width="9.140625" style="236"/>
    <col min="3584" max="3584" width="3.5703125" style="236" customWidth="1"/>
    <col min="3585" max="3585" width="5.7109375" style="236" bestFit="1" customWidth="1"/>
    <col min="3586" max="3586" width="19.140625" style="236" customWidth="1"/>
    <col min="3587" max="3587" width="14" style="236" customWidth="1"/>
    <col min="3588" max="3588" width="14.85546875" style="236" customWidth="1"/>
    <col min="3589" max="3589" width="14.140625" style="236" customWidth="1"/>
    <col min="3590" max="3590" width="16.5703125" style="236" customWidth="1"/>
    <col min="3591" max="3591" width="16.7109375" style="236" customWidth="1"/>
    <col min="3592" max="3592" width="17.42578125" style="236" customWidth="1"/>
    <col min="3593" max="3593" width="3.5703125" style="236" customWidth="1"/>
    <col min="3594" max="3600" width="11.28515625" style="236" customWidth="1"/>
    <col min="3601" max="3839" width="9.140625" style="236"/>
    <col min="3840" max="3840" width="3.5703125" style="236" customWidth="1"/>
    <col min="3841" max="3841" width="5.7109375" style="236" bestFit="1" customWidth="1"/>
    <col min="3842" max="3842" width="19.140625" style="236" customWidth="1"/>
    <col min="3843" max="3843" width="14" style="236" customWidth="1"/>
    <col min="3844" max="3844" width="14.85546875" style="236" customWidth="1"/>
    <col min="3845" max="3845" width="14.140625" style="236" customWidth="1"/>
    <col min="3846" max="3846" width="16.5703125" style="236" customWidth="1"/>
    <col min="3847" max="3847" width="16.7109375" style="236" customWidth="1"/>
    <col min="3848" max="3848" width="17.42578125" style="236" customWidth="1"/>
    <col min="3849" max="3849" width="3.5703125" style="236" customWidth="1"/>
    <col min="3850" max="3856" width="11.28515625" style="236" customWidth="1"/>
    <col min="3857" max="4095" width="9.140625" style="236"/>
    <col min="4096" max="4096" width="3.5703125" style="236" customWidth="1"/>
    <col min="4097" max="4097" width="5.7109375" style="236" bestFit="1" customWidth="1"/>
    <col min="4098" max="4098" width="19.140625" style="236" customWidth="1"/>
    <col min="4099" max="4099" width="14" style="236" customWidth="1"/>
    <col min="4100" max="4100" width="14.85546875" style="236" customWidth="1"/>
    <col min="4101" max="4101" width="14.140625" style="236" customWidth="1"/>
    <col min="4102" max="4102" width="16.5703125" style="236" customWidth="1"/>
    <col min="4103" max="4103" width="16.7109375" style="236" customWidth="1"/>
    <col min="4104" max="4104" width="17.42578125" style="236" customWidth="1"/>
    <col min="4105" max="4105" width="3.5703125" style="236" customWidth="1"/>
    <col min="4106" max="4112" width="11.28515625" style="236" customWidth="1"/>
    <col min="4113" max="4351" width="9.140625" style="236"/>
    <col min="4352" max="4352" width="3.5703125" style="236" customWidth="1"/>
    <col min="4353" max="4353" width="5.7109375" style="236" bestFit="1" customWidth="1"/>
    <col min="4354" max="4354" width="19.140625" style="236" customWidth="1"/>
    <col min="4355" max="4355" width="14" style="236" customWidth="1"/>
    <col min="4356" max="4356" width="14.85546875" style="236" customWidth="1"/>
    <col min="4357" max="4357" width="14.140625" style="236" customWidth="1"/>
    <col min="4358" max="4358" width="16.5703125" style="236" customWidth="1"/>
    <col min="4359" max="4359" width="16.7109375" style="236" customWidth="1"/>
    <col min="4360" max="4360" width="17.42578125" style="236" customWidth="1"/>
    <col min="4361" max="4361" width="3.5703125" style="236" customWidth="1"/>
    <col min="4362" max="4368" width="11.28515625" style="236" customWidth="1"/>
    <col min="4369" max="4607" width="9.140625" style="236"/>
    <col min="4608" max="4608" width="3.5703125" style="236" customWidth="1"/>
    <col min="4609" max="4609" width="5.7109375" style="236" bestFit="1" customWidth="1"/>
    <col min="4610" max="4610" width="19.140625" style="236" customWidth="1"/>
    <col min="4611" max="4611" width="14" style="236" customWidth="1"/>
    <col min="4612" max="4612" width="14.85546875" style="236" customWidth="1"/>
    <col min="4613" max="4613" width="14.140625" style="236" customWidth="1"/>
    <col min="4614" max="4614" width="16.5703125" style="236" customWidth="1"/>
    <col min="4615" max="4615" width="16.7109375" style="236" customWidth="1"/>
    <col min="4616" max="4616" width="17.42578125" style="236" customWidth="1"/>
    <col min="4617" max="4617" width="3.5703125" style="236" customWidth="1"/>
    <col min="4618" max="4624" width="11.28515625" style="236" customWidth="1"/>
    <col min="4625" max="4863" width="9.140625" style="236"/>
    <col min="4864" max="4864" width="3.5703125" style="236" customWidth="1"/>
    <col min="4865" max="4865" width="5.7109375" style="236" bestFit="1" customWidth="1"/>
    <col min="4866" max="4866" width="19.140625" style="236" customWidth="1"/>
    <col min="4867" max="4867" width="14" style="236" customWidth="1"/>
    <col min="4868" max="4868" width="14.85546875" style="236" customWidth="1"/>
    <col min="4869" max="4869" width="14.140625" style="236" customWidth="1"/>
    <col min="4870" max="4870" width="16.5703125" style="236" customWidth="1"/>
    <col min="4871" max="4871" width="16.7109375" style="236" customWidth="1"/>
    <col min="4872" max="4872" width="17.42578125" style="236" customWidth="1"/>
    <col min="4873" max="4873" width="3.5703125" style="236" customWidth="1"/>
    <col min="4874" max="4880" width="11.28515625" style="236" customWidth="1"/>
    <col min="4881" max="5119" width="9.140625" style="236"/>
    <col min="5120" max="5120" width="3.5703125" style="236" customWidth="1"/>
    <col min="5121" max="5121" width="5.7109375" style="236" bestFit="1" customWidth="1"/>
    <col min="5122" max="5122" width="19.140625" style="236" customWidth="1"/>
    <col min="5123" max="5123" width="14" style="236" customWidth="1"/>
    <col min="5124" max="5124" width="14.85546875" style="236" customWidth="1"/>
    <col min="5125" max="5125" width="14.140625" style="236" customWidth="1"/>
    <col min="5126" max="5126" width="16.5703125" style="236" customWidth="1"/>
    <col min="5127" max="5127" width="16.7109375" style="236" customWidth="1"/>
    <col min="5128" max="5128" width="17.42578125" style="236" customWidth="1"/>
    <col min="5129" max="5129" width="3.5703125" style="236" customWidth="1"/>
    <col min="5130" max="5136" width="11.28515625" style="236" customWidth="1"/>
    <col min="5137" max="5375" width="9.140625" style="236"/>
    <col min="5376" max="5376" width="3.5703125" style="236" customWidth="1"/>
    <col min="5377" max="5377" width="5.7109375" style="236" bestFit="1" customWidth="1"/>
    <col min="5378" max="5378" width="19.140625" style="236" customWidth="1"/>
    <col min="5379" max="5379" width="14" style="236" customWidth="1"/>
    <col min="5380" max="5380" width="14.85546875" style="236" customWidth="1"/>
    <col min="5381" max="5381" width="14.140625" style="236" customWidth="1"/>
    <col min="5382" max="5382" width="16.5703125" style="236" customWidth="1"/>
    <col min="5383" max="5383" width="16.7109375" style="236" customWidth="1"/>
    <col min="5384" max="5384" width="17.42578125" style="236" customWidth="1"/>
    <col min="5385" max="5385" width="3.5703125" style="236" customWidth="1"/>
    <col min="5386" max="5392" width="11.28515625" style="236" customWidth="1"/>
    <col min="5393" max="5631" width="9.140625" style="236"/>
    <col min="5632" max="5632" width="3.5703125" style="236" customWidth="1"/>
    <col min="5633" max="5633" width="5.7109375" style="236" bestFit="1" customWidth="1"/>
    <col min="5634" max="5634" width="19.140625" style="236" customWidth="1"/>
    <col min="5635" max="5635" width="14" style="236" customWidth="1"/>
    <col min="5636" max="5636" width="14.85546875" style="236" customWidth="1"/>
    <col min="5637" max="5637" width="14.140625" style="236" customWidth="1"/>
    <col min="5638" max="5638" width="16.5703125" style="236" customWidth="1"/>
    <col min="5639" max="5639" width="16.7109375" style="236" customWidth="1"/>
    <col min="5640" max="5640" width="17.42578125" style="236" customWidth="1"/>
    <col min="5641" max="5641" width="3.5703125" style="236" customWidth="1"/>
    <col min="5642" max="5648" width="11.28515625" style="236" customWidth="1"/>
    <col min="5649" max="5887" width="9.140625" style="236"/>
    <col min="5888" max="5888" width="3.5703125" style="236" customWidth="1"/>
    <col min="5889" max="5889" width="5.7109375" style="236" bestFit="1" customWidth="1"/>
    <col min="5890" max="5890" width="19.140625" style="236" customWidth="1"/>
    <col min="5891" max="5891" width="14" style="236" customWidth="1"/>
    <col min="5892" max="5892" width="14.85546875" style="236" customWidth="1"/>
    <col min="5893" max="5893" width="14.140625" style="236" customWidth="1"/>
    <col min="5894" max="5894" width="16.5703125" style="236" customWidth="1"/>
    <col min="5895" max="5895" width="16.7109375" style="236" customWidth="1"/>
    <col min="5896" max="5896" width="17.42578125" style="236" customWidth="1"/>
    <col min="5897" max="5897" width="3.5703125" style="236" customWidth="1"/>
    <col min="5898" max="5904" width="11.28515625" style="236" customWidth="1"/>
    <col min="5905" max="6143" width="9.140625" style="236"/>
    <col min="6144" max="6144" width="3.5703125" style="236" customWidth="1"/>
    <col min="6145" max="6145" width="5.7109375" style="236" bestFit="1" customWidth="1"/>
    <col min="6146" max="6146" width="19.140625" style="236" customWidth="1"/>
    <col min="6147" max="6147" width="14" style="236" customWidth="1"/>
    <col min="6148" max="6148" width="14.85546875" style="236" customWidth="1"/>
    <col min="6149" max="6149" width="14.140625" style="236" customWidth="1"/>
    <col min="6150" max="6150" width="16.5703125" style="236" customWidth="1"/>
    <col min="6151" max="6151" width="16.7109375" style="236" customWidth="1"/>
    <col min="6152" max="6152" width="17.42578125" style="236" customWidth="1"/>
    <col min="6153" max="6153" width="3.5703125" style="236" customWidth="1"/>
    <col min="6154" max="6160" width="11.28515625" style="236" customWidth="1"/>
    <col min="6161" max="6399" width="9.140625" style="236"/>
    <col min="6400" max="6400" width="3.5703125" style="236" customWidth="1"/>
    <col min="6401" max="6401" width="5.7109375" style="236" bestFit="1" customWidth="1"/>
    <col min="6402" max="6402" width="19.140625" style="236" customWidth="1"/>
    <col min="6403" max="6403" width="14" style="236" customWidth="1"/>
    <col min="6404" max="6404" width="14.85546875" style="236" customWidth="1"/>
    <col min="6405" max="6405" width="14.140625" style="236" customWidth="1"/>
    <col min="6406" max="6406" width="16.5703125" style="236" customWidth="1"/>
    <col min="6407" max="6407" width="16.7109375" style="236" customWidth="1"/>
    <col min="6408" max="6408" width="17.42578125" style="236" customWidth="1"/>
    <col min="6409" max="6409" width="3.5703125" style="236" customWidth="1"/>
    <col min="6410" max="6416" width="11.28515625" style="236" customWidth="1"/>
    <col min="6417" max="6655" width="9.140625" style="236"/>
    <col min="6656" max="6656" width="3.5703125" style="236" customWidth="1"/>
    <col min="6657" max="6657" width="5.7109375" style="236" bestFit="1" customWidth="1"/>
    <col min="6658" max="6658" width="19.140625" style="236" customWidth="1"/>
    <col min="6659" max="6659" width="14" style="236" customWidth="1"/>
    <col min="6660" max="6660" width="14.85546875" style="236" customWidth="1"/>
    <col min="6661" max="6661" width="14.140625" style="236" customWidth="1"/>
    <col min="6662" max="6662" width="16.5703125" style="236" customWidth="1"/>
    <col min="6663" max="6663" width="16.7109375" style="236" customWidth="1"/>
    <col min="6664" max="6664" width="17.42578125" style="236" customWidth="1"/>
    <col min="6665" max="6665" width="3.5703125" style="236" customWidth="1"/>
    <col min="6666" max="6672" width="11.28515625" style="236" customWidth="1"/>
    <col min="6673" max="6911" width="9.140625" style="236"/>
    <col min="6912" max="6912" width="3.5703125" style="236" customWidth="1"/>
    <col min="6913" max="6913" width="5.7109375" style="236" bestFit="1" customWidth="1"/>
    <col min="6914" max="6914" width="19.140625" style="236" customWidth="1"/>
    <col min="6915" max="6915" width="14" style="236" customWidth="1"/>
    <col min="6916" max="6916" width="14.85546875" style="236" customWidth="1"/>
    <col min="6917" max="6917" width="14.140625" style="236" customWidth="1"/>
    <col min="6918" max="6918" width="16.5703125" style="236" customWidth="1"/>
    <col min="6919" max="6919" width="16.7109375" style="236" customWidth="1"/>
    <col min="6920" max="6920" width="17.42578125" style="236" customWidth="1"/>
    <col min="6921" max="6921" width="3.5703125" style="236" customWidth="1"/>
    <col min="6922" max="6928" width="11.28515625" style="236" customWidth="1"/>
    <col min="6929" max="7167" width="9.140625" style="236"/>
    <col min="7168" max="7168" width="3.5703125" style="236" customWidth="1"/>
    <col min="7169" max="7169" width="5.7109375" style="236" bestFit="1" customWidth="1"/>
    <col min="7170" max="7170" width="19.140625" style="236" customWidth="1"/>
    <col min="7171" max="7171" width="14" style="236" customWidth="1"/>
    <col min="7172" max="7172" width="14.85546875" style="236" customWidth="1"/>
    <col min="7173" max="7173" width="14.140625" style="236" customWidth="1"/>
    <col min="7174" max="7174" width="16.5703125" style="236" customWidth="1"/>
    <col min="7175" max="7175" width="16.7109375" style="236" customWidth="1"/>
    <col min="7176" max="7176" width="17.42578125" style="236" customWidth="1"/>
    <col min="7177" max="7177" width="3.5703125" style="236" customWidth="1"/>
    <col min="7178" max="7184" width="11.28515625" style="236" customWidth="1"/>
    <col min="7185" max="7423" width="9.140625" style="236"/>
    <col min="7424" max="7424" width="3.5703125" style="236" customWidth="1"/>
    <col min="7425" max="7425" width="5.7109375" style="236" bestFit="1" customWidth="1"/>
    <col min="7426" max="7426" width="19.140625" style="236" customWidth="1"/>
    <col min="7427" max="7427" width="14" style="236" customWidth="1"/>
    <col min="7428" max="7428" width="14.85546875" style="236" customWidth="1"/>
    <col min="7429" max="7429" width="14.140625" style="236" customWidth="1"/>
    <col min="7430" max="7430" width="16.5703125" style="236" customWidth="1"/>
    <col min="7431" max="7431" width="16.7109375" style="236" customWidth="1"/>
    <col min="7432" max="7432" width="17.42578125" style="236" customWidth="1"/>
    <col min="7433" max="7433" width="3.5703125" style="236" customWidth="1"/>
    <col min="7434" max="7440" width="11.28515625" style="236" customWidth="1"/>
    <col min="7441" max="7679" width="9.140625" style="236"/>
    <col min="7680" max="7680" width="3.5703125" style="236" customWidth="1"/>
    <col min="7681" max="7681" width="5.7109375" style="236" bestFit="1" customWidth="1"/>
    <col min="7682" max="7682" width="19.140625" style="236" customWidth="1"/>
    <col min="7683" max="7683" width="14" style="236" customWidth="1"/>
    <col min="7684" max="7684" width="14.85546875" style="236" customWidth="1"/>
    <col min="7685" max="7685" width="14.140625" style="236" customWidth="1"/>
    <col min="7686" max="7686" width="16.5703125" style="236" customWidth="1"/>
    <col min="7687" max="7687" width="16.7109375" style="236" customWidth="1"/>
    <col min="7688" max="7688" width="17.42578125" style="236" customWidth="1"/>
    <col min="7689" max="7689" width="3.5703125" style="236" customWidth="1"/>
    <col min="7690" max="7696" width="11.28515625" style="236" customWidth="1"/>
    <col min="7697" max="7935" width="9.140625" style="236"/>
    <col min="7936" max="7936" width="3.5703125" style="236" customWidth="1"/>
    <col min="7937" max="7937" width="5.7109375" style="236" bestFit="1" customWidth="1"/>
    <col min="7938" max="7938" width="19.140625" style="236" customWidth="1"/>
    <col min="7939" max="7939" width="14" style="236" customWidth="1"/>
    <col min="7940" max="7940" width="14.85546875" style="236" customWidth="1"/>
    <col min="7941" max="7941" width="14.140625" style="236" customWidth="1"/>
    <col min="7942" max="7942" width="16.5703125" style="236" customWidth="1"/>
    <col min="7943" max="7943" width="16.7109375" style="236" customWidth="1"/>
    <col min="7944" max="7944" width="17.42578125" style="236" customWidth="1"/>
    <col min="7945" max="7945" width="3.5703125" style="236" customWidth="1"/>
    <col min="7946" max="7952" width="11.28515625" style="236" customWidth="1"/>
    <col min="7953" max="8191" width="9.140625" style="236"/>
    <col min="8192" max="8192" width="3.5703125" style="236" customWidth="1"/>
    <col min="8193" max="8193" width="5.7109375" style="236" bestFit="1" customWidth="1"/>
    <col min="8194" max="8194" width="19.140625" style="236" customWidth="1"/>
    <col min="8195" max="8195" width="14" style="236" customWidth="1"/>
    <col min="8196" max="8196" width="14.85546875" style="236" customWidth="1"/>
    <col min="8197" max="8197" width="14.140625" style="236" customWidth="1"/>
    <col min="8198" max="8198" width="16.5703125" style="236" customWidth="1"/>
    <col min="8199" max="8199" width="16.7109375" style="236" customWidth="1"/>
    <col min="8200" max="8200" width="17.42578125" style="236" customWidth="1"/>
    <col min="8201" max="8201" width="3.5703125" style="236" customWidth="1"/>
    <col min="8202" max="8208" width="11.28515625" style="236" customWidth="1"/>
    <col min="8209" max="8447" width="9.140625" style="236"/>
    <col min="8448" max="8448" width="3.5703125" style="236" customWidth="1"/>
    <col min="8449" max="8449" width="5.7109375" style="236" bestFit="1" customWidth="1"/>
    <col min="8450" max="8450" width="19.140625" style="236" customWidth="1"/>
    <col min="8451" max="8451" width="14" style="236" customWidth="1"/>
    <col min="8452" max="8452" width="14.85546875" style="236" customWidth="1"/>
    <col min="8453" max="8453" width="14.140625" style="236" customWidth="1"/>
    <col min="8454" max="8454" width="16.5703125" style="236" customWidth="1"/>
    <col min="8455" max="8455" width="16.7109375" style="236" customWidth="1"/>
    <col min="8456" max="8456" width="17.42578125" style="236" customWidth="1"/>
    <col min="8457" max="8457" width="3.5703125" style="236" customWidth="1"/>
    <col min="8458" max="8464" width="11.28515625" style="236" customWidth="1"/>
    <col min="8465" max="8703" width="9.140625" style="236"/>
    <col min="8704" max="8704" width="3.5703125" style="236" customWidth="1"/>
    <col min="8705" max="8705" width="5.7109375" style="236" bestFit="1" customWidth="1"/>
    <col min="8706" max="8706" width="19.140625" style="236" customWidth="1"/>
    <col min="8707" max="8707" width="14" style="236" customWidth="1"/>
    <col min="8708" max="8708" width="14.85546875" style="236" customWidth="1"/>
    <col min="8709" max="8709" width="14.140625" style="236" customWidth="1"/>
    <col min="8710" max="8710" width="16.5703125" style="236" customWidth="1"/>
    <col min="8711" max="8711" width="16.7109375" style="236" customWidth="1"/>
    <col min="8712" max="8712" width="17.42578125" style="236" customWidth="1"/>
    <col min="8713" max="8713" width="3.5703125" style="236" customWidth="1"/>
    <col min="8714" max="8720" width="11.28515625" style="236" customWidth="1"/>
    <col min="8721" max="8959" width="9.140625" style="236"/>
    <col min="8960" max="8960" width="3.5703125" style="236" customWidth="1"/>
    <col min="8961" max="8961" width="5.7109375" style="236" bestFit="1" customWidth="1"/>
    <col min="8962" max="8962" width="19.140625" style="236" customWidth="1"/>
    <col min="8963" max="8963" width="14" style="236" customWidth="1"/>
    <col min="8964" max="8964" width="14.85546875" style="236" customWidth="1"/>
    <col min="8965" max="8965" width="14.140625" style="236" customWidth="1"/>
    <col min="8966" max="8966" width="16.5703125" style="236" customWidth="1"/>
    <col min="8967" max="8967" width="16.7109375" style="236" customWidth="1"/>
    <col min="8968" max="8968" width="17.42578125" style="236" customWidth="1"/>
    <col min="8969" max="8969" width="3.5703125" style="236" customWidth="1"/>
    <col min="8970" max="8976" width="11.28515625" style="236" customWidth="1"/>
    <col min="8977" max="9215" width="9.140625" style="236"/>
    <col min="9216" max="9216" width="3.5703125" style="236" customWidth="1"/>
    <col min="9217" max="9217" width="5.7109375" style="236" bestFit="1" customWidth="1"/>
    <col min="9218" max="9218" width="19.140625" style="236" customWidth="1"/>
    <col min="9219" max="9219" width="14" style="236" customWidth="1"/>
    <col min="9220" max="9220" width="14.85546875" style="236" customWidth="1"/>
    <col min="9221" max="9221" width="14.140625" style="236" customWidth="1"/>
    <col min="9222" max="9222" width="16.5703125" style="236" customWidth="1"/>
    <col min="9223" max="9223" width="16.7109375" style="236" customWidth="1"/>
    <col min="9224" max="9224" width="17.42578125" style="236" customWidth="1"/>
    <col min="9225" max="9225" width="3.5703125" style="236" customWidth="1"/>
    <col min="9226" max="9232" width="11.28515625" style="236" customWidth="1"/>
    <col min="9233" max="9471" width="9.140625" style="236"/>
    <col min="9472" max="9472" width="3.5703125" style="236" customWidth="1"/>
    <col min="9473" max="9473" width="5.7109375" style="236" bestFit="1" customWidth="1"/>
    <col min="9474" max="9474" width="19.140625" style="236" customWidth="1"/>
    <col min="9475" max="9475" width="14" style="236" customWidth="1"/>
    <col min="9476" max="9476" width="14.85546875" style="236" customWidth="1"/>
    <col min="9477" max="9477" width="14.140625" style="236" customWidth="1"/>
    <col min="9478" max="9478" width="16.5703125" style="236" customWidth="1"/>
    <col min="9479" max="9479" width="16.7109375" style="236" customWidth="1"/>
    <col min="9480" max="9480" width="17.42578125" style="236" customWidth="1"/>
    <col min="9481" max="9481" width="3.5703125" style="236" customWidth="1"/>
    <col min="9482" max="9488" width="11.28515625" style="236" customWidth="1"/>
    <col min="9489" max="9727" width="9.140625" style="236"/>
    <col min="9728" max="9728" width="3.5703125" style="236" customWidth="1"/>
    <col min="9729" max="9729" width="5.7109375" style="236" bestFit="1" customWidth="1"/>
    <col min="9730" max="9730" width="19.140625" style="236" customWidth="1"/>
    <col min="9731" max="9731" width="14" style="236" customWidth="1"/>
    <col min="9732" max="9732" width="14.85546875" style="236" customWidth="1"/>
    <col min="9733" max="9733" width="14.140625" style="236" customWidth="1"/>
    <col min="9734" max="9734" width="16.5703125" style="236" customWidth="1"/>
    <col min="9735" max="9735" width="16.7109375" style="236" customWidth="1"/>
    <col min="9736" max="9736" width="17.42578125" style="236" customWidth="1"/>
    <col min="9737" max="9737" width="3.5703125" style="236" customWidth="1"/>
    <col min="9738" max="9744" width="11.28515625" style="236" customWidth="1"/>
    <col min="9745" max="9983" width="9.140625" style="236"/>
    <col min="9984" max="9984" width="3.5703125" style="236" customWidth="1"/>
    <col min="9985" max="9985" width="5.7109375" style="236" bestFit="1" customWidth="1"/>
    <col min="9986" max="9986" width="19.140625" style="236" customWidth="1"/>
    <col min="9987" max="9987" width="14" style="236" customWidth="1"/>
    <col min="9988" max="9988" width="14.85546875" style="236" customWidth="1"/>
    <col min="9989" max="9989" width="14.140625" style="236" customWidth="1"/>
    <col min="9990" max="9990" width="16.5703125" style="236" customWidth="1"/>
    <col min="9991" max="9991" width="16.7109375" style="236" customWidth="1"/>
    <col min="9992" max="9992" width="17.42578125" style="236" customWidth="1"/>
    <col min="9993" max="9993" width="3.5703125" style="236" customWidth="1"/>
    <col min="9994" max="10000" width="11.28515625" style="236" customWidth="1"/>
    <col min="10001" max="10239" width="9.140625" style="236"/>
    <col min="10240" max="10240" width="3.5703125" style="236" customWidth="1"/>
    <col min="10241" max="10241" width="5.7109375" style="236" bestFit="1" customWidth="1"/>
    <col min="10242" max="10242" width="19.140625" style="236" customWidth="1"/>
    <col min="10243" max="10243" width="14" style="236" customWidth="1"/>
    <col min="10244" max="10244" width="14.85546875" style="236" customWidth="1"/>
    <col min="10245" max="10245" width="14.140625" style="236" customWidth="1"/>
    <col min="10246" max="10246" width="16.5703125" style="236" customWidth="1"/>
    <col min="10247" max="10247" width="16.7109375" style="236" customWidth="1"/>
    <col min="10248" max="10248" width="17.42578125" style="236" customWidth="1"/>
    <col min="10249" max="10249" width="3.5703125" style="236" customWidth="1"/>
    <col min="10250" max="10256" width="11.28515625" style="236" customWidth="1"/>
    <col min="10257" max="10495" width="9.140625" style="236"/>
    <col min="10496" max="10496" width="3.5703125" style="236" customWidth="1"/>
    <col min="10497" max="10497" width="5.7109375" style="236" bestFit="1" customWidth="1"/>
    <col min="10498" max="10498" width="19.140625" style="236" customWidth="1"/>
    <col min="10499" max="10499" width="14" style="236" customWidth="1"/>
    <col min="10500" max="10500" width="14.85546875" style="236" customWidth="1"/>
    <col min="10501" max="10501" width="14.140625" style="236" customWidth="1"/>
    <col min="10502" max="10502" width="16.5703125" style="236" customWidth="1"/>
    <col min="10503" max="10503" width="16.7109375" style="236" customWidth="1"/>
    <col min="10504" max="10504" width="17.42578125" style="236" customWidth="1"/>
    <col min="10505" max="10505" width="3.5703125" style="236" customWidth="1"/>
    <col min="10506" max="10512" width="11.28515625" style="236" customWidth="1"/>
    <col min="10513" max="10751" width="9.140625" style="236"/>
    <col min="10752" max="10752" width="3.5703125" style="236" customWidth="1"/>
    <col min="10753" max="10753" width="5.7109375" style="236" bestFit="1" customWidth="1"/>
    <col min="10754" max="10754" width="19.140625" style="236" customWidth="1"/>
    <col min="10755" max="10755" width="14" style="236" customWidth="1"/>
    <col min="10756" max="10756" width="14.85546875" style="236" customWidth="1"/>
    <col min="10757" max="10757" width="14.140625" style="236" customWidth="1"/>
    <col min="10758" max="10758" width="16.5703125" style="236" customWidth="1"/>
    <col min="10759" max="10759" width="16.7109375" style="236" customWidth="1"/>
    <col min="10760" max="10760" width="17.42578125" style="236" customWidth="1"/>
    <col min="10761" max="10761" width="3.5703125" style="236" customWidth="1"/>
    <col min="10762" max="10768" width="11.28515625" style="236" customWidth="1"/>
    <col min="10769" max="11007" width="9.140625" style="236"/>
    <col min="11008" max="11008" width="3.5703125" style="236" customWidth="1"/>
    <col min="11009" max="11009" width="5.7109375" style="236" bestFit="1" customWidth="1"/>
    <col min="11010" max="11010" width="19.140625" style="236" customWidth="1"/>
    <col min="11011" max="11011" width="14" style="236" customWidth="1"/>
    <col min="11012" max="11012" width="14.85546875" style="236" customWidth="1"/>
    <col min="11013" max="11013" width="14.140625" style="236" customWidth="1"/>
    <col min="11014" max="11014" width="16.5703125" style="236" customWidth="1"/>
    <col min="11015" max="11015" width="16.7109375" style="236" customWidth="1"/>
    <col min="11016" max="11016" width="17.42578125" style="236" customWidth="1"/>
    <col min="11017" max="11017" width="3.5703125" style="236" customWidth="1"/>
    <col min="11018" max="11024" width="11.28515625" style="236" customWidth="1"/>
    <col min="11025" max="11263" width="9.140625" style="236"/>
    <col min="11264" max="11264" width="3.5703125" style="236" customWidth="1"/>
    <col min="11265" max="11265" width="5.7109375" style="236" bestFit="1" customWidth="1"/>
    <col min="11266" max="11266" width="19.140625" style="236" customWidth="1"/>
    <col min="11267" max="11267" width="14" style="236" customWidth="1"/>
    <col min="11268" max="11268" width="14.85546875" style="236" customWidth="1"/>
    <col min="11269" max="11269" width="14.140625" style="236" customWidth="1"/>
    <col min="11270" max="11270" width="16.5703125" style="236" customWidth="1"/>
    <col min="11271" max="11271" width="16.7109375" style="236" customWidth="1"/>
    <col min="11272" max="11272" width="17.42578125" style="236" customWidth="1"/>
    <col min="11273" max="11273" width="3.5703125" style="236" customWidth="1"/>
    <col min="11274" max="11280" width="11.28515625" style="236" customWidth="1"/>
    <col min="11281" max="11519" width="9.140625" style="236"/>
    <col min="11520" max="11520" width="3.5703125" style="236" customWidth="1"/>
    <col min="11521" max="11521" width="5.7109375" style="236" bestFit="1" customWidth="1"/>
    <col min="11522" max="11522" width="19.140625" style="236" customWidth="1"/>
    <col min="11523" max="11523" width="14" style="236" customWidth="1"/>
    <col min="11524" max="11524" width="14.85546875" style="236" customWidth="1"/>
    <col min="11525" max="11525" width="14.140625" style="236" customWidth="1"/>
    <col min="11526" max="11526" width="16.5703125" style="236" customWidth="1"/>
    <col min="11527" max="11527" width="16.7109375" style="236" customWidth="1"/>
    <col min="11528" max="11528" width="17.42578125" style="236" customWidth="1"/>
    <col min="11529" max="11529" width="3.5703125" style="236" customWidth="1"/>
    <col min="11530" max="11536" width="11.28515625" style="236" customWidth="1"/>
    <col min="11537" max="11775" width="9.140625" style="236"/>
    <col min="11776" max="11776" width="3.5703125" style="236" customWidth="1"/>
    <col min="11777" max="11777" width="5.7109375" style="236" bestFit="1" customWidth="1"/>
    <col min="11778" max="11778" width="19.140625" style="236" customWidth="1"/>
    <col min="11779" max="11779" width="14" style="236" customWidth="1"/>
    <col min="11780" max="11780" width="14.85546875" style="236" customWidth="1"/>
    <col min="11781" max="11781" width="14.140625" style="236" customWidth="1"/>
    <col min="11782" max="11782" width="16.5703125" style="236" customWidth="1"/>
    <col min="11783" max="11783" width="16.7109375" style="236" customWidth="1"/>
    <col min="11784" max="11784" width="17.42578125" style="236" customWidth="1"/>
    <col min="11785" max="11785" width="3.5703125" style="236" customWidth="1"/>
    <col min="11786" max="11792" width="11.28515625" style="236" customWidth="1"/>
    <col min="11793" max="12031" width="9.140625" style="236"/>
    <col min="12032" max="12032" width="3.5703125" style="236" customWidth="1"/>
    <col min="12033" max="12033" width="5.7109375" style="236" bestFit="1" customWidth="1"/>
    <col min="12034" max="12034" width="19.140625" style="236" customWidth="1"/>
    <col min="12035" max="12035" width="14" style="236" customWidth="1"/>
    <col min="12036" max="12036" width="14.85546875" style="236" customWidth="1"/>
    <col min="12037" max="12037" width="14.140625" style="236" customWidth="1"/>
    <col min="12038" max="12038" width="16.5703125" style="236" customWidth="1"/>
    <col min="12039" max="12039" width="16.7109375" style="236" customWidth="1"/>
    <col min="12040" max="12040" width="17.42578125" style="236" customWidth="1"/>
    <col min="12041" max="12041" width="3.5703125" style="236" customWidth="1"/>
    <col min="12042" max="12048" width="11.28515625" style="236" customWidth="1"/>
    <col min="12049" max="12287" width="9.140625" style="236"/>
    <col min="12288" max="12288" width="3.5703125" style="236" customWidth="1"/>
    <col min="12289" max="12289" width="5.7109375" style="236" bestFit="1" customWidth="1"/>
    <col min="12290" max="12290" width="19.140625" style="236" customWidth="1"/>
    <col min="12291" max="12291" width="14" style="236" customWidth="1"/>
    <col min="12292" max="12292" width="14.85546875" style="236" customWidth="1"/>
    <col min="12293" max="12293" width="14.140625" style="236" customWidth="1"/>
    <col min="12294" max="12294" width="16.5703125" style="236" customWidth="1"/>
    <col min="12295" max="12295" width="16.7109375" style="236" customWidth="1"/>
    <col min="12296" max="12296" width="17.42578125" style="236" customWidth="1"/>
    <col min="12297" max="12297" width="3.5703125" style="236" customWidth="1"/>
    <col min="12298" max="12304" width="11.28515625" style="236" customWidth="1"/>
    <col min="12305" max="12543" width="9.140625" style="236"/>
    <col min="12544" max="12544" width="3.5703125" style="236" customWidth="1"/>
    <col min="12545" max="12545" width="5.7109375" style="236" bestFit="1" customWidth="1"/>
    <col min="12546" max="12546" width="19.140625" style="236" customWidth="1"/>
    <col min="12547" max="12547" width="14" style="236" customWidth="1"/>
    <col min="12548" max="12548" width="14.85546875" style="236" customWidth="1"/>
    <col min="12549" max="12549" width="14.140625" style="236" customWidth="1"/>
    <col min="12550" max="12550" width="16.5703125" style="236" customWidth="1"/>
    <col min="12551" max="12551" width="16.7109375" style="236" customWidth="1"/>
    <col min="12552" max="12552" width="17.42578125" style="236" customWidth="1"/>
    <col min="12553" max="12553" width="3.5703125" style="236" customWidth="1"/>
    <col min="12554" max="12560" width="11.28515625" style="236" customWidth="1"/>
    <col min="12561" max="12799" width="9.140625" style="236"/>
    <col min="12800" max="12800" width="3.5703125" style="236" customWidth="1"/>
    <col min="12801" max="12801" width="5.7109375" style="236" bestFit="1" customWidth="1"/>
    <col min="12802" max="12802" width="19.140625" style="236" customWidth="1"/>
    <col min="12803" max="12803" width="14" style="236" customWidth="1"/>
    <col min="12804" max="12804" width="14.85546875" style="236" customWidth="1"/>
    <col min="12805" max="12805" width="14.140625" style="236" customWidth="1"/>
    <col min="12806" max="12806" width="16.5703125" style="236" customWidth="1"/>
    <col min="12807" max="12807" width="16.7109375" style="236" customWidth="1"/>
    <col min="12808" max="12808" width="17.42578125" style="236" customWidth="1"/>
    <col min="12809" max="12809" width="3.5703125" style="236" customWidth="1"/>
    <col min="12810" max="12816" width="11.28515625" style="236" customWidth="1"/>
    <col min="12817" max="13055" width="9.140625" style="236"/>
    <col min="13056" max="13056" width="3.5703125" style="236" customWidth="1"/>
    <col min="13057" max="13057" width="5.7109375" style="236" bestFit="1" customWidth="1"/>
    <col min="13058" max="13058" width="19.140625" style="236" customWidth="1"/>
    <col min="13059" max="13059" width="14" style="236" customWidth="1"/>
    <col min="13060" max="13060" width="14.85546875" style="236" customWidth="1"/>
    <col min="13061" max="13061" width="14.140625" style="236" customWidth="1"/>
    <col min="13062" max="13062" width="16.5703125" style="236" customWidth="1"/>
    <col min="13063" max="13063" width="16.7109375" style="236" customWidth="1"/>
    <col min="13064" max="13064" width="17.42578125" style="236" customWidth="1"/>
    <col min="13065" max="13065" width="3.5703125" style="236" customWidth="1"/>
    <col min="13066" max="13072" width="11.28515625" style="236" customWidth="1"/>
    <col min="13073" max="13311" width="9.140625" style="236"/>
    <col min="13312" max="13312" width="3.5703125" style="236" customWidth="1"/>
    <col min="13313" max="13313" width="5.7109375" style="236" bestFit="1" customWidth="1"/>
    <col min="13314" max="13314" width="19.140625" style="236" customWidth="1"/>
    <col min="13315" max="13315" width="14" style="236" customWidth="1"/>
    <col min="13316" max="13316" width="14.85546875" style="236" customWidth="1"/>
    <col min="13317" max="13317" width="14.140625" style="236" customWidth="1"/>
    <col min="13318" max="13318" width="16.5703125" style="236" customWidth="1"/>
    <col min="13319" max="13319" width="16.7109375" style="236" customWidth="1"/>
    <col min="13320" max="13320" width="17.42578125" style="236" customWidth="1"/>
    <col min="13321" max="13321" width="3.5703125" style="236" customWidth="1"/>
    <col min="13322" max="13328" width="11.28515625" style="236" customWidth="1"/>
    <col min="13329" max="13567" width="9.140625" style="236"/>
    <col min="13568" max="13568" width="3.5703125" style="236" customWidth="1"/>
    <col min="13569" max="13569" width="5.7109375" style="236" bestFit="1" customWidth="1"/>
    <col min="13570" max="13570" width="19.140625" style="236" customWidth="1"/>
    <col min="13571" max="13571" width="14" style="236" customWidth="1"/>
    <col min="13572" max="13572" width="14.85546875" style="236" customWidth="1"/>
    <col min="13573" max="13573" width="14.140625" style="236" customWidth="1"/>
    <col min="13574" max="13574" width="16.5703125" style="236" customWidth="1"/>
    <col min="13575" max="13575" width="16.7109375" style="236" customWidth="1"/>
    <col min="13576" max="13576" width="17.42578125" style="236" customWidth="1"/>
    <col min="13577" max="13577" width="3.5703125" style="236" customWidth="1"/>
    <col min="13578" max="13584" width="11.28515625" style="236" customWidth="1"/>
    <col min="13585" max="13823" width="9.140625" style="236"/>
    <col min="13824" max="13824" width="3.5703125" style="236" customWidth="1"/>
    <col min="13825" max="13825" width="5.7109375" style="236" bestFit="1" customWidth="1"/>
    <col min="13826" max="13826" width="19.140625" style="236" customWidth="1"/>
    <col min="13827" max="13827" width="14" style="236" customWidth="1"/>
    <col min="13828" max="13828" width="14.85546875" style="236" customWidth="1"/>
    <col min="13829" max="13829" width="14.140625" style="236" customWidth="1"/>
    <col min="13830" max="13830" width="16.5703125" style="236" customWidth="1"/>
    <col min="13831" max="13831" width="16.7109375" style="236" customWidth="1"/>
    <col min="13832" max="13832" width="17.42578125" style="236" customWidth="1"/>
    <col min="13833" max="13833" width="3.5703125" style="236" customWidth="1"/>
    <col min="13834" max="13840" width="11.28515625" style="236" customWidth="1"/>
    <col min="13841" max="14079" width="9.140625" style="236"/>
    <col min="14080" max="14080" width="3.5703125" style="236" customWidth="1"/>
    <col min="14081" max="14081" width="5.7109375" style="236" bestFit="1" customWidth="1"/>
    <col min="14082" max="14082" width="19.140625" style="236" customWidth="1"/>
    <col min="14083" max="14083" width="14" style="236" customWidth="1"/>
    <col min="14084" max="14084" width="14.85546875" style="236" customWidth="1"/>
    <col min="14085" max="14085" width="14.140625" style="236" customWidth="1"/>
    <col min="14086" max="14086" width="16.5703125" style="236" customWidth="1"/>
    <col min="14087" max="14087" width="16.7109375" style="236" customWidth="1"/>
    <col min="14088" max="14088" width="17.42578125" style="236" customWidth="1"/>
    <col min="14089" max="14089" width="3.5703125" style="236" customWidth="1"/>
    <col min="14090" max="14096" width="11.28515625" style="236" customWidth="1"/>
    <col min="14097" max="14335" width="9.140625" style="236"/>
    <col min="14336" max="14336" width="3.5703125" style="236" customWidth="1"/>
    <col min="14337" max="14337" width="5.7109375" style="236" bestFit="1" customWidth="1"/>
    <col min="14338" max="14338" width="19.140625" style="236" customWidth="1"/>
    <col min="14339" max="14339" width="14" style="236" customWidth="1"/>
    <col min="14340" max="14340" width="14.85546875" style="236" customWidth="1"/>
    <col min="14341" max="14341" width="14.140625" style="236" customWidth="1"/>
    <col min="14342" max="14342" width="16.5703125" style="236" customWidth="1"/>
    <col min="14343" max="14343" width="16.7109375" style="236" customWidth="1"/>
    <col min="14344" max="14344" width="17.42578125" style="236" customWidth="1"/>
    <col min="14345" max="14345" width="3.5703125" style="236" customWidth="1"/>
    <col min="14346" max="14352" width="11.28515625" style="236" customWidth="1"/>
    <col min="14353" max="14591" width="9.140625" style="236"/>
    <col min="14592" max="14592" width="3.5703125" style="236" customWidth="1"/>
    <col min="14593" max="14593" width="5.7109375" style="236" bestFit="1" customWidth="1"/>
    <col min="14594" max="14594" width="19.140625" style="236" customWidth="1"/>
    <col min="14595" max="14595" width="14" style="236" customWidth="1"/>
    <col min="14596" max="14596" width="14.85546875" style="236" customWidth="1"/>
    <col min="14597" max="14597" width="14.140625" style="236" customWidth="1"/>
    <col min="14598" max="14598" width="16.5703125" style="236" customWidth="1"/>
    <col min="14599" max="14599" width="16.7109375" style="236" customWidth="1"/>
    <col min="14600" max="14600" width="17.42578125" style="236" customWidth="1"/>
    <col min="14601" max="14601" width="3.5703125" style="236" customWidth="1"/>
    <col min="14602" max="14608" width="11.28515625" style="236" customWidth="1"/>
    <col min="14609" max="14847" width="9.140625" style="236"/>
    <col min="14848" max="14848" width="3.5703125" style="236" customWidth="1"/>
    <col min="14849" max="14849" width="5.7109375" style="236" bestFit="1" customWidth="1"/>
    <col min="14850" max="14850" width="19.140625" style="236" customWidth="1"/>
    <col min="14851" max="14851" width="14" style="236" customWidth="1"/>
    <col min="14852" max="14852" width="14.85546875" style="236" customWidth="1"/>
    <col min="14853" max="14853" width="14.140625" style="236" customWidth="1"/>
    <col min="14854" max="14854" width="16.5703125" style="236" customWidth="1"/>
    <col min="14855" max="14855" width="16.7109375" style="236" customWidth="1"/>
    <col min="14856" max="14856" width="17.42578125" style="236" customWidth="1"/>
    <col min="14857" max="14857" width="3.5703125" style="236" customWidth="1"/>
    <col min="14858" max="14864" width="11.28515625" style="236" customWidth="1"/>
    <col min="14865" max="15103" width="9.140625" style="236"/>
    <col min="15104" max="15104" width="3.5703125" style="236" customWidth="1"/>
    <col min="15105" max="15105" width="5.7109375" style="236" bestFit="1" customWidth="1"/>
    <col min="15106" max="15106" width="19.140625" style="236" customWidth="1"/>
    <col min="15107" max="15107" width="14" style="236" customWidth="1"/>
    <col min="15108" max="15108" width="14.85546875" style="236" customWidth="1"/>
    <col min="15109" max="15109" width="14.140625" style="236" customWidth="1"/>
    <col min="15110" max="15110" width="16.5703125" style="236" customWidth="1"/>
    <col min="15111" max="15111" width="16.7109375" style="236" customWidth="1"/>
    <col min="15112" max="15112" width="17.42578125" style="236" customWidth="1"/>
    <col min="15113" max="15113" width="3.5703125" style="236" customWidth="1"/>
    <col min="15114" max="15120" width="11.28515625" style="236" customWidth="1"/>
    <col min="15121" max="15359" width="9.140625" style="236"/>
    <col min="15360" max="15360" width="3.5703125" style="236" customWidth="1"/>
    <col min="15361" max="15361" width="5.7109375" style="236" bestFit="1" customWidth="1"/>
    <col min="15362" max="15362" width="19.140625" style="236" customWidth="1"/>
    <col min="15363" max="15363" width="14" style="236" customWidth="1"/>
    <col min="15364" max="15364" width="14.85546875" style="236" customWidth="1"/>
    <col min="15365" max="15365" width="14.140625" style="236" customWidth="1"/>
    <col min="15366" max="15366" width="16.5703125" style="236" customWidth="1"/>
    <col min="15367" max="15367" width="16.7109375" style="236" customWidth="1"/>
    <col min="15368" max="15368" width="17.42578125" style="236" customWidth="1"/>
    <col min="15369" max="15369" width="3.5703125" style="236" customWidth="1"/>
    <col min="15370" max="15376" width="11.28515625" style="236" customWidth="1"/>
    <col min="15377" max="15615" width="9.140625" style="236"/>
    <col min="15616" max="15616" width="3.5703125" style="236" customWidth="1"/>
    <col min="15617" max="15617" width="5.7109375" style="236" bestFit="1" customWidth="1"/>
    <col min="15618" max="15618" width="19.140625" style="236" customWidth="1"/>
    <col min="15619" max="15619" width="14" style="236" customWidth="1"/>
    <col min="15620" max="15620" width="14.85546875" style="236" customWidth="1"/>
    <col min="15621" max="15621" width="14.140625" style="236" customWidth="1"/>
    <col min="15622" max="15622" width="16.5703125" style="236" customWidth="1"/>
    <col min="15623" max="15623" width="16.7109375" style="236" customWidth="1"/>
    <col min="15624" max="15624" width="17.42578125" style="236" customWidth="1"/>
    <col min="15625" max="15625" width="3.5703125" style="236" customWidth="1"/>
    <col min="15626" max="15632" width="11.28515625" style="236" customWidth="1"/>
    <col min="15633" max="15871" width="9.140625" style="236"/>
    <col min="15872" max="15872" width="3.5703125" style="236" customWidth="1"/>
    <col min="15873" max="15873" width="5.7109375" style="236" bestFit="1" customWidth="1"/>
    <col min="15874" max="15874" width="19.140625" style="236" customWidth="1"/>
    <col min="15875" max="15875" width="14" style="236" customWidth="1"/>
    <col min="15876" max="15876" width="14.85546875" style="236" customWidth="1"/>
    <col min="15877" max="15877" width="14.140625" style="236" customWidth="1"/>
    <col min="15878" max="15878" width="16.5703125" style="236" customWidth="1"/>
    <col min="15879" max="15879" width="16.7109375" style="236" customWidth="1"/>
    <col min="15880" max="15880" width="17.42578125" style="236" customWidth="1"/>
    <col min="15881" max="15881" width="3.5703125" style="236" customWidth="1"/>
    <col min="15882" max="15888" width="11.28515625" style="236" customWidth="1"/>
    <col min="15889" max="16127" width="9.140625" style="236"/>
    <col min="16128" max="16128" width="3.5703125" style="236" customWidth="1"/>
    <col min="16129" max="16129" width="5.7109375" style="236" bestFit="1" customWidth="1"/>
    <col min="16130" max="16130" width="19.140625" style="236" customWidth="1"/>
    <col min="16131" max="16131" width="14" style="236" customWidth="1"/>
    <col min="16132" max="16132" width="14.85546875" style="236" customWidth="1"/>
    <col min="16133" max="16133" width="14.140625" style="236" customWidth="1"/>
    <col min="16134" max="16134" width="16.5703125" style="236" customWidth="1"/>
    <col min="16135" max="16135" width="16.7109375" style="236" customWidth="1"/>
    <col min="16136" max="16136" width="17.42578125" style="236" customWidth="1"/>
    <col min="16137" max="16137" width="3.5703125" style="236" customWidth="1"/>
    <col min="16138" max="16144" width="11.28515625" style="236" customWidth="1"/>
    <col min="16145" max="16384" width="9.140625" style="236"/>
  </cols>
  <sheetData>
    <row r="2" spans="2:11" ht="15.75">
      <c r="B2" s="673" t="s">
        <v>3356</v>
      </c>
      <c r="D2" s="889"/>
      <c r="I2" s="1293" t="s">
        <v>3357</v>
      </c>
      <c r="J2" s="1293"/>
    </row>
    <row r="3" spans="2:11">
      <c r="I3" s="1292" t="s">
        <v>70</v>
      </c>
      <c r="J3" s="1292"/>
    </row>
    <row r="4" spans="2:11" ht="18">
      <c r="B4" s="1287" t="s">
        <v>3272</v>
      </c>
      <c r="C4" s="1287"/>
      <c r="D4" s="1287"/>
      <c r="E4" s="1287"/>
      <c r="F4" s="1287"/>
      <c r="G4" s="1287"/>
      <c r="H4" s="1287"/>
      <c r="I4" s="1287"/>
      <c r="J4" s="1287"/>
      <c r="K4" s="241"/>
    </row>
    <row r="5" spans="2:11" ht="15.75" thickBot="1">
      <c r="C5" s="869"/>
      <c r="D5" s="869"/>
      <c r="E5" s="869"/>
      <c r="F5" s="871"/>
      <c r="G5" s="871"/>
      <c r="H5" s="871"/>
    </row>
    <row r="6" spans="2:11" ht="58.5" customHeight="1" thickTop="1">
      <c r="B6" s="1288" t="s">
        <v>2792</v>
      </c>
      <c r="C6" s="1290" t="s">
        <v>3273</v>
      </c>
      <c r="D6" s="1290" t="s">
        <v>3274</v>
      </c>
      <c r="E6" s="1290" t="s">
        <v>3275</v>
      </c>
      <c r="F6" s="872" t="s">
        <v>3276</v>
      </c>
      <c r="G6" s="872" t="s">
        <v>3277</v>
      </c>
      <c r="H6" s="872" t="s">
        <v>3278</v>
      </c>
      <c r="I6" s="872" t="s">
        <v>3279</v>
      </c>
      <c r="J6" s="873" t="s">
        <v>3280</v>
      </c>
    </row>
    <row r="7" spans="2:11" ht="13.5" thickBot="1">
      <c r="B7" s="1289"/>
      <c r="C7" s="1291"/>
      <c r="D7" s="1291"/>
      <c r="E7" s="1291"/>
      <c r="F7" s="874" t="s">
        <v>2795</v>
      </c>
      <c r="G7" s="874" t="s">
        <v>2797</v>
      </c>
      <c r="H7" s="874" t="s">
        <v>2800</v>
      </c>
      <c r="I7" s="874" t="s">
        <v>3104</v>
      </c>
      <c r="J7" s="875" t="s">
        <v>3281</v>
      </c>
    </row>
    <row r="8" spans="2:11" ht="15.75" thickTop="1">
      <c r="B8" s="674">
        <v>1</v>
      </c>
      <c r="C8" s="890" t="s">
        <v>3282</v>
      </c>
      <c r="D8" s="890" t="s">
        <v>3283</v>
      </c>
      <c r="E8" s="890" t="s">
        <v>3284</v>
      </c>
      <c r="F8" s="891">
        <v>299536</v>
      </c>
      <c r="G8" s="891">
        <v>0</v>
      </c>
      <c r="H8" s="891">
        <v>15207</v>
      </c>
      <c r="I8" s="891">
        <v>314743</v>
      </c>
      <c r="J8" s="892">
        <v>0</v>
      </c>
    </row>
    <row r="9" spans="2:11">
      <c r="B9" s="675">
        <v>2</v>
      </c>
      <c r="C9" s="890" t="s">
        <v>3282</v>
      </c>
      <c r="D9" s="881" t="s">
        <v>3285</v>
      </c>
      <c r="E9" s="881" t="s">
        <v>3286</v>
      </c>
      <c r="F9" s="891">
        <v>299540</v>
      </c>
      <c r="G9" s="891">
        <v>0</v>
      </c>
      <c r="H9" s="891">
        <v>15207</v>
      </c>
      <c r="I9" s="891">
        <v>314747</v>
      </c>
      <c r="J9" s="893">
        <v>0</v>
      </c>
    </row>
    <row r="10" spans="2:11">
      <c r="B10" s="675">
        <v>3</v>
      </c>
      <c r="C10" s="890" t="s">
        <v>3282</v>
      </c>
      <c r="D10" s="890" t="s">
        <v>3287</v>
      </c>
      <c r="E10" s="890" t="s">
        <v>3288</v>
      </c>
      <c r="F10" s="891">
        <v>1816268</v>
      </c>
      <c r="G10" s="891">
        <v>0</v>
      </c>
      <c r="H10" s="891">
        <v>104239</v>
      </c>
      <c r="I10" s="891">
        <v>1920507</v>
      </c>
      <c r="J10" s="893">
        <v>0</v>
      </c>
    </row>
    <row r="11" spans="2:11">
      <c r="B11" s="675">
        <v>4</v>
      </c>
      <c r="C11" s="890" t="s">
        <v>3282</v>
      </c>
      <c r="D11" s="890" t="s">
        <v>3289</v>
      </c>
      <c r="E11" s="890" t="s">
        <v>3290</v>
      </c>
      <c r="F11" s="891">
        <v>963241</v>
      </c>
      <c r="G11" s="891">
        <v>0</v>
      </c>
      <c r="H11" s="891">
        <v>62738</v>
      </c>
      <c r="I11" s="891">
        <v>1025979</v>
      </c>
      <c r="J11" s="893">
        <v>0</v>
      </c>
    </row>
    <row r="12" spans="2:11">
      <c r="B12" s="675">
        <v>5</v>
      </c>
      <c r="C12" s="890" t="s">
        <v>3282</v>
      </c>
      <c r="D12" s="890" t="s">
        <v>3291</v>
      </c>
      <c r="E12" s="890" t="s">
        <v>3290</v>
      </c>
      <c r="F12" s="891">
        <v>595234</v>
      </c>
      <c r="G12" s="891">
        <v>0</v>
      </c>
      <c r="H12" s="891">
        <v>38769</v>
      </c>
      <c r="I12" s="891">
        <v>634003</v>
      </c>
      <c r="J12" s="893">
        <v>0</v>
      </c>
    </row>
    <row r="13" spans="2:11">
      <c r="B13" s="675">
        <v>6</v>
      </c>
      <c r="C13" s="890" t="s">
        <v>3282</v>
      </c>
      <c r="D13" s="890" t="s">
        <v>3292</v>
      </c>
      <c r="E13" s="890" t="s">
        <v>3293</v>
      </c>
      <c r="F13" s="891">
        <v>199274</v>
      </c>
      <c r="G13" s="891">
        <v>0</v>
      </c>
      <c r="H13" s="891">
        <v>11235</v>
      </c>
      <c r="I13" s="891">
        <v>1124</v>
      </c>
      <c r="J13" s="893">
        <v>209385</v>
      </c>
    </row>
    <row r="14" spans="2:11">
      <c r="B14" s="675">
        <v>7</v>
      </c>
      <c r="C14" s="890" t="s">
        <v>3282</v>
      </c>
      <c r="D14" s="890" t="s">
        <v>3294</v>
      </c>
      <c r="E14" s="890" t="s">
        <v>3295</v>
      </c>
      <c r="F14" s="891">
        <v>2000000</v>
      </c>
      <c r="G14" s="891">
        <v>0</v>
      </c>
      <c r="H14" s="891">
        <v>145000</v>
      </c>
      <c r="I14" s="891">
        <v>145000</v>
      </c>
      <c r="J14" s="893">
        <v>2000000</v>
      </c>
    </row>
    <row r="15" spans="2:11">
      <c r="B15" s="675">
        <v>8</v>
      </c>
      <c r="C15" s="890" t="s">
        <v>3282</v>
      </c>
      <c r="D15" s="890" t="s">
        <v>3296</v>
      </c>
      <c r="E15" s="890" t="s">
        <v>3295</v>
      </c>
      <c r="F15" s="891">
        <v>2000000</v>
      </c>
      <c r="G15" s="891">
        <v>0</v>
      </c>
      <c r="H15" s="891">
        <v>145000</v>
      </c>
      <c r="I15" s="891">
        <v>145000</v>
      </c>
      <c r="J15" s="893">
        <v>2000000</v>
      </c>
    </row>
    <row r="16" spans="2:11">
      <c r="B16" s="675">
        <v>9</v>
      </c>
      <c r="C16" s="890" t="s">
        <v>3282</v>
      </c>
      <c r="D16" s="890">
        <v>9152833037</v>
      </c>
      <c r="E16" s="890" t="s">
        <v>3295</v>
      </c>
      <c r="F16" s="891">
        <v>2000000</v>
      </c>
      <c r="G16" s="891">
        <v>0</v>
      </c>
      <c r="H16" s="891">
        <v>145000</v>
      </c>
      <c r="I16" s="891">
        <v>145000</v>
      </c>
      <c r="J16" s="893">
        <v>2000000</v>
      </c>
    </row>
    <row r="17" spans="2:10">
      <c r="B17" s="675">
        <v>10</v>
      </c>
      <c r="C17" s="890" t="s">
        <v>3282</v>
      </c>
      <c r="D17" s="890">
        <v>91328330125</v>
      </c>
      <c r="E17" s="890" t="s">
        <v>3295</v>
      </c>
      <c r="F17" s="891">
        <v>2000000</v>
      </c>
      <c r="G17" s="891">
        <v>0</v>
      </c>
      <c r="H17" s="891">
        <v>145000</v>
      </c>
      <c r="I17" s="891">
        <v>145000</v>
      </c>
      <c r="J17" s="893">
        <v>2000000</v>
      </c>
    </row>
    <row r="18" spans="2:10">
      <c r="B18" s="675">
        <v>11</v>
      </c>
      <c r="C18" s="890" t="s">
        <v>3282</v>
      </c>
      <c r="D18" s="890" t="s">
        <v>3297</v>
      </c>
      <c r="E18" s="890" t="s">
        <v>3295</v>
      </c>
      <c r="F18" s="891">
        <v>2000000</v>
      </c>
      <c r="G18" s="891">
        <v>0</v>
      </c>
      <c r="H18" s="891">
        <v>145000</v>
      </c>
      <c r="I18" s="891">
        <v>145000</v>
      </c>
      <c r="J18" s="893">
        <v>2000000</v>
      </c>
    </row>
    <row r="19" spans="2:10">
      <c r="B19" s="675">
        <v>12</v>
      </c>
      <c r="C19" s="890" t="s">
        <v>3282</v>
      </c>
      <c r="D19" s="890" t="s">
        <v>3298</v>
      </c>
      <c r="E19" s="890" t="s">
        <v>3299</v>
      </c>
      <c r="F19" s="891">
        <v>1050659</v>
      </c>
      <c r="G19" s="891">
        <v>0</v>
      </c>
      <c r="H19" s="891">
        <v>63713</v>
      </c>
      <c r="I19" s="891">
        <v>6371</v>
      </c>
      <c r="J19" s="893">
        <v>1108001</v>
      </c>
    </row>
    <row r="20" spans="2:10">
      <c r="B20" s="675">
        <v>13</v>
      </c>
      <c r="C20" s="890" t="s">
        <v>3282</v>
      </c>
      <c r="D20" s="890" t="s">
        <v>3300</v>
      </c>
      <c r="E20" s="890" t="s">
        <v>3301</v>
      </c>
      <c r="F20" s="891">
        <v>72492176</v>
      </c>
      <c r="G20" s="891">
        <v>0</v>
      </c>
      <c r="H20" s="891">
        <v>5745772</v>
      </c>
      <c r="I20" s="891">
        <v>574577</v>
      </c>
      <c r="J20" s="893">
        <v>77663371</v>
      </c>
    </row>
    <row r="21" spans="2:10">
      <c r="B21" s="675">
        <v>14</v>
      </c>
      <c r="C21" s="890" t="s">
        <v>3282</v>
      </c>
      <c r="D21" s="890" t="s">
        <v>3302</v>
      </c>
      <c r="E21" s="890" t="s">
        <v>3301</v>
      </c>
      <c r="F21" s="891">
        <v>155340379</v>
      </c>
      <c r="G21" s="891">
        <v>0</v>
      </c>
      <c r="H21" s="891">
        <v>12312369</v>
      </c>
      <c r="I21" s="891">
        <v>1231238</v>
      </c>
      <c r="J21" s="893">
        <v>166421510</v>
      </c>
    </row>
    <row r="22" spans="2:10">
      <c r="B22" s="675">
        <v>15</v>
      </c>
      <c r="C22" s="890" t="s">
        <v>3282</v>
      </c>
      <c r="D22" s="890" t="s">
        <v>3303</v>
      </c>
      <c r="E22" s="890" t="s">
        <v>3301</v>
      </c>
      <c r="F22" s="891">
        <v>31068076</v>
      </c>
      <c r="G22" s="891">
        <v>0</v>
      </c>
      <c r="H22" s="891">
        <v>2462474</v>
      </c>
      <c r="I22" s="891">
        <v>246247</v>
      </c>
      <c r="J22" s="893">
        <v>33284303</v>
      </c>
    </row>
    <row r="23" spans="2:10">
      <c r="B23" s="675">
        <v>16</v>
      </c>
      <c r="C23" s="890" t="s">
        <v>3282</v>
      </c>
      <c r="D23" s="890" t="s">
        <v>3304</v>
      </c>
      <c r="E23" s="890" t="s">
        <v>3301</v>
      </c>
      <c r="F23" s="891">
        <v>10356025</v>
      </c>
      <c r="G23" s="891">
        <v>0</v>
      </c>
      <c r="H23" s="891">
        <v>820824</v>
      </c>
      <c r="I23" s="891">
        <v>82083</v>
      </c>
      <c r="J23" s="893">
        <v>11094766</v>
      </c>
    </row>
    <row r="24" spans="2:10">
      <c r="B24" s="675">
        <v>17</v>
      </c>
      <c r="C24" s="890" t="s">
        <v>3282</v>
      </c>
      <c r="D24" s="890" t="s">
        <v>3305</v>
      </c>
      <c r="E24" s="890" t="s">
        <v>3306</v>
      </c>
      <c r="F24" s="891">
        <v>5000000</v>
      </c>
      <c r="G24" s="891">
        <v>0</v>
      </c>
      <c r="H24" s="891">
        <v>465000</v>
      </c>
      <c r="I24" s="891">
        <v>465000</v>
      </c>
      <c r="J24" s="893">
        <v>5000000</v>
      </c>
    </row>
    <row r="25" spans="2:10">
      <c r="B25" s="675">
        <v>18</v>
      </c>
      <c r="C25" s="890" t="s">
        <v>3282</v>
      </c>
      <c r="D25" s="890" t="s">
        <v>3307</v>
      </c>
      <c r="E25" s="890" t="s">
        <v>3308</v>
      </c>
      <c r="F25" s="891">
        <v>0</v>
      </c>
      <c r="G25" s="891">
        <v>50000000</v>
      </c>
      <c r="H25" s="891">
        <v>728767</v>
      </c>
      <c r="I25" s="891">
        <v>50728767</v>
      </c>
      <c r="J25" s="893">
        <v>0</v>
      </c>
    </row>
    <row r="26" spans="2:10">
      <c r="B26" s="675">
        <v>19</v>
      </c>
      <c r="C26" s="890" t="s">
        <v>3282</v>
      </c>
      <c r="D26" s="890" t="s">
        <v>3309</v>
      </c>
      <c r="E26" s="890" t="s">
        <v>3308</v>
      </c>
      <c r="F26" s="891">
        <v>0</v>
      </c>
      <c r="G26" s="891">
        <v>50000000</v>
      </c>
      <c r="H26" s="891">
        <v>865753</v>
      </c>
      <c r="I26" s="891">
        <v>50865753</v>
      </c>
      <c r="J26" s="893">
        <v>0</v>
      </c>
    </row>
    <row r="27" spans="2:10">
      <c r="B27" s="675">
        <v>20</v>
      </c>
      <c r="C27" s="890" t="s">
        <v>3282</v>
      </c>
      <c r="D27" s="890" t="s">
        <v>3310</v>
      </c>
      <c r="E27" s="890" t="s">
        <v>3311</v>
      </c>
      <c r="F27" s="891">
        <v>0</v>
      </c>
      <c r="G27" s="891">
        <v>50000000</v>
      </c>
      <c r="H27" s="891">
        <v>747945</v>
      </c>
      <c r="I27" s="891">
        <v>74795</v>
      </c>
      <c r="J27" s="893">
        <v>50673150</v>
      </c>
    </row>
    <row r="28" spans="2:10">
      <c r="B28" s="675">
        <v>21</v>
      </c>
      <c r="C28" s="890" t="s">
        <v>3282</v>
      </c>
      <c r="D28" s="890" t="s">
        <v>3312</v>
      </c>
      <c r="E28" s="890" t="s">
        <v>3311</v>
      </c>
      <c r="F28" s="891">
        <v>0</v>
      </c>
      <c r="G28" s="891">
        <v>50000000</v>
      </c>
      <c r="H28" s="891">
        <v>747945</v>
      </c>
      <c r="I28" s="891">
        <v>74794</v>
      </c>
      <c r="J28" s="893">
        <v>50673151</v>
      </c>
    </row>
    <row r="29" spans="2:10">
      <c r="B29" s="675">
        <v>22</v>
      </c>
      <c r="C29" s="890" t="s">
        <v>3282</v>
      </c>
      <c r="D29" s="890" t="s">
        <v>3313</v>
      </c>
      <c r="E29" s="890" t="s">
        <v>3311</v>
      </c>
      <c r="F29" s="891">
        <v>0</v>
      </c>
      <c r="G29" s="891">
        <v>50000000</v>
      </c>
      <c r="H29" s="891">
        <v>747945</v>
      </c>
      <c r="I29" s="891">
        <v>74795</v>
      </c>
      <c r="J29" s="893">
        <v>50673150</v>
      </c>
    </row>
    <row r="30" spans="2:10">
      <c r="B30" s="675">
        <v>23</v>
      </c>
      <c r="C30" s="890" t="s">
        <v>3282</v>
      </c>
      <c r="D30" s="890" t="s">
        <v>3314</v>
      </c>
      <c r="E30" s="890" t="s">
        <v>3315</v>
      </c>
      <c r="F30" s="891">
        <v>0</v>
      </c>
      <c r="G30" s="891">
        <v>50000000</v>
      </c>
      <c r="H30" s="891">
        <v>756164</v>
      </c>
      <c r="I30" s="891">
        <v>50756164</v>
      </c>
      <c r="J30" s="893">
        <v>0</v>
      </c>
    </row>
    <row r="31" spans="2:10">
      <c r="B31" s="675">
        <v>24</v>
      </c>
      <c r="C31" s="890" t="s">
        <v>3282</v>
      </c>
      <c r="D31" s="890" t="s">
        <v>3316</v>
      </c>
      <c r="E31" s="890" t="s">
        <v>3315</v>
      </c>
      <c r="F31" s="891">
        <v>0</v>
      </c>
      <c r="G31" s="891">
        <v>50000000</v>
      </c>
      <c r="H31" s="891">
        <v>756164</v>
      </c>
      <c r="I31" s="891">
        <v>50756164</v>
      </c>
      <c r="J31" s="893">
        <v>0</v>
      </c>
    </row>
    <row r="32" spans="2:10">
      <c r="B32" s="675">
        <v>25</v>
      </c>
      <c r="C32" s="890" t="s">
        <v>3282</v>
      </c>
      <c r="D32" s="890" t="s">
        <v>3317</v>
      </c>
      <c r="E32" s="890" t="s">
        <v>3318</v>
      </c>
      <c r="F32" s="891">
        <v>0</v>
      </c>
      <c r="G32" s="891">
        <v>50000000</v>
      </c>
      <c r="H32" s="891">
        <v>2436274</v>
      </c>
      <c r="I32" s="891">
        <v>52436274</v>
      </c>
      <c r="J32" s="893">
        <v>0</v>
      </c>
    </row>
    <row r="33" spans="2:10">
      <c r="B33" s="675">
        <v>26</v>
      </c>
      <c r="C33" s="890" t="s">
        <v>3282</v>
      </c>
      <c r="D33" s="890" t="s">
        <v>3319</v>
      </c>
      <c r="E33" s="890" t="s">
        <v>3318</v>
      </c>
      <c r="F33" s="891">
        <v>0</v>
      </c>
      <c r="G33" s="891">
        <v>50000000</v>
      </c>
      <c r="H33" s="891">
        <v>1850731</v>
      </c>
      <c r="I33" s="891">
        <v>51850731</v>
      </c>
      <c r="J33" s="893">
        <v>0</v>
      </c>
    </row>
    <row r="34" spans="2:10" s="670" customFormat="1" ht="13.5" thickBot="1">
      <c r="B34" s="1285" t="s">
        <v>2856</v>
      </c>
      <c r="C34" s="1286"/>
      <c r="D34" s="1286"/>
      <c r="E34" s="1286"/>
      <c r="F34" s="885">
        <f>SUM(F8:F33)</f>
        <v>289480408</v>
      </c>
      <c r="G34" s="885">
        <f>SUM(G8:G33)</f>
        <v>450000000</v>
      </c>
      <c r="H34" s="885">
        <f>SUM(H8:H33)</f>
        <v>32480235</v>
      </c>
      <c r="I34" s="885">
        <f>SUM(I8:I33)</f>
        <v>315159856</v>
      </c>
      <c r="J34" s="886">
        <f>SUM(J8:J33)</f>
        <v>456800787</v>
      </c>
    </row>
    <row r="35" spans="2:10" ht="15.75" thickTop="1"/>
    <row r="36" spans="2:10" ht="18">
      <c r="B36" s="1287" t="s">
        <v>3320</v>
      </c>
      <c r="C36" s="1287"/>
      <c r="D36" s="1287"/>
      <c r="E36" s="1287"/>
      <c r="F36" s="1287"/>
      <c r="G36" s="1287"/>
      <c r="H36" s="1287"/>
      <c r="I36" s="1287"/>
      <c r="J36" s="1287"/>
    </row>
    <row r="37" spans="2:10" ht="15.75" thickBot="1">
      <c r="C37" s="869"/>
      <c r="D37" s="869"/>
      <c r="E37" s="869"/>
      <c r="F37" s="871"/>
      <c r="G37" s="871"/>
      <c r="H37" s="871"/>
    </row>
    <row r="38" spans="2:10" ht="51.75" thickTop="1">
      <c r="B38" s="1288" t="s">
        <v>2792</v>
      </c>
      <c r="C38" s="1290" t="s">
        <v>3273</v>
      </c>
      <c r="D38" s="1290" t="s">
        <v>3274</v>
      </c>
      <c r="E38" s="1290" t="s">
        <v>3275</v>
      </c>
      <c r="F38" s="872" t="s">
        <v>3321</v>
      </c>
      <c r="G38" s="872" t="s">
        <v>3277</v>
      </c>
      <c r="H38" s="872" t="s">
        <v>3278</v>
      </c>
      <c r="I38" s="872" t="s">
        <v>3279</v>
      </c>
      <c r="J38" s="873" t="s">
        <v>3322</v>
      </c>
    </row>
    <row r="39" spans="2:10" ht="13.5" thickBot="1">
      <c r="B39" s="1289"/>
      <c r="C39" s="1291"/>
      <c r="D39" s="1291"/>
      <c r="E39" s="1291"/>
      <c r="F39" s="874" t="s">
        <v>2795</v>
      </c>
      <c r="G39" s="874" t="s">
        <v>2797</v>
      </c>
      <c r="H39" s="874" t="s">
        <v>2800</v>
      </c>
      <c r="I39" s="874" t="s">
        <v>3104</v>
      </c>
      <c r="J39" s="875" t="s">
        <v>3281</v>
      </c>
    </row>
    <row r="40" spans="2:10" ht="15.75" thickTop="1">
      <c r="B40" s="671">
        <v>1</v>
      </c>
      <c r="C40" s="880" t="s">
        <v>3282</v>
      </c>
      <c r="D40" s="881" t="s">
        <v>3323</v>
      </c>
      <c r="E40" s="881" t="s">
        <v>3324</v>
      </c>
      <c r="F40" s="887">
        <v>101739</v>
      </c>
      <c r="G40" s="887">
        <v>0</v>
      </c>
      <c r="H40" s="887">
        <v>6047</v>
      </c>
      <c r="I40" s="887">
        <v>107786</v>
      </c>
      <c r="J40" s="894">
        <v>0</v>
      </c>
    </row>
    <row r="41" spans="2:10">
      <c r="B41" s="669">
        <v>2</v>
      </c>
      <c r="C41" s="880" t="s">
        <v>3282</v>
      </c>
      <c r="D41" s="881" t="s">
        <v>3285</v>
      </c>
      <c r="E41" s="881" t="s">
        <v>3286</v>
      </c>
      <c r="F41" s="887">
        <v>128407</v>
      </c>
      <c r="G41" s="887">
        <v>0</v>
      </c>
      <c r="H41" s="887">
        <v>7704</v>
      </c>
      <c r="I41" s="887">
        <v>136111</v>
      </c>
      <c r="J41" s="888">
        <v>0</v>
      </c>
    </row>
    <row r="42" spans="2:10">
      <c r="B42" s="669">
        <v>3</v>
      </c>
      <c r="C42" s="880" t="s">
        <v>3282</v>
      </c>
      <c r="D42" s="881" t="s">
        <v>3283</v>
      </c>
      <c r="E42" s="881" t="s">
        <v>3284</v>
      </c>
      <c r="F42" s="887">
        <v>281065</v>
      </c>
      <c r="G42" s="887">
        <v>0</v>
      </c>
      <c r="H42" s="887">
        <v>20462</v>
      </c>
      <c r="I42" s="887">
        <v>1991</v>
      </c>
      <c r="J42" s="888">
        <v>299536</v>
      </c>
    </row>
    <row r="43" spans="2:10">
      <c r="B43" s="669">
        <v>4</v>
      </c>
      <c r="C43" s="880" t="s">
        <v>3282</v>
      </c>
      <c r="D43" s="881" t="s">
        <v>3325</v>
      </c>
      <c r="E43" s="881" t="s">
        <v>3284</v>
      </c>
      <c r="F43" s="887">
        <v>281069</v>
      </c>
      <c r="G43" s="887">
        <v>0</v>
      </c>
      <c r="H43" s="887">
        <v>20462</v>
      </c>
      <c r="I43" s="887">
        <v>1991</v>
      </c>
      <c r="J43" s="888">
        <v>299540</v>
      </c>
    </row>
    <row r="44" spans="2:10">
      <c r="B44" s="669">
        <v>5</v>
      </c>
      <c r="C44" s="880" t="s">
        <v>3282</v>
      </c>
      <c r="D44" s="881" t="s">
        <v>3287</v>
      </c>
      <c r="E44" s="881" t="s">
        <v>3288</v>
      </c>
      <c r="F44" s="887">
        <v>1724439</v>
      </c>
      <c r="G44" s="887">
        <v>0</v>
      </c>
      <c r="H44" s="887">
        <v>102031</v>
      </c>
      <c r="I44" s="887">
        <v>10202</v>
      </c>
      <c r="J44" s="888">
        <v>1816268</v>
      </c>
    </row>
    <row r="45" spans="2:10">
      <c r="B45" s="669">
        <v>6</v>
      </c>
      <c r="C45" s="880" t="s">
        <v>3282</v>
      </c>
      <c r="D45" s="881" t="s">
        <v>3326</v>
      </c>
      <c r="E45" s="881" t="s">
        <v>3327</v>
      </c>
      <c r="F45" s="887">
        <v>2968742</v>
      </c>
      <c r="G45" s="887">
        <v>0</v>
      </c>
      <c r="H45" s="887">
        <v>146026</v>
      </c>
      <c r="I45" s="887">
        <v>3114768</v>
      </c>
      <c r="J45" s="888">
        <v>0</v>
      </c>
    </row>
    <row r="46" spans="2:10">
      <c r="B46" s="669">
        <v>7</v>
      </c>
      <c r="C46" s="880" t="s">
        <v>3282</v>
      </c>
      <c r="D46" s="881" t="s">
        <v>3289</v>
      </c>
      <c r="E46" s="881" t="s">
        <v>3290</v>
      </c>
      <c r="F46" s="887">
        <v>911212</v>
      </c>
      <c r="G46" s="887">
        <v>0</v>
      </c>
      <c r="H46" s="887">
        <v>62046</v>
      </c>
      <c r="I46" s="887">
        <v>10017</v>
      </c>
      <c r="J46" s="888">
        <v>963241</v>
      </c>
    </row>
    <row r="47" spans="2:10">
      <c r="B47" s="669">
        <v>8</v>
      </c>
      <c r="C47" s="880" t="s">
        <v>3282</v>
      </c>
      <c r="D47" s="881" t="s">
        <v>3291</v>
      </c>
      <c r="E47" s="881" t="s">
        <v>3290</v>
      </c>
      <c r="F47" s="887">
        <v>560746</v>
      </c>
      <c r="G47" s="887">
        <v>0</v>
      </c>
      <c r="H47" s="887">
        <v>38319</v>
      </c>
      <c r="I47" s="887">
        <v>3831</v>
      </c>
      <c r="J47" s="888">
        <v>595234</v>
      </c>
    </row>
    <row r="48" spans="2:10">
      <c r="B48" s="669">
        <v>9</v>
      </c>
      <c r="C48" s="880" t="s">
        <v>3282</v>
      </c>
      <c r="D48" s="881" t="s">
        <v>3328</v>
      </c>
      <c r="E48" s="881" t="s">
        <v>3329</v>
      </c>
      <c r="F48" s="887">
        <v>5000000</v>
      </c>
      <c r="G48" s="887">
        <v>0</v>
      </c>
      <c r="H48" s="887">
        <v>194220</v>
      </c>
      <c r="I48" s="887">
        <v>5194220</v>
      </c>
      <c r="J48" s="888">
        <v>0</v>
      </c>
    </row>
    <row r="49" spans="2:10">
      <c r="B49" s="669">
        <v>10</v>
      </c>
      <c r="C49" s="880" t="s">
        <v>3282</v>
      </c>
      <c r="D49" s="881" t="s">
        <v>3330</v>
      </c>
      <c r="E49" s="881" t="s">
        <v>3331</v>
      </c>
      <c r="F49" s="887">
        <v>130164</v>
      </c>
      <c r="G49" s="887">
        <v>0</v>
      </c>
      <c r="H49" s="887">
        <v>3813.5</v>
      </c>
      <c r="I49" s="887">
        <v>133977.5</v>
      </c>
      <c r="J49" s="888">
        <v>0</v>
      </c>
    </row>
    <row r="50" spans="2:10">
      <c r="B50" s="669">
        <v>11</v>
      </c>
      <c r="C50" s="880" t="s">
        <v>3282</v>
      </c>
      <c r="D50" s="881" t="s">
        <v>3292</v>
      </c>
      <c r="E50" s="881" t="s">
        <v>3293</v>
      </c>
      <c r="F50" s="887">
        <v>190028</v>
      </c>
      <c r="G50" s="887">
        <v>0</v>
      </c>
      <c r="H50" s="887">
        <v>10274</v>
      </c>
      <c r="I50" s="887">
        <v>1028</v>
      </c>
      <c r="J50" s="888">
        <v>199274</v>
      </c>
    </row>
    <row r="51" spans="2:10">
      <c r="B51" s="669">
        <v>12</v>
      </c>
      <c r="C51" s="880" t="s">
        <v>3282</v>
      </c>
      <c r="D51" s="881" t="s">
        <v>3294</v>
      </c>
      <c r="E51" s="881" t="s">
        <v>3295</v>
      </c>
      <c r="F51" s="887">
        <v>2000000</v>
      </c>
      <c r="G51" s="887">
        <v>0</v>
      </c>
      <c r="H51" s="887">
        <v>145000</v>
      </c>
      <c r="I51" s="887">
        <v>145000</v>
      </c>
      <c r="J51" s="888">
        <v>2000000</v>
      </c>
    </row>
    <row r="52" spans="2:10">
      <c r="B52" s="669">
        <v>13</v>
      </c>
      <c r="C52" s="880" t="s">
        <v>3282</v>
      </c>
      <c r="D52" s="881" t="s">
        <v>3296</v>
      </c>
      <c r="E52" s="881" t="s">
        <v>3295</v>
      </c>
      <c r="F52" s="887">
        <v>2000000</v>
      </c>
      <c r="G52" s="887">
        <v>0</v>
      </c>
      <c r="H52" s="887">
        <v>145000</v>
      </c>
      <c r="I52" s="887">
        <v>145000</v>
      </c>
      <c r="J52" s="888">
        <v>2000000</v>
      </c>
    </row>
    <row r="53" spans="2:10">
      <c r="B53" s="669">
        <v>14</v>
      </c>
      <c r="C53" s="880" t="s">
        <v>3282</v>
      </c>
      <c r="D53" s="881">
        <v>9152833037</v>
      </c>
      <c r="E53" s="881" t="s">
        <v>3295</v>
      </c>
      <c r="F53" s="887">
        <v>2000000</v>
      </c>
      <c r="G53" s="887">
        <v>0</v>
      </c>
      <c r="H53" s="887">
        <v>145000</v>
      </c>
      <c r="I53" s="887">
        <v>145000</v>
      </c>
      <c r="J53" s="888">
        <v>2000000</v>
      </c>
    </row>
    <row r="54" spans="2:10">
      <c r="B54" s="669">
        <v>15</v>
      </c>
      <c r="C54" s="880" t="s">
        <v>3282</v>
      </c>
      <c r="D54" s="881">
        <v>91328330125</v>
      </c>
      <c r="E54" s="881" t="s">
        <v>3295</v>
      </c>
      <c r="F54" s="887">
        <v>2000000</v>
      </c>
      <c r="G54" s="887">
        <v>0</v>
      </c>
      <c r="H54" s="887">
        <v>145000</v>
      </c>
      <c r="I54" s="887">
        <v>145000</v>
      </c>
      <c r="J54" s="888">
        <v>2000000</v>
      </c>
    </row>
    <row r="55" spans="2:10">
      <c r="B55" s="669">
        <v>16</v>
      </c>
      <c r="C55" s="880" t="s">
        <v>3282</v>
      </c>
      <c r="D55" s="881" t="s">
        <v>3297</v>
      </c>
      <c r="E55" s="881" t="s">
        <v>3295</v>
      </c>
      <c r="F55" s="887">
        <v>2000000</v>
      </c>
      <c r="G55" s="887">
        <v>0</v>
      </c>
      <c r="H55" s="887">
        <v>145000</v>
      </c>
      <c r="I55" s="887">
        <v>145000</v>
      </c>
      <c r="J55" s="888">
        <v>2000000</v>
      </c>
    </row>
    <row r="56" spans="2:10">
      <c r="B56" s="669">
        <v>17</v>
      </c>
      <c r="C56" s="880" t="s">
        <v>3282</v>
      </c>
      <c r="D56" s="881" t="s">
        <v>3298</v>
      </c>
      <c r="E56" s="881" t="s">
        <v>3299</v>
      </c>
      <c r="F56" s="887">
        <v>1000000</v>
      </c>
      <c r="G56" s="887">
        <v>0</v>
      </c>
      <c r="H56" s="887">
        <v>56288</v>
      </c>
      <c r="I56" s="887">
        <v>5629</v>
      </c>
      <c r="J56" s="888">
        <v>1050659</v>
      </c>
    </row>
    <row r="57" spans="2:10">
      <c r="B57" s="669">
        <v>18</v>
      </c>
      <c r="C57" s="880" t="s">
        <v>3282</v>
      </c>
      <c r="D57" s="881" t="s">
        <v>3332</v>
      </c>
      <c r="E57" s="881" t="s">
        <v>3333</v>
      </c>
      <c r="F57" s="887">
        <v>20000000</v>
      </c>
      <c r="G57" s="887">
        <v>0</v>
      </c>
      <c r="H57" s="887">
        <v>557952</v>
      </c>
      <c r="I57" s="887">
        <v>20557952</v>
      </c>
      <c r="J57" s="888">
        <v>0</v>
      </c>
    </row>
    <row r="58" spans="2:10">
      <c r="B58" s="669">
        <v>19</v>
      </c>
      <c r="C58" s="880" t="s">
        <v>3282</v>
      </c>
      <c r="D58" s="881" t="s">
        <v>3334</v>
      </c>
      <c r="E58" s="881" t="s">
        <v>3333</v>
      </c>
      <c r="F58" s="887">
        <v>30000000</v>
      </c>
      <c r="G58" s="887">
        <v>0</v>
      </c>
      <c r="H58" s="887">
        <v>836927</v>
      </c>
      <c r="I58" s="887">
        <v>30836927</v>
      </c>
      <c r="J58" s="888">
        <v>0</v>
      </c>
    </row>
    <row r="59" spans="2:10">
      <c r="B59" s="669">
        <v>20</v>
      </c>
      <c r="C59" s="880" t="s">
        <v>3282</v>
      </c>
      <c r="D59" s="881" t="s">
        <v>3335</v>
      </c>
      <c r="E59" s="881" t="s">
        <v>3333</v>
      </c>
      <c r="F59" s="887">
        <v>50000000</v>
      </c>
      <c r="G59" s="887">
        <v>0</v>
      </c>
      <c r="H59" s="887">
        <v>1394878</v>
      </c>
      <c r="I59" s="887">
        <v>51394878</v>
      </c>
      <c r="J59" s="888">
        <v>0</v>
      </c>
    </row>
    <row r="60" spans="2:10">
      <c r="B60" s="669">
        <v>21</v>
      </c>
      <c r="C60" s="880" t="s">
        <v>3282</v>
      </c>
      <c r="D60" s="881" t="s">
        <v>3336</v>
      </c>
      <c r="E60" s="881" t="s">
        <v>3333</v>
      </c>
      <c r="F60" s="887">
        <v>50000000</v>
      </c>
      <c r="G60" s="887">
        <v>0</v>
      </c>
      <c r="H60" s="887">
        <v>1394878</v>
      </c>
      <c r="I60" s="887">
        <v>51394878</v>
      </c>
      <c r="J60" s="888">
        <v>0</v>
      </c>
    </row>
    <row r="61" spans="2:10">
      <c r="B61" s="669">
        <v>22</v>
      </c>
      <c r="C61" s="880" t="s">
        <v>3282</v>
      </c>
      <c r="D61" s="881" t="s">
        <v>3337</v>
      </c>
      <c r="E61" s="881" t="s">
        <v>3333</v>
      </c>
      <c r="F61" s="887">
        <v>50000000</v>
      </c>
      <c r="G61" s="887">
        <v>0</v>
      </c>
      <c r="H61" s="887">
        <v>1394878</v>
      </c>
      <c r="I61" s="887">
        <v>51394878</v>
      </c>
      <c r="J61" s="888">
        <v>0</v>
      </c>
    </row>
    <row r="62" spans="2:10">
      <c r="B62" s="669">
        <v>23</v>
      </c>
      <c r="C62" s="880" t="s">
        <v>3282</v>
      </c>
      <c r="D62" s="881" t="s">
        <v>3338</v>
      </c>
      <c r="E62" s="881" t="s">
        <v>3333</v>
      </c>
      <c r="F62" s="887">
        <v>50000000</v>
      </c>
      <c r="G62" s="887">
        <v>0</v>
      </c>
      <c r="H62" s="887">
        <v>1394878</v>
      </c>
      <c r="I62" s="887">
        <v>51394878</v>
      </c>
      <c r="J62" s="888">
        <v>0</v>
      </c>
    </row>
    <row r="63" spans="2:10">
      <c r="B63" s="669">
        <v>24</v>
      </c>
      <c r="C63" s="880" t="s">
        <v>3282</v>
      </c>
      <c r="D63" s="881" t="s">
        <v>3339</v>
      </c>
      <c r="E63" s="881" t="s">
        <v>3340</v>
      </c>
      <c r="F63" s="887">
        <v>0</v>
      </c>
      <c r="G63" s="887">
        <v>100000000</v>
      </c>
      <c r="H63" s="887">
        <v>2237130</v>
      </c>
      <c r="I63" s="887">
        <v>102237130</v>
      </c>
      <c r="J63" s="888">
        <v>0</v>
      </c>
    </row>
    <row r="64" spans="2:10">
      <c r="B64" s="669">
        <v>25</v>
      </c>
      <c r="C64" s="880" t="s">
        <v>3282</v>
      </c>
      <c r="D64" s="881" t="s">
        <v>3341</v>
      </c>
      <c r="E64" s="881" t="s">
        <v>3342</v>
      </c>
      <c r="F64" s="887">
        <v>0</v>
      </c>
      <c r="G64" s="887">
        <v>50000000</v>
      </c>
      <c r="H64" s="887">
        <v>1060247</v>
      </c>
      <c r="I64" s="887">
        <v>51060247</v>
      </c>
      <c r="J64" s="888">
        <v>0</v>
      </c>
    </row>
    <row r="65" spans="2:10">
      <c r="B65" s="669">
        <v>26</v>
      </c>
      <c r="C65" s="880" t="s">
        <v>3282</v>
      </c>
      <c r="D65" s="881" t="s">
        <v>3343</v>
      </c>
      <c r="E65" s="881" t="s">
        <v>3342</v>
      </c>
      <c r="F65" s="887">
        <v>0</v>
      </c>
      <c r="G65" s="887">
        <v>50000000</v>
      </c>
      <c r="H65" s="887">
        <v>1060247</v>
      </c>
      <c r="I65" s="887">
        <v>51060247</v>
      </c>
      <c r="J65" s="888">
        <v>0</v>
      </c>
    </row>
    <row r="66" spans="2:10">
      <c r="B66" s="669">
        <v>27</v>
      </c>
      <c r="C66" s="880" t="s">
        <v>3282</v>
      </c>
      <c r="D66" s="881" t="s">
        <v>3344</v>
      </c>
      <c r="E66" s="881" t="s">
        <v>3345</v>
      </c>
      <c r="F66" s="887">
        <v>0</v>
      </c>
      <c r="G66" s="887">
        <v>50000000</v>
      </c>
      <c r="H66" s="887">
        <v>596918</v>
      </c>
      <c r="I66" s="887">
        <v>50596918</v>
      </c>
      <c r="J66" s="888">
        <v>0</v>
      </c>
    </row>
    <row r="67" spans="2:10">
      <c r="B67" s="669">
        <v>28</v>
      </c>
      <c r="C67" s="880" t="s">
        <v>3282</v>
      </c>
      <c r="D67" s="881" t="s">
        <v>3346</v>
      </c>
      <c r="E67" s="881" t="s">
        <v>3345</v>
      </c>
      <c r="F67" s="887">
        <v>0</v>
      </c>
      <c r="G67" s="887">
        <v>50000000</v>
      </c>
      <c r="H67" s="887">
        <v>806150</v>
      </c>
      <c r="I67" s="887">
        <v>50806150</v>
      </c>
      <c r="J67" s="888">
        <v>0</v>
      </c>
    </row>
    <row r="68" spans="2:10">
      <c r="B68" s="669">
        <v>29</v>
      </c>
      <c r="C68" s="880" t="s">
        <v>3282</v>
      </c>
      <c r="D68" s="881" t="s">
        <v>3300</v>
      </c>
      <c r="E68" s="881" t="s">
        <v>3301</v>
      </c>
      <c r="F68" s="887">
        <v>0</v>
      </c>
      <c r="G68" s="887">
        <v>70000000</v>
      </c>
      <c r="H68" s="887">
        <v>2769085</v>
      </c>
      <c r="I68" s="887">
        <v>276909</v>
      </c>
      <c r="J68" s="888">
        <v>72492176</v>
      </c>
    </row>
    <row r="69" spans="2:10">
      <c r="B69" s="669">
        <v>30</v>
      </c>
      <c r="C69" s="880" t="s">
        <v>3282</v>
      </c>
      <c r="D69" s="881" t="s">
        <v>3302</v>
      </c>
      <c r="E69" s="881" t="s">
        <v>3301</v>
      </c>
      <c r="F69" s="887">
        <v>0</v>
      </c>
      <c r="G69" s="887">
        <v>150000000</v>
      </c>
      <c r="H69" s="887">
        <v>5933754</v>
      </c>
      <c r="I69" s="887">
        <v>593375</v>
      </c>
      <c r="J69" s="888">
        <v>155340379</v>
      </c>
    </row>
    <row r="70" spans="2:10">
      <c r="B70" s="669">
        <v>31</v>
      </c>
      <c r="C70" s="880" t="s">
        <v>3282</v>
      </c>
      <c r="D70" s="881" t="s">
        <v>3303</v>
      </c>
      <c r="E70" s="881" t="s">
        <v>3301</v>
      </c>
      <c r="F70" s="887">
        <v>0</v>
      </c>
      <c r="G70" s="887">
        <v>30000000</v>
      </c>
      <c r="H70" s="887">
        <v>1186751</v>
      </c>
      <c r="I70" s="887">
        <v>118675</v>
      </c>
      <c r="J70" s="888">
        <v>31068076</v>
      </c>
    </row>
    <row r="71" spans="2:10">
      <c r="B71" s="669">
        <v>32</v>
      </c>
      <c r="C71" s="880" t="s">
        <v>3282</v>
      </c>
      <c r="D71" s="881" t="s">
        <v>3347</v>
      </c>
      <c r="E71" s="881" t="s">
        <v>3301</v>
      </c>
      <c r="F71" s="887">
        <v>0</v>
      </c>
      <c r="G71" s="887">
        <v>50000000</v>
      </c>
      <c r="H71" s="887">
        <v>952886</v>
      </c>
      <c r="I71" s="887">
        <v>50952886</v>
      </c>
      <c r="J71" s="888">
        <v>0</v>
      </c>
    </row>
    <row r="72" spans="2:10">
      <c r="B72" s="669">
        <v>33</v>
      </c>
      <c r="C72" s="880" t="s">
        <v>3282</v>
      </c>
      <c r="D72" s="881" t="s">
        <v>3348</v>
      </c>
      <c r="E72" s="881" t="s">
        <v>3301</v>
      </c>
      <c r="F72" s="887">
        <v>0</v>
      </c>
      <c r="G72" s="887">
        <v>50000000</v>
      </c>
      <c r="H72" s="887">
        <v>952886</v>
      </c>
      <c r="I72" s="887">
        <v>50952886</v>
      </c>
      <c r="J72" s="888">
        <v>0</v>
      </c>
    </row>
    <row r="73" spans="2:10">
      <c r="B73" s="669">
        <v>34</v>
      </c>
      <c r="C73" s="880" t="s">
        <v>3282</v>
      </c>
      <c r="D73" s="881" t="s">
        <v>3304</v>
      </c>
      <c r="E73" s="881" t="s">
        <v>3301</v>
      </c>
      <c r="F73" s="887">
        <v>0</v>
      </c>
      <c r="G73" s="887">
        <v>10000000</v>
      </c>
      <c r="H73" s="887">
        <v>395584</v>
      </c>
      <c r="I73" s="887">
        <v>39559</v>
      </c>
      <c r="J73" s="888">
        <v>10356025</v>
      </c>
    </row>
    <row r="74" spans="2:10">
      <c r="B74" s="669">
        <v>35</v>
      </c>
      <c r="C74" s="880" t="s">
        <v>3282</v>
      </c>
      <c r="D74" s="881" t="s">
        <v>3349</v>
      </c>
      <c r="E74" s="881" t="s">
        <v>3350</v>
      </c>
      <c r="F74" s="887">
        <v>0</v>
      </c>
      <c r="G74" s="887">
        <v>50000000</v>
      </c>
      <c r="H74" s="887">
        <v>813010</v>
      </c>
      <c r="I74" s="887">
        <v>50813010</v>
      </c>
      <c r="J74" s="888">
        <v>0</v>
      </c>
    </row>
    <row r="75" spans="2:10">
      <c r="B75" s="669">
        <v>36</v>
      </c>
      <c r="C75" s="880" t="s">
        <v>3282</v>
      </c>
      <c r="D75" s="881" t="s">
        <v>3351</v>
      </c>
      <c r="E75" s="881" t="s">
        <v>3350</v>
      </c>
      <c r="F75" s="887">
        <v>0</v>
      </c>
      <c r="G75" s="887">
        <v>50000000</v>
      </c>
      <c r="H75" s="887">
        <v>813010</v>
      </c>
      <c r="I75" s="887">
        <v>50813010</v>
      </c>
      <c r="J75" s="888">
        <v>0</v>
      </c>
    </row>
    <row r="76" spans="2:10">
      <c r="B76" s="669">
        <v>37</v>
      </c>
      <c r="C76" s="880" t="s">
        <v>3282</v>
      </c>
      <c r="D76" s="881" t="s">
        <v>3352</v>
      </c>
      <c r="E76" s="881" t="s">
        <v>3350</v>
      </c>
      <c r="F76" s="887">
        <v>0</v>
      </c>
      <c r="G76" s="887">
        <v>50000000</v>
      </c>
      <c r="H76" s="887">
        <v>813010</v>
      </c>
      <c r="I76" s="887">
        <v>50813010</v>
      </c>
      <c r="J76" s="888">
        <v>0</v>
      </c>
    </row>
    <row r="77" spans="2:10">
      <c r="B77" s="669">
        <v>38</v>
      </c>
      <c r="C77" s="880" t="s">
        <v>3282</v>
      </c>
      <c r="D77" s="881" t="s">
        <v>3353</v>
      </c>
      <c r="E77" s="881" t="s">
        <v>3350</v>
      </c>
      <c r="F77" s="887">
        <v>0</v>
      </c>
      <c r="G77" s="887">
        <v>50000000</v>
      </c>
      <c r="H77" s="887">
        <v>813010</v>
      </c>
      <c r="I77" s="887">
        <v>50813010</v>
      </c>
      <c r="J77" s="888">
        <v>0</v>
      </c>
    </row>
    <row r="78" spans="2:10">
      <c r="B78" s="669">
        <v>39</v>
      </c>
      <c r="C78" s="880" t="s">
        <v>3282</v>
      </c>
      <c r="D78" s="881" t="s">
        <v>3305</v>
      </c>
      <c r="E78" s="881" t="s">
        <v>3354</v>
      </c>
      <c r="F78" s="887">
        <v>0</v>
      </c>
      <c r="G78" s="887">
        <v>5000000</v>
      </c>
      <c r="H78" s="887">
        <v>122500</v>
      </c>
      <c r="I78" s="887">
        <v>122500</v>
      </c>
      <c r="J78" s="888">
        <v>5000000</v>
      </c>
    </row>
    <row r="79" spans="2:10" ht="13.5" thickBot="1">
      <c r="B79" s="1285" t="s">
        <v>2856</v>
      </c>
      <c r="C79" s="1286"/>
      <c r="D79" s="1286"/>
      <c r="E79" s="1286"/>
      <c r="F79" s="885">
        <f>SUM(F40:F78)</f>
        <v>273277611</v>
      </c>
      <c r="G79" s="885">
        <f>SUM(G40:G78)</f>
        <v>865000000</v>
      </c>
      <c r="H79" s="885">
        <f>SUM(H40:H78)</f>
        <v>29693261.5</v>
      </c>
      <c r="I79" s="885">
        <f>SUM(I40:I78)</f>
        <v>878490464.5</v>
      </c>
      <c r="J79" s="886">
        <f>SUM(J40:J78)</f>
        <v>289480408</v>
      </c>
    </row>
    <row r="80" spans="2:10" ht="15.75" thickTop="1"/>
    <row r="81" spans="2:2" ht="15.75">
      <c r="B81" s="672" t="s">
        <v>3465</v>
      </c>
    </row>
    <row r="82" spans="2:2" ht="15.75">
      <c r="B82" s="672" t="s">
        <v>3355</v>
      </c>
    </row>
  </sheetData>
  <mergeCells count="14">
    <mergeCell ref="I2:J2"/>
    <mergeCell ref="I3:J3"/>
    <mergeCell ref="B4:J4"/>
    <mergeCell ref="B6:B7"/>
    <mergeCell ref="C6:C7"/>
    <mergeCell ref="D6:D7"/>
    <mergeCell ref="E6:E7"/>
    <mergeCell ref="B79:E79"/>
    <mergeCell ref="B34:E34"/>
    <mergeCell ref="B36:J36"/>
    <mergeCell ref="B38:B39"/>
    <mergeCell ref="C38:C39"/>
    <mergeCell ref="D38:D39"/>
    <mergeCell ref="E38:E39"/>
  </mergeCells>
  <pageMargins left="0.23622047244094491" right="0.19685039370078741" top="0.2" bottom="0.2" header="0.23" footer="0.2"/>
  <pageSetup paperSize="5" scale="75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0070C0"/>
  </sheetPr>
  <dimension ref="C2:M37"/>
  <sheetViews>
    <sheetView showGridLines="0" view="pageBreakPreview" topLeftCell="A22" zoomScale="60" workbookViewId="0">
      <selection activeCell="I21" sqref="I21"/>
    </sheetView>
  </sheetViews>
  <sheetFormatPr defaultRowHeight="15"/>
  <cols>
    <col min="1" max="1" width="2.85546875" style="442" customWidth="1"/>
    <col min="2" max="2" width="2.5703125" style="442" customWidth="1"/>
    <col min="3" max="3" width="7.28515625" customWidth="1"/>
    <col min="4" max="4" width="24.42578125" style="442" bestFit="1" customWidth="1"/>
    <col min="5" max="5" width="21.42578125" style="442" bestFit="1" customWidth="1"/>
    <col min="6" max="6" width="19" style="442" bestFit="1" customWidth="1"/>
    <col min="7" max="7" width="21.7109375" style="442" bestFit="1" customWidth="1"/>
    <col min="8" max="8" width="21.7109375" style="443" customWidth="1"/>
    <col min="9" max="9" width="20.85546875" style="442" customWidth="1"/>
    <col min="10" max="10" width="19.140625" style="442" customWidth="1"/>
    <col min="11" max="11" width="13.42578125" style="442" customWidth="1"/>
    <col min="12" max="16" width="11.28515625" style="442" customWidth="1"/>
    <col min="17" max="256" width="9.140625" style="442"/>
    <col min="257" max="257" width="2.85546875" style="442" customWidth="1"/>
    <col min="258" max="258" width="2.5703125" style="442" customWidth="1"/>
    <col min="259" max="259" width="7.28515625" style="442" customWidth="1"/>
    <col min="260" max="260" width="24.85546875" style="442" customWidth="1"/>
    <col min="261" max="261" width="21.7109375" style="442" customWidth="1"/>
    <col min="262" max="262" width="20.7109375" style="442" customWidth="1"/>
    <col min="263" max="263" width="21.85546875" style="442" customWidth="1"/>
    <col min="264" max="264" width="21.7109375" style="442" customWidth="1"/>
    <col min="265" max="265" width="20.85546875" style="442" customWidth="1"/>
    <col min="266" max="266" width="19.140625" style="442" customWidth="1"/>
    <col min="267" max="267" width="13.42578125" style="442" customWidth="1"/>
    <col min="268" max="272" width="11.28515625" style="442" customWidth="1"/>
    <col min="273" max="512" width="9.140625" style="442"/>
    <col min="513" max="513" width="2.85546875" style="442" customWidth="1"/>
    <col min="514" max="514" width="2.5703125" style="442" customWidth="1"/>
    <col min="515" max="515" width="7.28515625" style="442" customWidth="1"/>
    <col min="516" max="516" width="24.85546875" style="442" customWidth="1"/>
    <col min="517" max="517" width="21.7109375" style="442" customWidth="1"/>
    <col min="518" max="518" width="20.7109375" style="442" customWidth="1"/>
    <col min="519" max="519" width="21.85546875" style="442" customWidth="1"/>
    <col min="520" max="520" width="21.7109375" style="442" customWidth="1"/>
    <col min="521" max="521" width="20.85546875" style="442" customWidth="1"/>
    <col min="522" max="522" width="19.140625" style="442" customWidth="1"/>
    <col min="523" max="523" width="13.42578125" style="442" customWidth="1"/>
    <col min="524" max="528" width="11.28515625" style="442" customWidth="1"/>
    <col min="529" max="768" width="9.140625" style="442"/>
    <col min="769" max="769" width="2.85546875" style="442" customWidth="1"/>
    <col min="770" max="770" width="2.5703125" style="442" customWidth="1"/>
    <col min="771" max="771" width="7.28515625" style="442" customWidth="1"/>
    <col min="772" max="772" width="24.85546875" style="442" customWidth="1"/>
    <col min="773" max="773" width="21.7109375" style="442" customWidth="1"/>
    <col min="774" max="774" width="20.7109375" style="442" customWidth="1"/>
    <col min="775" max="775" width="21.85546875" style="442" customWidth="1"/>
    <col min="776" max="776" width="21.7109375" style="442" customWidth="1"/>
    <col min="777" max="777" width="20.85546875" style="442" customWidth="1"/>
    <col min="778" max="778" width="19.140625" style="442" customWidth="1"/>
    <col min="779" max="779" width="13.42578125" style="442" customWidth="1"/>
    <col min="780" max="784" width="11.28515625" style="442" customWidth="1"/>
    <col min="785" max="1024" width="9.140625" style="442"/>
    <col min="1025" max="1025" width="2.85546875" style="442" customWidth="1"/>
    <col min="1026" max="1026" width="2.5703125" style="442" customWidth="1"/>
    <col min="1027" max="1027" width="7.28515625" style="442" customWidth="1"/>
    <col min="1028" max="1028" width="24.85546875" style="442" customWidth="1"/>
    <col min="1029" max="1029" width="21.7109375" style="442" customWidth="1"/>
    <col min="1030" max="1030" width="20.7109375" style="442" customWidth="1"/>
    <col min="1031" max="1031" width="21.85546875" style="442" customWidth="1"/>
    <col min="1032" max="1032" width="21.7109375" style="442" customWidth="1"/>
    <col min="1033" max="1033" width="20.85546875" style="442" customWidth="1"/>
    <col min="1034" max="1034" width="19.140625" style="442" customWidth="1"/>
    <col min="1035" max="1035" width="13.42578125" style="442" customWidth="1"/>
    <col min="1036" max="1040" width="11.28515625" style="442" customWidth="1"/>
    <col min="1041" max="1280" width="9.140625" style="442"/>
    <col min="1281" max="1281" width="2.85546875" style="442" customWidth="1"/>
    <col min="1282" max="1282" width="2.5703125" style="442" customWidth="1"/>
    <col min="1283" max="1283" width="7.28515625" style="442" customWidth="1"/>
    <col min="1284" max="1284" width="24.85546875" style="442" customWidth="1"/>
    <col min="1285" max="1285" width="21.7109375" style="442" customWidth="1"/>
    <col min="1286" max="1286" width="20.7109375" style="442" customWidth="1"/>
    <col min="1287" max="1287" width="21.85546875" style="442" customWidth="1"/>
    <col min="1288" max="1288" width="21.7109375" style="442" customWidth="1"/>
    <col min="1289" max="1289" width="20.85546875" style="442" customWidth="1"/>
    <col min="1290" max="1290" width="19.140625" style="442" customWidth="1"/>
    <col min="1291" max="1291" width="13.42578125" style="442" customWidth="1"/>
    <col min="1292" max="1296" width="11.28515625" style="442" customWidth="1"/>
    <col min="1297" max="1536" width="9.140625" style="442"/>
    <col min="1537" max="1537" width="2.85546875" style="442" customWidth="1"/>
    <col min="1538" max="1538" width="2.5703125" style="442" customWidth="1"/>
    <col min="1539" max="1539" width="7.28515625" style="442" customWidth="1"/>
    <col min="1540" max="1540" width="24.85546875" style="442" customWidth="1"/>
    <col min="1541" max="1541" width="21.7109375" style="442" customWidth="1"/>
    <col min="1542" max="1542" width="20.7109375" style="442" customWidth="1"/>
    <col min="1543" max="1543" width="21.85546875" style="442" customWidth="1"/>
    <col min="1544" max="1544" width="21.7109375" style="442" customWidth="1"/>
    <col min="1545" max="1545" width="20.85546875" style="442" customWidth="1"/>
    <col min="1546" max="1546" width="19.140625" style="442" customWidth="1"/>
    <col min="1547" max="1547" width="13.42578125" style="442" customWidth="1"/>
    <col min="1548" max="1552" width="11.28515625" style="442" customWidth="1"/>
    <col min="1553" max="1792" width="9.140625" style="442"/>
    <col min="1793" max="1793" width="2.85546875" style="442" customWidth="1"/>
    <col min="1794" max="1794" width="2.5703125" style="442" customWidth="1"/>
    <col min="1795" max="1795" width="7.28515625" style="442" customWidth="1"/>
    <col min="1796" max="1796" width="24.85546875" style="442" customWidth="1"/>
    <col min="1797" max="1797" width="21.7109375" style="442" customWidth="1"/>
    <col min="1798" max="1798" width="20.7109375" style="442" customWidth="1"/>
    <col min="1799" max="1799" width="21.85546875" style="442" customWidth="1"/>
    <col min="1800" max="1800" width="21.7109375" style="442" customWidth="1"/>
    <col min="1801" max="1801" width="20.85546875" style="442" customWidth="1"/>
    <col min="1802" max="1802" width="19.140625" style="442" customWidth="1"/>
    <col min="1803" max="1803" width="13.42578125" style="442" customWidth="1"/>
    <col min="1804" max="1808" width="11.28515625" style="442" customWidth="1"/>
    <col min="1809" max="2048" width="9.140625" style="442"/>
    <col min="2049" max="2049" width="2.85546875" style="442" customWidth="1"/>
    <col min="2050" max="2050" width="2.5703125" style="442" customWidth="1"/>
    <col min="2051" max="2051" width="7.28515625" style="442" customWidth="1"/>
    <col min="2052" max="2052" width="24.85546875" style="442" customWidth="1"/>
    <col min="2053" max="2053" width="21.7109375" style="442" customWidth="1"/>
    <col min="2054" max="2054" width="20.7109375" style="442" customWidth="1"/>
    <col min="2055" max="2055" width="21.85546875" style="442" customWidth="1"/>
    <col min="2056" max="2056" width="21.7109375" style="442" customWidth="1"/>
    <col min="2057" max="2057" width="20.85546875" style="442" customWidth="1"/>
    <col min="2058" max="2058" width="19.140625" style="442" customWidth="1"/>
    <col min="2059" max="2059" width="13.42578125" style="442" customWidth="1"/>
    <col min="2060" max="2064" width="11.28515625" style="442" customWidth="1"/>
    <col min="2065" max="2304" width="9.140625" style="442"/>
    <col min="2305" max="2305" width="2.85546875" style="442" customWidth="1"/>
    <col min="2306" max="2306" width="2.5703125" style="442" customWidth="1"/>
    <col min="2307" max="2307" width="7.28515625" style="442" customWidth="1"/>
    <col min="2308" max="2308" width="24.85546875" style="442" customWidth="1"/>
    <col min="2309" max="2309" width="21.7109375" style="442" customWidth="1"/>
    <col min="2310" max="2310" width="20.7109375" style="442" customWidth="1"/>
    <col min="2311" max="2311" width="21.85546875" style="442" customWidth="1"/>
    <col min="2312" max="2312" width="21.7109375" style="442" customWidth="1"/>
    <col min="2313" max="2313" width="20.85546875" style="442" customWidth="1"/>
    <col min="2314" max="2314" width="19.140625" style="442" customWidth="1"/>
    <col min="2315" max="2315" width="13.42578125" style="442" customWidth="1"/>
    <col min="2316" max="2320" width="11.28515625" style="442" customWidth="1"/>
    <col min="2321" max="2560" width="9.140625" style="442"/>
    <col min="2561" max="2561" width="2.85546875" style="442" customWidth="1"/>
    <col min="2562" max="2562" width="2.5703125" style="442" customWidth="1"/>
    <col min="2563" max="2563" width="7.28515625" style="442" customWidth="1"/>
    <col min="2564" max="2564" width="24.85546875" style="442" customWidth="1"/>
    <col min="2565" max="2565" width="21.7109375" style="442" customWidth="1"/>
    <col min="2566" max="2566" width="20.7109375" style="442" customWidth="1"/>
    <col min="2567" max="2567" width="21.85546875" style="442" customWidth="1"/>
    <col min="2568" max="2568" width="21.7109375" style="442" customWidth="1"/>
    <col min="2569" max="2569" width="20.85546875" style="442" customWidth="1"/>
    <col min="2570" max="2570" width="19.140625" style="442" customWidth="1"/>
    <col min="2571" max="2571" width="13.42578125" style="442" customWidth="1"/>
    <col min="2572" max="2576" width="11.28515625" style="442" customWidth="1"/>
    <col min="2577" max="2816" width="9.140625" style="442"/>
    <col min="2817" max="2817" width="2.85546875" style="442" customWidth="1"/>
    <col min="2818" max="2818" width="2.5703125" style="442" customWidth="1"/>
    <col min="2819" max="2819" width="7.28515625" style="442" customWidth="1"/>
    <col min="2820" max="2820" width="24.85546875" style="442" customWidth="1"/>
    <col min="2821" max="2821" width="21.7109375" style="442" customWidth="1"/>
    <col min="2822" max="2822" width="20.7109375" style="442" customWidth="1"/>
    <col min="2823" max="2823" width="21.85546875" style="442" customWidth="1"/>
    <col min="2824" max="2824" width="21.7109375" style="442" customWidth="1"/>
    <col min="2825" max="2825" width="20.85546875" style="442" customWidth="1"/>
    <col min="2826" max="2826" width="19.140625" style="442" customWidth="1"/>
    <col min="2827" max="2827" width="13.42578125" style="442" customWidth="1"/>
    <col min="2828" max="2832" width="11.28515625" style="442" customWidth="1"/>
    <col min="2833" max="3072" width="9.140625" style="442"/>
    <col min="3073" max="3073" width="2.85546875" style="442" customWidth="1"/>
    <col min="3074" max="3074" width="2.5703125" style="442" customWidth="1"/>
    <col min="3075" max="3075" width="7.28515625" style="442" customWidth="1"/>
    <col min="3076" max="3076" width="24.85546875" style="442" customWidth="1"/>
    <col min="3077" max="3077" width="21.7109375" style="442" customWidth="1"/>
    <col min="3078" max="3078" width="20.7109375" style="442" customWidth="1"/>
    <col min="3079" max="3079" width="21.85546875" style="442" customWidth="1"/>
    <col min="3080" max="3080" width="21.7109375" style="442" customWidth="1"/>
    <col min="3081" max="3081" width="20.85546875" style="442" customWidth="1"/>
    <col min="3082" max="3082" width="19.140625" style="442" customWidth="1"/>
    <col min="3083" max="3083" width="13.42578125" style="442" customWidth="1"/>
    <col min="3084" max="3088" width="11.28515625" style="442" customWidth="1"/>
    <col min="3089" max="3328" width="9.140625" style="442"/>
    <col min="3329" max="3329" width="2.85546875" style="442" customWidth="1"/>
    <col min="3330" max="3330" width="2.5703125" style="442" customWidth="1"/>
    <col min="3331" max="3331" width="7.28515625" style="442" customWidth="1"/>
    <col min="3332" max="3332" width="24.85546875" style="442" customWidth="1"/>
    <col min="3333" max="3333" width="21.7109375" style="442" customWidth="1"/>
    <col min="3334" max="3334" width="20.7109375" style="442" customWidth="1"/>
    <col min="3335" max="3335" width="21.85546875" style="442" customWidth="1"/>
    <col min="3336" max="3336" width="21.7109375" style="442" customWidth="1"/>
    <col min="3337" max="3337" width="20.85546875" style="442" customWidth="1"/>
    <col min="3338" max="3338" width="19.140625" style="442" customWidth="1"/>
    <col min="3339" max="3339" width="13.42578125" style="442" customWidth="1"/>
    <col min="3340" max="3344" width="11.28515625" style="442" customWidth="1"/>
    <col min="3345" max="3584" width="9.140625" style="442"/>
    <col min="3585" max="3585" width="2.85546875" style="442" customWidth="1"/>
    <col min="3586" max="3586" width="2.5703125" style="442" customWidth="1"/>
    <col min="3587" max="3587" width="7.28515625" style="442" customWidth="1"/>
    <col min="3588" max="3588" width="24.85546875" style="442" customWidth="1"/>
    <col min="3589" max="3589" width="21.7109375" style="442" customWidth="1"/>
    <col min="3590" max="3590" width="20.7109375" style="442" customWidth="1"/>
    <col min="3591" max="3591" width="21.85546875" style="442" customWidth="1"/>
    <col min="3592" max="3592" width="21.7109375" style="442" customWidth="1"/>
    <col min="3593" max="3593" width="20.85546875" style="442" customWidth="1"/>
    <col min="3594" max="3594" width="19.140625" style="442" customWidth="1"/>
    <col min="3595" max="3595" width="13.42578125" style="442" customWidth="1"/>
    <col min="3596" max="3600" width="11.28515625" style="442" customWidth="1"/>
    <col min="3601" max="3840" width="9.140625" style="442"/>
    <col min="3841" max="3841" width="2.85546875" style="442" customWidth="1"/>
    <col min="3842" max="3842" width="2.5703125" style="442" customWidth="1"/>
    <col min="3843" max="3843" width="7.28515625" style="442" customWidth="1"/>
    <col min="3844" max="3844" width="24.85546875" style="442" customWidth="1"/>
    <col min="3845" max="3845" width="21.7109375" style="442" customWidth="1"/>
    <col min="3846" max="3846" width="20.7109375" style="442" customWidth="1"/>
    <col min="3847" max="3847" width="21.85546875" style="442" customWidth="1"/>
    <col min="3848" max="3848" width="21.7109375" style="442" customWidth="1"/>
    <col min="3849" max="3849" width="20.85546875" style="442" customWidth="1"/>
    <col min="3850" max="3850" width="19.140625" style="442" customWidth="1"/>
    <col min="3851" max="3851" width="13.42578125" style="442" customWidth="1"/>
    <col min="3852" max="3856" width="11.28515625" style="442" customWidth="1"/>
    <col min="3857" max="4096" width="9.140625" style="442"/>
    <col min="4097" max="4097" width="2.85546875" style="442" customWidth="1"/>
    <col min="4098" max="4098" width="2.5703125" style="442" customWidth="1"/>
    <col min="4099" max="4099" width="7.28515625" style="442" customWidth="1"/>
    <col min="4100" max="4100" width="24.85546875" style="442" customWidth="1"/>
    <col min="4101" max="4101" width="21.7109375" style="442" customWidth="1"/>
    <col min="4102" max="4102" width="20.7109375" style="442" customWidth="1"/>
    <col min="4103" max="4103" width="21.85546875" style="442" customWidth="1"/>
    <col min="4104" max="4104" width="21.7109375" style="442" customWidth="1"/>
    <col min="4105" max="4105" width="20.85546875" style="442" customWidth="1"/>
    <col min="4106" max="4106" width="19.140625" style="442" customWidth="1"/>
    <col min="4107" max="4107" width="13.42578125" style="442" customWidth="1"/>
    <col min="4108" max="4112" width="11.28515625" style="442" customWidth="1"/>
    <col min="4113" max="4352" width="9.140625" style="442"/>
    <col min="4353" max="4353" width="2.85546875" style="442" customWidth="1"/>
    <col min="4354" max="4354" width="2.5703125" style="442" customWidth="1"/>
    <col min="4355" max="4355" width="7.28515625" style="442" customWidth="1"/>
    <col min="4356" max="4356" width="24.85546875" style="442" customWidth="1"/>
    <col min="4357" max="4357" width="21.7109375" style="442" customWidth="1"/>
    <col min="4358" max="4358" width="20.7109375" style="442" customWidth="1"/>
    <col min="4359" max="4359" width="21.85546875" style="442" customWidth="1"/>
    <col min="4360" max="4360" width="21.7109375" style="442" customWidth="1"/>
    <col min="4361" max="4361" width="20.85546875" style="442" customWidth="1"/>
    <col min="4362" max="4362" width="19.140625" style="442" customWidth="1"/>
    <col min="4363" max="4363" width="13.42578125" style="442" customWidth="1"/>
    <col min="4364" max="4368" width="11.28515625" style="442" customWidth="1"/>
    <col min="4369" max="4608" width="9.140625" style="442"/>
    <col min="4609" max="4609" width="2.85546875" style="442" customWidth="1"/>
    <col min="4610" max="4610" width="2.5703125" style="442" customWidth="1"/>
    <col min="4611" max="4611" width="7.28515625" style="442" customWidth="1"/>
    <col min="4612" max="4612" width="24.85546875" style="442" customWidth="1"/>
    <col min="4613" max="4613" width="21.7109375" style="442" customWidth="1"/>
    <col min="4614" max="4614" width="20.7109375" style="442" customWidth="1"/>
    <col min="4615" max="4615" width="21.85546875" style="442" customWidth="1"/>
    <col min="4616" max="4616" width="21.7109375" style="442" customWidth="1"/>
    <col min="4617" max="4617" width="20.85546875" style="442" customWidth="1"/>
    <col min="4618" max="4618" width="19.140625" style="442" customWidth="1"/>
    <col min="4619" max="4619" width="13.42578125" style="442" customWidth="1"/>
    <col min="4620" max="4624" width="11.28515625" style="442" customWidth="1"/>
    <col min="4625" max="4864" width="9.140625" style="442"/>
    <col min="4865" max="4865" width="2.85546875" style="442" customWidth="1"/>
    <col min="4866" max="4866" width="2.5703125" style="442" customWidth="1"/>
    <col min="4867" max="4867" width="7.28515625" style="442" customWidth="1"/>
    <col min="4868" max="4868" width="24.85546875" style="442" customWidth="1"/>
    <col min="4869" max="4869" width="21.7109375" style="442" customWidth="1"/>
    <col min="4870" max="4870" width="20.7109375" style="442" customWidth="1"/>
    <col min="4871" max="4871" width="21.85546875" style="442" customWidth="1"/>
    <col min="4872" max="4872" width="21.7109375" style="442" customWidth="1"/>
    <col min="4873" max="4873" width="20.85546875" style="442" customWidth="1"/>
    <col min="4874" max="4874" width="19.140625" style="442" customWidth="1"/>
    <col min="4875" max="4875" width="13.42578125" style="442" customWidth="1"/>
    <col min="4876" max="4880" width="11.28515625" style="442" customWidth="1"/>
    <col min="4881" max="5120" width="9.140625" style="442"/>
    <col min="5121" max="5121" width="2.85546875" style="442" customWidth="1"/>
    <col min="5122" max="5122" width="2.5703125" style="442" customWidth="1"/>
    <col min="5123" max="5123" width="7.28515625" style="442" customWidth="1"/>
    <col min="5124" max="5124" width="24.85546875" style="442" customWidth="1"/>
    <col min="5125" max="5125" width="21.7109375" style="442" customWidth="1"/>
    <col min="5126" max="5126" width="20.7109375" style="442" customWidth="1"/>
    <col min="5127" max="5127" width="21.85546875" style="442" customWidth="1"/>
    <col min="5128" max="5128" width="21.7109375" style="442" customWidth="1"/>
    <col min="5129" max="5129" width="20.85546875" style="442" customWidth="1"/>
    <col min="5130" max="5130" width="19.140625" style="442" customWidth="1"/>
    <col min="5131" max="5131" width="13.42578125" style="442" customWidth="1"/>
    <col min="5132" max="5136" width="11.28515625" style="442" customWidth="1"/>
    <col min="5137" max="5376" width="9.140625" style="442"/>
    <col min="5377" max="5377" width="2.85546875" style="442" customWidth="1"/>
    <col min="5378" max="5378" width="2.5703125" style="442" customWidth="1"/>
    <col min="5379" max="5379" width="7.28515625" style="442" customWidth="1"/>
    <col min="5380" max="5380" width="24.85546875" style="442" customWidth="1"/>
    <col min="5381" max="5381" width="21.7109375" style="442" customWidth="1"/>
    <col min="5382" max="5382" width="20.7109375" style="442" customWidth="1"/>
    <col min="5383" max="5383" width="21.85546875" style="442" customWidth="1"/>
    <col min="5384" max="5384" width="21.7109375" style="442" customWidth="1"/>
    <col min="5385" max="5385" width="20.85546875" style="442" customWidth="1"/>
    <col min="5386" max="5386" width="19.140625" style="442" customWidth="1"/>
    <col min="5387" max="5387" width="13.42578125" style="442" customWidth="1"/>
    <col min="5388" max="5392" width="11.28515625" style="442" customWidth="1"/>
    <col min="5393" max="5632" width="9.140625" style="442"/>
    <col min="5633" max="5633" width="2.85546875" style="442" customWidth="1"/>
    <col min="5634" max="5634" width="2.5703125" style="442" customWidth="1"/>
    <col min="5635" max="5635" width="7.28515625" style="442" customWidth="1"/>
    <col min="5636" max="5636" width="24.85546875" style="442" customWidth="1"/>
    <col min="5637" max="5637" width="21.7109375" style="442" customWidth="1"/>
    <col min="5638" max="5638" width="20.7109375" style="442" customWidth="1"/>
    <col min="5639" max="5639" width="21.85546875" style="442" customWidth="1"/>
    <col min="5640" max="5640" width="21.7109375" style="442" customWidth="1"/>
    <col min="5641" max="5641" width="20.85546875" style="442" customWidth="1"/>
    <col min="5642" max="5642" width="19.140625" style="442" customWidth="1"/>
    <col min="5643" max="5643" width="13.42578125" style="442" customWidth="1"/>
    <col min="5644" max="5648" width="11.28515625" style="442" customWidth="1"/>
    <col min="5649" max="5888" width="9.140625" style="442"/>
    <col min="5889" max="5889" width="2.85546875" style="442" customWidth="1"/>
    <col min="5890" max="5890" width="2.5703125" style="442" customWidth="1"/>
    <col min="5891" max="5891" width="7.28515625" style="442" customWidth="1"/>
    <col min="5892" max="5892" width="24.85546875" style="442" customWidth="1"/>
    <col min="5893" max="5893" width="21.7109375" style="442" customWidth="1"/>
    <col min="5894" max="5894" width="20.7109375" style="442" customWidth="1"/>
    <col min="5895" max="5895" width="21.85546875" style="442" customWidth="1"/>
    <col min="5896" max="5896" width="21.7109375" style="442" customWidth="1"/>
    <col min="5897" max="5897" width="20.85546875" style="442" customWidth="1"/>
    <col min="5898" max="5898" width="19.140625" style="442" customWidth="1"/>
    <col min="5899" max="5899" width="13.42578125" style="442" customWidth="1"/>
    <col min="5900" max="5904" width="11.28515625" style="442" customWidth="1"/>
    <col min="5905" max="6144" width="9.140625" style="442"/>
    <col min="6145" max="6145" width="2.85546875" style="442" customWidth="1"/>
    <col min="6146" max="6146" width="2.5703125" style="442" customWidth="1"/>
    <col min="6147" max="6147" width="7.28515625" style="442" customWidth="1"/>
    <col min="6148" max="6148" width="24.85546875" style="442" customWidth="1"/>
    <col min="6149" max="6149" width="21.7109375" style="442" customWidth="1"/>
    <col min="6150" max="6150" width="20.7109375" style="442" customWidth="1"/>
    <col min="6151" max="6151" width="21.85546875" style="442" customWidth="1"/>
    <col min="6152" max="6152" width="21.7109375" style="442" customWidth="1"/>
    <col min="6153" max="6153" width="20.85546875" style="442" customWidth="1"/>
    <col min="6154" max="6154" width="19.140625" style="442" customWidth="1"/>
    <col min="6155" max="6155" width="13.42578125" style="442" customWidth="1"/>
    <col min="6156" max="6160" width="11.28515625" style="442" customWidth="1"/>
    <col min="6161" max="6400" width="9.140625" style="442"/>
    <col min="6401" max="6401" width="2.85546875" style="442" customWidth="1"/>
    <col min="6402" max="6402" width="2.5703125" style="442" customWidth="1"/>
    <col min="6403" max="6403" width="7.28515625" style="442" customWidth="1"/>
    <col min="6404" max="6404" width="24.85546875" style="442" customWidth="1"/>
    <col min="6405" max="6405" width="21.7109375" style="442" customWidth="1"/>
    <col min="6406" max="6406" width="20.7109375" style="442" customWidth="1"/>
    <col min="6407" max="6407" width="21.85546875" style="442" customWidth="1"/>
    <col min="6408" max="6408" width="21.7109375" style="442" customWidth="1"/>
    <col min="6409" max="6409" width="20.85546875" style="442" customWidth="1"/>
    <col min="6410" max="6410" width="19.140625" style="442" customWidth="1"/>
    <col min="6411" max="6411" width="13.42578125" style="442" customWidth="1"/>
    <col min="6412" max="6416" width="11.28515625" style="442" customWidth="1"/>
    <col min="6417" max="6656" width="9.140625" style="442"/>
    <col min="6657" max="6657" width="2.85546875" style="442" customWidth="1"/>
    <col min="6658" max="6658" width="2.5703125" style="442" customWidth="1"/>
    <col min="6659" max="6659" width="7.28515625" style="442" customWidth="1"/>
    <col min="6660" max="6660" width="24.85546875" style="442" customWidth="1"/>
    <col min="6661" max="6661" width="21.7109375" style="442" customWidth="1"/>
    <col min="6662" max="6662" width="20.7109375" style="442" customWidth="1"/>
    <col min="6663" max="6663" width="21.85546875" style="442" customWidth="1"/>
    <col min="6664" max="6664" width="21.7109375" style="442" customWidth="1"/>
    <col min="6665" max="6665" width="20.85546875" style="442" customWidth="1"/>
    <col min="6666" max="6666" width="19.140625" style="442" customWidth="1"/>
    <col min="6667" max="6667" width="13.42578125" style="442" customWidth="1"/>
    <col min="6668" max="6672" width="11.28515625" style="442" customWidth="1"/>
    <col min="6673" max="6912" width="9.140625" style="442"/>
    <col min="6913" max="6913" width="2.85546875" style="442" customWidth="1"/>
    <col min="6914" max="6914" width="2.5703125" style="442" customWidth="1"/>
    <col min="6915" max="6915" width="7.28515625" style="442" customWidth="1"/>
    <col min="6916" max="6916" width="24.85546875" style="442" customWidth="1"/>
    <col min="6917" max="6917" width="21.7109375" style="442" customWidth="1"/>
    <col min="6918" max="6918" width="20.7109375" style="442" customWidth="1"/>
    <col min="6919" max="6919" width="21.85546875" style="442" customWidth="1"/>
    <col min="6920" max="6920" width="21.7109375" style="442" customWidth="1"/>
    <col min="6921" max="6921" width="20.85546875" style="442" customWidth="1"/>
    <col min="6922" max="6922" width="19.140625" style="442" customWidth="1"/>
    <col min="6923" max="6923" width="13.42578125" style="442" customWidth="1"/>
    <col min="6924" max="6928" width="11.28515625" style="442" customWidth="1"/>
    <col min="6929" max="7168" width="9.140625" style="442"/>
    <col min="7169" max="7169" width="2.85546875" style="442" customWidth="1"/>
    <col min="7170" max="7170" width="2.5703125" style="442" customWidth="1"/>
    <col min="7171" max="7171" width="7.28515625" style="442" customWidth="1"/>
    <col min="7172" max="7172" width="24.85546875" style="442" customWidth="1"/>
    <col min="7173" max="7173" width="21.7109375" style="442" customWidth="1"/>
    <col min="7174" max="7174" width="20.7109375" style="442" customWidth="1"/>
    <col min="7175" max="7175" width="21.85546875" style="442" customWidth="1"/>
    <col min="7176" max="7176" width="21.7109375" style="442" customWidth="1"/>
    <col min="7177" max="7177" width="20.85546875" style="442" customWidth="1"/>
    <col min="7178" max="7178" width="19.140625" style="442" customWidth="1"/>
    <col min="7179" max="7179" width="13.42578125" style="442" customWidth="1"/>
    <col min="7180" max="7184" width="11.28515625" style="442" customWidth="1"/>
    <col min="7185" max="7424" width="9.140625" style="442"/>
    <col min="7425" max="7425" width="2.85546875" style="442" customWidth="1"/>
    <col min="7426" max="7426" width="2.5703125" style="442" customWidth="1"/>
    <col min="7427" max="7427" width="7.28515625" style="442" customWidth="1"/>
    <col min="7428" max="7428" width="24.85546875" style="442" customWidth="1"/>
    <col min="7429" max="7429" width="21.7109375" style="442" customWidth="1"/>
    <col min="7430" max="7430" width="20.7109375" style="442" customWidth="1"/>
    <col min="7431" max="7431" width="21.85546875" style="442" customWidth="1"/>
    <col min="7432" max="7432" width="21.7109375" style="442" customWidth="1"/>
    <col min="7433" max="7433" width="20.85546875" style="442" customWidth="1"/>
    <col min="7434" max="7434" width="19.140625" style="442" customWidth="1"/>
    <col min="7435" max="7435" width="13.42578125" style="442" customWidth="1"/>
    <col min="7436" max="7440" width="11.28515625" style="442" customWidth="1"/>
    <col min="7441" max="7680" width="9.140625" style="442"/>
    <col min="7681" max="7681" width="2.85546875" style="442" customWidth="1"/>
    <col min="7682" max="7682" width="2.5703125" style="442" customWidth="1"/>
    <col min="7683" max="7683" width="7.28515625" style="442" customWidth="1"/>
    <col min="7684" max="7684" width="24.85546875" style="442" customWidth="1"/>
    <col min="7685" max="7685" width="21.7109375" style="442" customWidth="1"/>
    <col min="7686" max="7686" width="20.7109375" style="442" customWidth="1"/>
    <col min="7687" max="7687" width="21.85546875" style="442" customWidth="1"/>
    <col min="7688" max="7688" width="21.7109375" style="442" customWidth="1"/>
    <col min="7689" max="7689" width="20.85546875" style="442" customWidth="1"/>
    <col min="7690" max="7690" width="19.140625" style="442" customWidth="1"/>
    <col min="7691" max="7691" width="13.42578125" style="442" customWidth="1"/>
    <col min="7692" max="7696" width="11.28515625" style="442" customWidth="1"/>
    <col min="7697" max="7936" width="9.140625" style="442"/>
    <col min="7937" max="7937" width="2.85546875" style="442" customWidth="1"/>
    <col min="7938" max="7938" width="2.5703125" style="442" customWidth="1"/>
    <col min="7939" max="7939" width="7.28515625" style="442" customWidth="1"/>
    <col min="7940" max="7940" width="24.85546875" style="442" customWidth="1"/>
    <col min="7941" max="7941" width="21.7109375" style="442" customWidth="1"/>
    <col min="7942" max="7942" width="20.7109375" style="442" customWidth="1"/>
    <col min="7943" max="7943" width="21.85546875" style="442" customWidth="1"/>
    <col min="7944" max="7944" width="21.7109375" style="442" customWidth="1"/>
    <col min="7945" max="7945" width="20.85546875" style="442" customWidth="1"/>
    <col min="7946" max="7946" width="19.140625" style="442" customWidth="1"/>
    <col min="7947" max="7947" width="13.42578125" style="442" customWidth="1"/>
    <col min="7948" max="7952" width="11.28515625" style="442" customWidth="1"/>
    <col min="7953" max="8192" width="9.140625" style="442"/>
    <col min="8193" max="8193" width="2.85546875" style="442" customWidth="1"/>
    <col min="8194" max="8194" width="2.5703125" style="442" customWidth="1"/>
    <col min="8195" max="8195" width="7.28515625" style="442" customWidth="1"/>
    <col min="8196" max="8196" width="24.85546875" style="442" customWidth="1"/>
    <col min="8197" max="8197" width="21.7109375" style="442" customWidth="1"/>
    <col min="8198" max="8198" width="20.7109375" style="442" customWidth="1"/>
    <col min="8199" max="8199" width="21.85546875" style="442" customWidth="1"/>
    <col min="8200" max="8200" width="21.7109375" style="442" customWidth="1"/>
    <col min="8201" max="8201" width="20.85546875" style="442" customWidth="1"/>
    <col min="8202" max="8202" width="19.140625" style="442" customWidth="1"/>
    <col min="8203" max="8203" width="13.42578125" style="442" customWidth="1"/>
    <col min="8204" max="8208" width="11.28515625" style="442" customWidth="1"/>
    <col min="8209" max="8448" width="9.140625" style="442"/>
    <col min="8449" max="8449" width="2.85546875" style="442" customWidth="1"/>
    <col min="8450" max="8450" width="2.5703125" style="442" customWidth="1"/>
    <col min="8451" max="8451" width="7.28515625" style="442" customWidth="1"/>
    <col min="8452" max="8452" width="24.85546875" style="442" customWidth="1"/>
    <col min="8453" max="8453" width="21.7109375" style="442" customWidth="1"/>
    <col min="8454" max="8454" width="20.7109375" style="442" customWidth="1"/>
    <col min="8455" max="8455" width="21.85546875" style="442" customWidth="1"/>
    <col min="8456" max="8456" width="21.7109375" style="442" customWidth="1"/>
    <col min="8457" max="8457" width="20.85546875" style="442" customWidth="1"/>
    <col min="8458" max="8458" width="19.140625" style="442" customWidth="1"/>
    <col min="8459" max="8459" width="13.42578125" style="442" customWidth="1"/>
    <col min="8460" max="8464" width="11.28515625" style="442" customWidth="1"/>
    <col min="8465" max="8704" width="9.140625" style="442"/>
    <col min="8705" max="8705" width="2.85546875" style="442" customWidth="1"/>
    <col min="8706" max="8706" width="2.5703125" style="442" customWidth="1"/>
    <col min="8707" max="8707" width="7.28515625" style="442" customWidth="1"/>
    <col min="8708" max="8708" width="24.85546875" style="442" customWidth="1"/>
    <col min="8709" max="8709" width="21.7109375" style="442" customWidth="1"/>
    <col min="8710" max="8710" width="20.7109375" style="442" customWidth="1"/>
    <col min="8711" max="8711" width="21.85546875" style="442" customWidth="1"/>
    <col min="8712" max="8712" width="21.7109375" style="442" customWidth="1"/>
    <col min="8713" max="8713" width="20.85546875" style="442" customWidth="1"/>
    <col min="8714" max="8714" width="19.140625" style="442" customWidth="1"/>
    <col min="8715" max="8715" width="13.42578125" style="442" customWidth="1"/>
    <col min="8716" max="8720" width="11.28515625" style="442" customWidth="1"/>
    <col min="8721" max="8960" width="9.140625" style="442"/>
    <col min="8961" max="8961" width="2.85546875" style="442" customWidth="1"/>
    <col min="8962" max="8962" width="2.5703125" style="442" customWidth="1"/>
    <col min="8963" max="8963" width="7.28515625" style="442" customWidth="1"/>
    <col min="8964" max="8964" width="24.85546875" style="442" customWidth="1"/>
    <col min="8965" max="8965" width="21.7109375" style="442" customWidth="1"/>
    <col min="8966" max="8966" width="20.7109375" style="442" customWidth="1"/>
    <col min="8967" max="8967" width="21.85546875" style="442" customWidth="1"/>
    <col min="8968" max="8968" width="21.7109375" style="442" customWidth="1"/>
    <col min="8969" max="8969" width="20.85546875" style="442" customWidth="1"/>
    <col min="8970" max="8970" width="19.140625" style="442" customWidth="1"/>
    <col min="8971" max="8971" width="13.42578125" style="442" customWidth="1"/>
    <col min="8972" max="8976" width="11.28515625" style="442" customWidth="1"/>
    <col min="8977" max="9216" width="9.140625" style="442"/>
    <col min="9217" max="9217" width="2.85546875" style="442" customWidth="1"/>
    <col min="9218" max="9218" width="2.5703125" style="442" customWidth="1"/>
    <col min="9219" max="9219" width="7.28515625" style="442" customWidth="1"/>
    <col min="9220" max="9220" width="24.85546875" style="442" customWidth="1"/>
    <col min="9221" max="9221" width="21.7109375" style="442" customWidth="1"/>
    <col min="9222" max="9222" width="20.7109375" style="442" customWidth="1"/>
    <col min="9223" max="9223" width="21.85546875" style="442" customWidth="1"/>
    <col min="9224" max="9224" width="21.7109375" style="442" customWidth="1"/>
    <col min="9225" max="9225" width="20.85546875" style="442" customWidth="1"/>
    <col min="9226" max="9226" width="19.140625" style="442" customWidth="1"/>
    <col min="9227" max="9227" width="13.42578125" style="442" customWidth="1"/>
    <col min="9228" max="9232" width="11.28515625" style="442" customWidth="1"/>
    <col min="9233" max="9472" width="9.140625" style="442"/>
    <col min="9473" max="9473" width="2.85546875" style="442" customWidth="1"/>
    <col min="9474" max="9474" width="2.5703125" style="442" customWidth="1"/>
    <col min="9475" max="9475" width="7.28515625" style="442" customWidth="1"/>
    <col min="9476" max="9476" width="24.85546875" style="442" customWidth="1"/>
    <col min="9477" max="9477" width="21.7109375" style="442" customWidth="1"/>
    <col min="9478" max="9478" width="20.7109375" style="442" customWidth="1"/>
    <col min="9479" max="9479" width="21.85546875" style="442" customWidth="1"/>
    <col min="9480" max="9480" width="21.7109375" style="442" customWidth="1"/>
    <col min="9481" max="9481" width="20.85546875" style="442" customWidth="1"/>
    <col min="9482" max="9482" width="19.140625" style="442" customWidth="1"/>
    <col min="9483" max="9483" width="13.42578125" style="442" customWidth="1"/>
    <col min="9484" max="9488" width="11.28515625" style="442" customWidth="1"/>
    <col min="9489" max="9728" width="9.140625" style="442"/>
    <col min="9729" max="9729" width="2.85546875" style="442" customWidth="1"/>
    <col min="9730" max="9730" width="2.5703125" style="442" customWidth="1"/>
    <col min="9731" max="9731" width="7.28515625" style="442" customWidth="1"/>
    <col min="9732" max="9732" width="24.85546875" style="442" customWidth="1"/>
    <col min="9733" max="9733" width="21.7109375" style="442" customWidth="1"/>
    <col min="9734" max="9734" width="20.7109375" style="442" customWidth="1"/>
    <col min="9735" max="9735" width="21.85546875" style="442" customWidth="1"/>
    <col min="9736" max="9736" width="21.7109375" style="442" customWidth="1"/>
    <col min="9737" max="9737" width="20.85546875" style="442" customWidth="1"/>
    <col min="9738" max="9738" width="19.140625" style="442" customWidth="1"/>
    <col min="9739" max="9739" width="13.42578125" style="442" customWidth="1"/>
    <col min="9740" max="9744" width="11.28515625" style="442" customWidth="1"/>
    <col min="9745" max="9984" width="9.140625" style="442"/>
    <col min="9985" max="9985" width="2.85546875" style="442" customWidth="1"/>
    <col min="9986" max="9986" width="2.5703125" style="442" customWidth="1"/>
    <col min="9987" max="9987" width="7.28515625" style="442" customWidth="1"/>
    <col min="9988" max="9988" width="24.85546875" style="442" customWidth="1"/>
    <col min="9989" max="9989" width="21.7109375" style="442" customWidth="1"/>
    <col min="9990" max="9990" width="20.7109375" style="442" customWidth="1"/>
    <col min="9991" max="9991" width="21.85546875" style="442" customWidth="1"/>
    <col min="9992" max="9992" width="21.7109375" style="442" customWidth="1"/>
    <col min="9993" max="9993" width="20.85546875" style="442" customWidth="1"/>
    <col min="9994" max="9994" width="19.140625" style="442" customWidth="1"/>
    <col min="9995" max="9995" width="13.42578125" style="442" customWidth="1"/>
    <col min="9996" max="10000" width="11.28515625" style="442" customWidth="1"/>
    <col min="10001" max="10240" width="9.140625" style="442"/>
    <col min="10241" max="10241" width="2.85546875" style="442" customWidth="1"/>
    <col min="10242" max="10242" width="2.5703125" style="442" customWidth="1"/>
    <col min="10243" max="10243" width="7.28515625" style="442" customWidth="1"/>
    <col min="10244" max="10244" width="24.85546875" style="442" customWidth="1"/>
    <col min="10245" max="10245" width="21.7109375" style="442" customWidth="1"/>
    <col min="10246" max="10246" width="20.7109375" style="442" customWidth="1"/>
    <col min="10247" max="10247" width="21.85546875" style="442" customWidth="1"/>
    <col min="10248" max="10248" width="21.7109375" style="442" customWidth="1"/>
    <col min="10249" max="10249" width="20.85546875" style="442" customWidth="1"/>
    <col min="10250" max="10250" width="19.140625" style="442" customWidth="1"/>
    <col min="10251" max="10251" width="13.42578125" style="442" customWidth="1"/>
    <col min="10252" max="10256" width="11.28515625" style="442" customWidth="1"/>
    <col min="10257" max="10496" width="9.140625" style="442"/>
    <col min="10497" max="10497" width="2.85546875" style="442" customWidth="1"/>
    <col min="10498" max="10498" width="2.5703125" style="442" customWidth="1"/>
    <col min="10499" max="10499" width="7.28515625" style="442" customWidth="1"/>
    <col min="10500" max="10500" width="24.85546875" style="442" customWidth="1"/>
    <col min="10501" max="10501" width="21.7109375" style="442" customWidth="1"/>
    <col min="10502" max="10502" width="20.7109375" style="442" customWidth="1"/>
    <col min="10503" max="10503" width="21.85546875" style="442" customWidth="1"/>
    <col min="10504" max="10504" width="21.7109375" style="442" customWidth="1"/>
    <col min="10505" max="10505" width="20.85546875" style="442" customWidth="1"/>
    <col min="10506" max="10506" width="19.140625" style="442" customWidth="1"/>
    <col min="10507" max="10507" width="13.42578125" style="442" customWidth="1"/>
    <col min="10508" max="10512" width="11.28515625" style="442" customWidth="1"/>
    <col min="10513" max="10752" width="9.140625" style="442"/>
    <col min="10753" max="10753" width="2.85546875" style="442" customWidth="1"/>
    <col min="10754" max="10754" width="2.5703125" style="442" customWidth="1"/>
    <col min="10755" max="10755" width="7.28515625" style="442" customWidth="1"/>
    <col min="10756" max="10756" width="24.85546875" style="442" customWidth="1"/>
    <col min="10757" max="10757" width="21.7109375" style="442" customWidth="1"/>
    <col min="10758" max="10758" width="20.7109375" style="442" customWidth="1"/>
    <col min="10759" max="10759" width="21.85546875" style="442" customWidth="1"/>
    <col min="10760" max="10760" width="21.7109375" style="442" customWidth="1"/>
    <col min="10761" max="10761" width="20.85546875" style="442" customWidth="1"/>
    <col min="10762" max="10762" width="19.140625" style="442" customWidth="1"/>
    <col min="10763" max="10763" width="13.42578125" style="442" customWidth="1"/>
    <col min="10764" max="10768" width="11.28515625" style="442" customWidth="1"/>
    <col min="10769" max="11008" width="9.140625" style="442"/>
    <col min="11009" max="11009" width="2.85546875" style="442" customWidth="1"/>
    <col min="11010" max="11010" width="2.5703125" style="442" customWidth="1"/>
    <col min="11011" max="11011" width="7.28515625" style="442" customWidth="1"/>
    <col min="11012" max="11012" width="24.85546875" style="442" customWidth="1"/>
    <col min="11013" max="11013" width="21.7109375" style="442" customWidth="1"/>
    <col min="11014" max="11014" width="20.7109375" style="442" customWidth="1"/>
    <col min="11015" max="11015" width="21.85546875" style="442" customWidth="1"/>
    <col min="11016" max="11016" width="21.7109375" style="442" customWidth="1"/>
    <col min="11017" max="11017" width="20.85546875" style="442" customWidth="1"/>
    <col min="11018" max="11018" width="19.140625" style="442" customWidth="1"/>
    <col min="11019" max="11019" width="13.42578125" style="442" customWidth="1"/>
    <col min="11020" max="11024" width="11.28515625" style="442" customWidth="1"/>
    <col min="11025" max="11264" width="9.140625" style="442"/>
    <col min="11265" max="11265" width="2.85546875" style="442" customWidth="1"/>
    <col min="11266" max="11266" width="2.5703125" style="442" customWidth="1"/>
    <col min="11267" max="11267" width="7.28515625" style="442" customWidth="1"/>
    <col min="11268" max="11268" width="24.85546875" style="442" customWidth="1"/>
    <col min="11269" max="11269" width="21.7109375" style="442" customWidth="1"/>
    <col min="11270" max="11270" width="20.7109375" style="442" customWidth="1"/>
    <col min="11271" max="11271" width="21.85546875" style="442" customWidth="1"/>
    <col min="11272" max="11272" width="21.7109375" style="442" customWidth="1"/>
    <col min="11273" max="11273" width="20.85546875" style="442" customWidth="1"/>
    <col min="11274" max="11274" width="19.140625" style="442" customWidth="1"/>
    <col min="11275" max="11275" width="13.42578125" style="442" customWidth="1"/>
    <col min="11276" max="11280" width="11.28515625" style="442" customWidth="1"/>
    <col min="11281" max="11520" width="9.140625" style="442"/>
    <col min="11521" max="11521" width="2.85546875" style="442" customWidth="1"/>
    <col min="11522" max="11522" width="2.5703125" style="442" customWidth="1"/>
    <col min="11523" max="11523" width="7.28515625" style="442" customWidth="1"/>
    <col min="11524" max="11524" width="24.85546875" style="442" customWidth="1"/>
    <col min="11525" max="11525" width="21.7109375" style="442" customWidth="1"/>
    <col min="11526" max="11526" width="20.7109375" style="442" customWidth="1"/>
    <col min="11527" max="11527" width="21.85546875" style="442" customWidth="1"/>
    <col min="11528" max="11528" width="21.7109375" style="442" customWidth="1"/>
    <col min="11529" max="11529" width="20.85546875" style="442" customWidth="1"/>
    <col min="11530" max="11530" width="19.140625" style="442" customWidth="1"/>
    <col min="11531" max="11531" width="13.42578125" style="442" customWidth="1"/>
    <col min="11532" max="11536" width="11.28515625" style="442" customWidth="1"/>
    <col min="11537" max="11776" width="9.140625" style="442"/>
    <col min="11777" max="11777" width="2.85546875" style="442" customWidth="1"/>
    <col min="11778" max="11778" width="2.5703125" style="442" customWidth="1"/>
    <col min="11779" max="11779" width="7.28515625" style="442" customWidth="1"/>
    <col min="11780" max="11780" width="24.85546875" style="442" customWidth="1"/>
    <col min="11781" max="11781" width="21.7109375" style="442" customWidth="1"/>
    <col min="11782" max="11782" width="20.7109375" style="442" customWidth="1"/>
    <col min="11783" max="11783" width="21.85546875" style="442" customWidth="1"/>
    <col min="11784" max="11784" width="21.7109375" style="442" customWidth="1"/>
    <col min="11785" max="11785" width="20.85546875" style="442" customWidth="1"/>
    <col min="11786" max="11786" width="19.140625" style="442" customWidth="1"/>
    <col min="11787" max="11787" width="13.42578125" style="442" customWidth="1"/>
    <col min="11788" max="11792" width="11.28515625" style="442" customWidth="1"/>
    <col min="11793" max="12032" width="9.140625" style="442"/>
    <col min="12033" max="12033" width="2.85546875" style="442" customWidth="1"/>
    <col min="12034" max="12034" width="2.5703125" style="442" customWidth="1"/>
    <col min="12035" max="12035" width="7.28515625" style="442" customWidth="1"/>
    <col min="12036" max="12036" width="24.85546875" style="442" customWidth="1"/>
    <col min="12037" max="12037" width="21.7109375" style="442" customWidth="1"/>
    <col min="12038" max="12038" width="20.7109375" style="442" customWidth="1"/>
    <col min="12039" max="12039" width="21.85546875" style="442" customWidth="1"/>
    <col min="12040" max="12040" width="21.7109375" style="442" customWidth="1"/>
    <col min="12041" max="12041" width="20.85546875" style="442" customWidth="1"/>
    <col min="12042" max="12042" width="19.140625" style="442" customWidth="1"/>
    <col min="12043" max="12043" width="13.42578125" style="442" customWidth="1"/>
    <col min="12044" max="12048" width="11.28515625" style="442" customWidth="1"/>
    <col min="12049" max="12288" width="9.140625" style="442"/>
    <col min="12289" max="12289" width="2.85546875" style="442" customWidth="1"/>
    <col min="12290" max="12290" width="2.5703125" style="442" customWidth="1"/>
    <col min="12291" max="12291" width="7.28515625" style="442" customWidth="1"/>
    <col min="12292" max="12292" width="24.85546875" style="442" customWidth="1"/>
    <col min="12293" max="12293" width="21.7109375" style="442" customWidth="1"/>
    <col min="12294" max="12294" width="20.7109375" style="442" customWidth="1"/>
    <col min="12295" max="12295" width="21.85546875" style="442" customWidth="1"/>
    <col min="12296" max="12296" width="21.7109375" style="442" customWidth="1"/>
    <col min="12297" max="12297" width="20.85546875" style="442" customWidth="1"/>
    <col min="12298" max="12298" width="19.140625" style="442" customWidth="1"/>
    <col min="12299" max="12299" width="13.42578125" style="442" customWidth="1"/>
    <col min="12300" max="12304" width="11.28515625" style="442" customWidth="1"/>
    <col min="12305" max="12544" width="9.140625" style="442"/>
    <col min="12545" max="12545" width="2.85546875" style="442" customWidth="1"/>
    <col min="12546" max="12546" width="2.5703125" style="442" customWidth="1"/>
    <col min="12547" max="12547" width="7.28515625" style="442" customWidth="1"/>
    <col min="12548" max="12548" width="24.85546875" style="442" customWidth="1"/>
    <col min="12549" max="12549" width="21.7109375" style="442" customWidth="1"/>
    <col min="12550" max="12550" width="20.7109375" style="442" customWidth="1"/>
    <col min="12551" max="12551" width="21.85546875" style="442" customWidth="1"/>
    <col min="12552" max="12552" width="21.7109375" style="442" customWidth="1"/>
    <col min="12553" max="12553" width="20.85546875" style="442" customWidth="1"/>
    <col min="12554" max="12554" width="19.140625" style="442" customWidth="1"/>
    <col min="12555" max="12555" width="13.42578125" style="442" customWidth="1"/>
    <col min="12556" max="12560" width="11.28515625" style="442" customWidth="1"/>
    <col min="12561" max="12800" width="9.140625" style="442"/>
    <col min="12801" max="12801" width="2.85546875" style="442" customWidth="1"/>
    <col min="12802" max="12802" width="2.5703125" style="442" customWidth="1"/>
    <col min="12803" max="12803" width="7.28515625" style="442" customWidth="1"/>
    <col min="12804" max="12804" width="24.85546875" style="442" customWidth="1"/>
    <col min="12805" max="12805" width="21.7109375" style="442" customWidth="1"/>
    <col min="12806" max="12806" width="20.7109375" style="442" customWidth="1"/>
    <col min="12807" max="12807" width="21.85546875" style="442" customWidth="1"/>
    <col min="12808" max="12808" width="21.7109375" style="442" customWidth="1"/>
    <col min="12809" max="12809" width="20.85546875" style="442" customWidth="1"/>
    <col min="12810" max="12810" width="19.140625" style="442" customWidth="1"/>
    <col min="12811" max="12811" width="13.42578125" style="442" customWidth="1"/>
    <col min="12812" max="12816" width="11.28515625" style="442" customWidth="1"/>
    <col min="12817" max="13056" width="9.140625" style="442"/>
    <col min="13057" max="13057" width="2.85546875" style="442" customWidth="1"/>
    <col min="13058" max="13058" width="2.5703125" style="442" customWidth="1"/>
    <col min="13059" max="13059" width="7.28515625" style="442" customWidth="1"/>
    <col min="13060" max="13060" width="24.85546875" style="442" customWidth="1"/>
    <col min="13061" max="13061" width="21.7109375" style="442" customWidth="1"/>
    <col min="13062" max="13062" width="20.7109375" style="442" customWidth="1"/>
    <col min="13063" max="13063" width="21.85546875" style="442" customWidth="1"/>
    <col min="13064" max="13064" width="21.7109375" style="442" customWidth="1"/>
    <col min="13065" max="13065" width="20.85546875" style="442" customWidth="1"/>
    <col min="13066" max="13066" width="19.140625" style="442" customWidth="1"/>
    <col min="13067" max="13067" width="13.42578125" style="442" customWidth="1"/>
    <col min="13068" max="13072" width="11.28515625" style="442" customWidth="1"/>
    <col min="13073" max="13312" width="9.140625" style="442"/>
    <col min="13313" max="13313" width="2.85546875" style="442" customWidth="1"/>
    <col min="13314" max="13314" width="2.5703125" style="442" customWidth="1"/>
    <col min="13315" max="13315" width="7.28515625" style="442" customWidth="1"/>
    <col min="13316" max="13316" width="24.85546875" style="442" customWidth="1"/>
    <col min="13317" max="13317" width="21.7109375" style="442" customWidth="1"/>
    <col min="13318" max="13318" width="20.7109375" style="442" customWidth="1"/>
    <col min="13319" max="13319" width="21.85546875" style="442" customWidth="1"/>
    <col min="13320" max="13320" width="21.7109375" style="442" customWidth="1"/>
    <col min="13321" max="13321" width="20.85546875" style="442" customWidth="1"/>
    <col min="13322" max="13322" width="19.140625" style="442" customWidth="1"/>
    <col min="13323" max="13323" width="13.42578125" style="442" customWidth="1"/>
    <col min="13324" max="13328" width="11.28515625" style="442" customWidth="1"/>
    <col min="13329" max="13568" width="9.140625" style="442"/>
    <col min="13569" max="13569" width="2.85546875" style="442" customWidth="1"/>
    <col min="13570" max="13570" width="2.5703125" style="442" customWidth="1"/>
    <col min="13571" max="13571" width="7.28515625" style="442" customWidth="1"/>
    <col min="13572" max="13572" width="24.85546875" style="442" customWidth="1"/>
    <col min="13573" max="13573" width="21.7109375" style="442" customWidth="1"/>
    <col min="13574" max="13574" width="20.7109375" style="442" customWidth="1"/>
    <col min="13575" max="13575" width="21.85546875" style="442" customWidth="1"/>
    <col min="13576" max="13576" width="21.7109375" style="442" customWidth="1"/>
    <col min="13577" max="13577" width="20.85546875" style="442" customWidth="1"/>
    <col min="13578" max="13578" width="19.140625" style="442" customWidth="1"/>
    <col min="13579" max="13579" width="13.42578125" style="442" customWidth="1"/>
    <col min="13580" max="13584" width="11.28515625" style="442" customWidth="1"/>
    <col min="13585" max="13824" width="9.140625" style="442"/>
    <col min="13825" max="13825" width="2.85546875" style="442" customWidth="1"/>
    <col min="13826" max="13826" width="2.5703125" style="442" customWidth="1"/>
    <col min="13827" max="13827" width="7.28515625" style="442" customWidth="1"/>
    <col min="13828" max="13828" width="24.85546875" style="442" customWidth="1"/>
    <col min="13829" max="13829" width="21.7109375" style="442" customWidth="1"/>
    <col min="13830" max="13830" width="20.7109375" style="442" customWidth="1"/>
    <col min="13831" max="13831" width="21.85546875" style="442" customWidth="1"/>
    <col min="13832" max="13832" width="21.7109375" style="442" customWidth="1"/>
    <col min="13833" max="13833" width="20.85546875" style="442" customWidth="1"/>
    <col min="13834" max="13834" width="19.140625" style="442" customWidth="1"/>
    <col min="13835" max="13835" width="13.42578125" style="442" customWidth="1"/>
    <col min="13836" max="13840" width="11.28515625" style="442" customWidth="1"/>
    <col min="13841" max="14080" width="9.140625" style="442"/>
    <col min="14081" max="14081" width="2.85546875" style="442" customWidth="1"/>
    <col min="14082" max="14082" width="2.5703125" style="442" customWidth="1"/>
    <col min="14083" max="14083" width="7.28515625" style="442" customWidth="1"/>
    <col min="14084" max="14084" width="24.85546875" style="442" customWidth="1"/>
    <col min="14085" max="14085" width="21.7109375" style="442" customWidth="1"/>
    <col min="14086" max="14086" width="20.7109375" style="442" customWidth="1"/>
    <col min="14087" max="14087" width="21.85546875" style="442" customWidth="1"/>
    <col min="14088" max="14088" width="21.7109375" style="442" customWidth="1"/>
    <col min="14089" max="14089" width="20.85546875" style="442" customWidth="1"/>
    <col min="14090" max="14090" width="19.140625" style="442" customWidth="1"/>
    <col min="14091" max="14091" width="13.42578125" style="442" customWidth="1"/>
    <col min="14092" max="14096" width="11.28515625" style="442" customWidth="1"/>
    <col min="14097" max="14336" width="9.140625" style="442"/>
    <col min="14337" max="14337" width="2.85546875" style="442" customWidth="1"/>
    <col min="14338" max="14338" width="2.5703125" style="442" customWidth="1"/>
    <col min="14339" max="14339" width="7.28515625" style="442" customWidth="1"/>
    <col min="14340" max="14340" width="24.85546875" style="442" customWidth="1"/>
    <col min="14341" max="14341" width="21.7109375" style="442" customWidth="1"/>
    <col min="14342" max="14342" width="20.7109375" style="442" customWidth="1"/>
    <col min="14343" max="14343" width="21.85546875" style="442" customWidth="1"/>
    <col min="14344" max="14344" width="21.7109375" style="442" customWidth="1"/>
    <col min="14345" max="14345" width="20.85546875" style="442" customWidth="1"/>
    <col min="14346" max="14346" width="19.140625" style="442" customWidth="1"/>
    <col min="14347" max="14347" width="13.42578125" style="442" customWidth="1"/>
    <col min="14348" max="14352" width="11.28515625" style="442" customWidth="1"/>
    <col min="14353" max="14592" width="9.140625" style="442"/>
    <col min="14593" max="14593" width="2.85546875" style="442" customWidth="1"/>
    <col min="14594" max="14594" width="2.5703125" style="442" customWidth="1"/>
    <col min="14595" max="14595" width="7.28515625" style="442" customWidth="1"/>
    <col min="14596" max="14596" width="24.85546875" style="442" customWidth="1"/>
    <col min="14597" max="14597" width="21.7109375" style="442" customWidth="1"/>
    <col min="14598" max="14598" width="20.7109375" style="442" customWidth="1"/>
    <col min="14599" max="14599" width="21.85546875" style="442" customWidth="1"/>
    <col min="14600" max="14600" width="21.7109375" style="442" customWidth="1"/>
    <col min="14601" max="14601" width="20.85546875" style="442" customWidth="1"/>
    <col min="14602" max="14602" width="19.140625" style="442" customWidth="1"/>
    <col min="14603" max="14603" width="13.42578125" style="442" customWidth="1"/>
    <col min="14604" max="14608" width="11.28515625" style="442" customWidth="1"/>
    <col min="14609" max="14848" width="9.140625" style="442"/>
    <col min="14849" max="14849" width="2.85546875" style="442" customWidth="1"/>
    <col min="14850" max="14850" width="2.5703125" style="442" customWidth="1"/>
    <col min="14851" max="14851" width="7.28515625" style="442" customWidth="1"/>
    <col min="14852" max="14852" width="24.85546875" style="442" customWidth="1"/>
    <col min="14853" max="14853" width="21.7109375" style="442" customWidth="1"/>
    <col min="14854" max="14854" width="20.7109375" style="442" customWidth="1"/>
    <col min="14855" max="14855" width="21.85546875" style="442" customWidth="1"/>
    <col min="14856" max="14856" width="21.7109375" style="442" customWidth="1"/>
    <col min="14857" max="14857" width="20.85546875" style="442" customWidth="1"/>
    <col min="14858" max="14858" width="19.140625" style="442" customWidth="1"/>
    <col min="14859" max="14859" width="13.42578125" style="442" customWidth="1"/>
    <col min="14860" max="14864" width="11.28515625" style="442" customWidth="1"/>
    <col min="14865" max="15104" width="9.140625" style="442"/>
    <col min="15105" max="15105" width="2.85546875" style="442" customWidth="1"/>
    <col min="15106" max="15106" width="2.5703125" style="442" customWidth="1"/>
    <col min="15107" max="15107" width="7.28515625" style="442" customWidth="1"/>
    <col min="15108" max="15108" width="24.85546875" style="442" customWidth="1"/>
    <col min="15109" max="15109" width="21.7109375" style="442" customWidth="1"/>
    <col min="15110" max="15110" width="20.7109375" style="442" customWidth="1"/>
    <col min="15111" max="15111" width="21.85546875" style="442" customWidth="1"/>
    <col min="15112" max="15112" width="21.7109375" style="442" customWidth="1"/>
    <col min="15113" max="15113" width="20.85546875" style="442" customWidth="1"/>
    <col min="15114" max="15114" width="19.140625" style="442" customWidth="1"/>
    <col min="15115" max="15115" width="13.42578125" style="442" customWidth="1"/>
    <col min="15116" max="15120" width="11.28515625" style="442" customWidth="1"/>
    <col min="15121" max="15360" width="9.140625" style="442"/>
    <col min="15361" max="15361" width="2.85546875" style="442" customWidth="1"/>
    <col min="15362" max="15362" width="2.5703125" style="442" customWidth="1"/>
    <col min="15363" max="15363" width="7.28515625" style="442" customWidth="1"/>
    <col min="15364" max="15364" width="24.85546875" style="442" customWidth="1"/>
    <col min="15365" max="15365" width="21.7109375" style="442" customWidth="1"/>
    <col min="15366" max="15366" width="20.7109375" style="442" customWidth="1"/>
    <col min="15367" max="15367" width="21.85546875" style="442" customWidth="1"/>
    <col min="15368" max="15368" width="21.7109375" style="442" customWidth="1"/>
    <col min="15369" max="15369" width="20.85546875" style="442" customWidth="1"/>
    <col min="15370" max="15370" width="19.140625" style="442" customWidth="1"/>
    <col min="15371" max="15371" width="13.42578125" style="442" customWidth="1"/>
    <col min="15372" max="15376" width="11.28515625" style="442" customWidth="1"/>
    <col min="15377" max="15616" width="9.140625" style="442"/>
    <col min="15617" max="15617" width="2.85546875" style="442" customWidth="1"/>
    <col min="15618" max="15618" width="2.5703125" style="442" customWidth="1"/>
    <col min="15619" max="15619" width="7.28515625" style="442" customWidth="1"/>
    <col min="15620" max="15620" width="24.85546875" style="442" customWidth="1"/>
    <col min="15621" max="15621" width="21.7109375" style="442" customWidth="1"/>
    <col min="15622" max="15622" width="20.7109375" style="442" customWidth="1"/>
    <col min="15623" max="15623" width="21.85546875" style="442" customWidth="1"/>
    <col min="15624" max="15624" width="21.7109375" style="442" customWidth="1"/>
    <col min="15625" max="15625" width="20.85546875" style="442" customWidth="1"/>
    <col min="15626" max="15626" width="19.140625" style="442" customWidth="1"/>
    <col min="15627" max="15627" width="13.42578125" style="442" customWidth="1"/>
    <col min="15628" max="15632" width="11.28515625" style="442" customWidth="1"/>
    <col min="15633" max="15872" width="9.140625" style="442"/>
    <col min="15873" max="15873" width="2.85546875" style="442" customWidth="1"/>
    <col min="15874" max="15874" width="2.5703125" style="442" customWidth="1"/>
    <col min="15875" max="15875" width="7.28515625" style="442" customWidth="1"/>
    <col min="15876" max="15876" width="24.85546875" style="442" customWidth="1"/>
    <col min="15877" max="15877" width="21.7109375" style="442" customWidth="1"/>
    <col min="15878" max="15878" width="20.7109375" style="442" customWidth="1"/>
    <col min="15879" max="15879" width="21.85546875" style="442" customWidth="1"/>
    <col min="15880" max="15880" width="21.7109375" style="442" customWidth="1"/>
    <col min="15881" max="15881" width="20.85546875" style="442" customWidth="1"/>
    <col min="15882" max="15882" width="19.140625" style="442" customWidth="1"/>
    <col min="15883" max="15883" width="13.42578125" style="442" customWidth="1"/>
    <col min="15884" max="15888" width="11.28515625" style="442" customWidth="1"/>
    <col min="15889" max="16128" width="9.140625" style="442"/>
    <col min="16129" max="16129" width="2.85546875" style="442" customWidth="1"/>
    <col min="16130" max="16130" width="2.5703125" style="442" customWidth="1"/>
    <col min="16131" max="16131" width="7.28515625" style="442" customWidth="1"/>
    <col min="16132" max="16132" width="24.85546875" style="442" customWidth="1"/>
    <col min="16133" max="16133" width="21.7109375" style="442" customWidth="1"/>
    <col min="16134" max="16134" width="20.7109375" style="442" customWidth="1"/>
    <col min="16135" max="16135" width="21.85546875" style="442" customWidth="1"/>
    <col min="16136" max="16136" width="21.7109375" style="442" customWidth="1"/>
    <col min="16137" max="16137" width="20.85546875" style="442" customWidth="1"/>
    <col min="16138" max="16138" width="19.140625" style="442" customWidth="1"/>
    <col min="16139" max="16139" width="13.42578125" style="442" customWidth="1"/>
    <col min="16140" max="16144" width="11.28515625" style="442" customWidth="1"/>
    <col min="16145" max="16384" width="9.140625" style="442"/>
  </cols>
  <sheetData>
    <row r="2" spans="3:10" ht="18.75">
      <c r="C2" s="441" t="str">
        <f>'SCH-13'!B2</f>
        <v>NAME OF THE COLLEGE   PRATHIMA INSTITUTE OF MEDICAL SCIENCES</v>
      </c>
    </row>
    <row r="3" spans="3:10" ht="15.75">
      <c r="C3" s="444"/>
      <c r="H3" s="1301" t="s">
        <v>2975</v>
      </c>
      <c r="I3" s="1301"/>
    </row>
    <row r="4" spans="3:10" ht="15.75">
      <c r="C4" s="444"/>
      <c r="H4" s="445"/>
      <c r="I4" s="445"/>
    </row>
    <row r="5" spans="3:10">
      <c r="H5" s="1295" t="s">
        <v>70</v>
      </c>
      <c r="I5" s="1295"/>
    </row>
    <row r="6" spans="3:10" ht="22.5" customHeight="1">
      <c r="C6" s="1302" t="s">
        <v>2976</v>
      </c>
      <c r="D6" s="1302"/>
      <c r="E6" s="1302"/>
      <c r="F6" s="1302"/>
      <c r="G6" s="1302"/>
      <c r="H6" s="1302"/>
      <c r="I6" s="1302"/>
      <c r="J6" s="1302"/>
    </row>
    <row r="7" spans="3:10" ht="15.75" thickBot="1">
      <c r="D7" s="446"/>
      <c r="E7" s="446"/>
      <c r="F7" s="446"/>
    </row>
    <row r="8" spans="3:10" ht="65.25" customHeight="1" thickTop="1">
      <c r="C8" s="447" t="s">
        <v>2792</v>
      </c>
      <c r="D8" s="448" t="s">
        <v>40</v>
      </c>
      <c r="E8" s="448" t="s">
        <v>2977</v>
      </c>
      <c r="F8" s="449" t="s">
        <v>2978</v>
      </c>
      <c r="G8" s="449" t="s">
        <v>2979</v>
      </c>
      <c r="H8" s="449" t="s">
        <v>2980</v>
      </c>
      <c r="I8" s="449" t="s">
        <v>2981</v>
      </c>
      <c r="J8" s="450" t="s">
        <v>2982</v>
      </c>
    </row>
    <row r="9" spans="3:10" ht="15" customHeight="1">
      <c r="C9" s="451">
        <v>1</v>
      </c>
      <c r="D9" s="452">
        <v>2</v>
      </c>
      <c r="E9" s="452">
        <v>3</v>
      </c>
      <c r="F9" s="453">
        <v>4</v>
      </c>
      <c r="G9" s="453">
        <v>5</v>
      </c>
      <c r="H9" s="453">
        <v>6</v>
      </c>
      <c r="I9" s="454" t="s">
        <v>2983</v>
      </c>
      <c r="J9" s="455">
        <v>8</v>
      </c>
    </row>
    <row r="10" spans="3:10">
      <c r="C10" s="456"/>
      <c r="D10" s="457"/>
      <c r="E10" s="457"/>
      <c r="F10" s="457"/>
      <c r="G10" s="458"/>
      <c r="H10" s="457"/>
      <c r="I10" s="459">
        <f>F10+G10+H10</f>
        <v>0</v>
      </c>
      <c r="J10" s="460"/>
    </row>
    <row r="11" spans="3:10">
      <c r="C11" s="456"/>
      <c r="D11" s="201"/>
      <c r="E11" s="201"/>
      <c r="F11" s="201"/>
      <c r="G11" s="459"/>
      <c r="H11" s="457"/>
      <c r="I11" s="459">
        <f>F11+G11+H11</f>
        <v>0</v>
      </c>
      <c r="J11" s="460"/>
    </row>
    <row r="12" spans="3:10" ht="15" customHeight="1">
      <c r="C12" s="1296" t="s">
        <v>2984</v>
      </c>
      <c r="D12" s="1297"/>
      <c r="E12" s="1297"/>
      <c r="F12" s="1297"/>
      <c r="G12" s="1297"/>
      <c r="H12" s="1297"/>
      <c r="I12" s="1297"/>
      <c r="J12" s="1298"/>
    </row>
    <row r="13" spans="3:10">
      <c r="C13" s="456"/>
      <c r="D13" s="220"/>
      <c r="E13" s="220"/>
      <c r="F13" s="220"/>
      <c r="G13" s="459"/>
      <c r="H13" s="461"/>
      <c r="I13" s="459">
        <f>F13+G13+H13</f>
        <v>0</v>
      </c>
      <c r="J13" s="460"/>
    </row>
    <row r="14" spans="3:10" ht="24.75" customHeight="1" thickBot="1">
      <c r="C14" s="1299" t="s">
        <v>2856</v>
      </c>
      <c r="D14" s="1300"/>
      <c r="E14" s="462"/>
      <c r="F14" s="463">
        <f>SUM(F10:F13)</f>
        <v>0</v>
      </c>
      <c r="G14" s="463">
        <f>SUM(G10:G13)</f>
        <v>0</v>
      </c>
      <c r="H14" s="462">
        <f>SUM(H10:H13)</f>
        <v>0</v>
      </c>
      <c r="I14" s="463">
        <f>SUM(I10:I13)</f>
        <v>0</v>
      </c>
      <c r="J14" s="463">
        <f>SUM(J10:J13)</f>
        <v>0</v>
      </c>
    </row>
    <row r="15" spans="3:10" ht="18" customHeight="1" thickTop="1"/>
    <row r="17" spans="3:13">
      <c r="C17" s="1294" t="s">
        <v>2985</v>
      </c>
      <c r="D17" s="1294"/>
      <c r="E17" s="1294"/>
      <c r="F17" s="1294"/>
      <c r="G17" s="1294"/>
      <c r="H17" s="1294"/>
      <c r="I17" s="1294"/>
      <c r="J17" s="1294"/>
    </row>
    <row r="18" spans="3:13" ht="15.75" thickBot="1">
      <c r="D18" s="446"/>
      <c r="E18" s="446"/>
      <c r="F18" s="446"/>
      <c r="H18" s="1295" t="s">
        <v>70</v>
      </c>
      <c r="I18" s="1295"/>
    </row>
    <row r="19" spans="3:13" ht="55.5" customHeight="1" thickTop="1">
      <c r="C19" s="447" t="s">
        <v>2792</v>
      </c>
      <c r="D19" s="449" t="s">
        <v>2986</v>
      </c>
      <c r="E19" s="449" t="s">
        <v>2978</v>
      </c>
      <c r="F19" s="449" t="s">
        <v>2979</v>
      </c>
      <c r="G19" s="449" t="s">
        <v>2980</v>
      </c>
      <c r="H19" s="449" t="s">
        <v>2981</v>
      </c>
      <c r="I19" s="450" t="s">
        <v>2982</v>
      </c>
    </row>
    <row r="20" spans="3:13" ht="24" customHeight="1">
      <c r="C20" s="451">
        <v>1</v>
      </c>
      <c r="D20" s="464">
        <v>2</v>
      </c>
      <c r="E20" s="453">
        <v>3</v>
      </c>
      <c r="F20" s="453">
        <v>4</v>
      </c>
      <c r="G20" s="453">
        <v>5</v>
      </c>
      <c r="H20" s="454" t="s">
        <v>2987</v>
      </c>
      <c r="I20" s="455">
        <v>7</v>
      </c>
    </row>
    <row r="21" spans="3:13">
      <c r="C21" s="456">
        <v>1</v>
      </c>
      <c r="D21" s="465" t="s">
        <v>2988</v>
      </c>
      <c r="E21" s="466">
        <f>233428308</f>
        <v>233428308</v>
      </c>
      <c r="F21" s="467">
        <f>20911609</f>
        <v>20911609</v>
      </c>
      <c r="G21" s="467">
        <f>58634592</f>
        <v>58634592</v>
      </c>
      <c r="H21" s="467">
        <f>E21+F21-G21</f>
        <v>195705325</v>
      </c>
      <c r="I21" s="468">
        <v>20911609</v>
      </c>
    </row>
    <row r="22" spans="3:13">
      <c r="C22" s="456"/>
      <c r="D22" s="201"/>
      <c r="E22" s="201"/>
      <c r="F22" s="459"/>
      <c r="G22" s="459"/>
      <c r="H22" s="457"/>
      <c r="I22" s="460"/>
    </row>
    <row r="23" spans="3:13" ht="19.5" customHeight="1" thickBot="1">
      <c r="C23" s="1299" t="s">
        <v>2856</v>
      </c>
      <c r="D23" s="1300"/>
      <c r="E23" s="469">
        <f>SUM(E21:E22)</f>
        <v>233428308</v>
      </c>
      <c r="F23" s="469">
        <f>SUM(F21:F22)</f>
        <v>20911609</v>
      </c>
      <c r="G23" s="469">
        <f>SUM(G21:G22)</f>
        <v>58634592</v>
      </c>
      <c r="H23" s="470">
        <f>SUM(H21:H22)</f>
        <v>195705325</v>
      </c>
      <c r="I23" s="469">
        <f>SUM(I21:I22)</f>
        <v>20911609</v>
      </c>
    </row>
    <row r="24" spans="3:13" ht="15.75" thickTop="1"/>
    <row r="27" spans="3:13">
      <c r="C27" s="1294" t="s">
        <v>2989</v>
      </c>
      <c r="D27" s="1294"/>
      <c r="E27" s="1294"/>
      <c r="F27" s="1294"/>
      <c r="G27" s="1294"/>
      <c r="H27" s="1294"/>
      <c r="I27" s="1294"/>
      <c r="J27" s="1294"/>
      <c r="K27" s="1294"/>
      <c r="L27" s="1294"/>
      <c r="M27" s="1294"/>
    </row>
    <row r="28" spans="3:13" ht="18">
      <c r="C28" s="471"/>
      <c r="D28" s="471"/>
      <c r="E28" s="471"/>
      <c r="F28" s="471"/>
      <c r="G28" s="471"/>
      <c r="H28" s="471"/>
      <c r="I28" s="471"/>
      <c r="J28" s="471"/>
      <c r="K28" s="471"/>
      <c r="L28" s="471"/>
      <c r="M28" s="471"/>
    </row>
    <row r="29" spans="3:13" ht="15.75" thickBot="1">
      <c r="D29" s="446"/>
      <c r="E29" s="446"/>
      <c r="F29" s="446"/>
      <c r="H29" s="442"/>
      <c r="L29" s="1295" t="s">
        <v>70</v>
      </c>
      <c r="M29" s="1295"/>
    </row>
    <row r="30" spans="3:13" ht="77.25" thickTop="1">
      <c r="C30" s="447" t="s">
        <v>2792</v>
      </c>
      <c r="D30" s="448" t="s">
        <v>2793</v>
      </c>
      <c r="E30" s="448" t="s">
        <v>2990</v>
      </c>
      <c r="F30" s="448" t="s">
        <v>2977</v>
      </c>
      <c r="G30" s="449" t="s">
        <v>2978</v>
      </c>
      <c r="H30" s="449" t="s">
        <v>2979</v>
      </c>
      <c r="I30" s="449" t="s">
        <v>2980</v>
      </c>
      <c r="J30" s="449" t="s">
        <v>2981</v>
      </c>
      <c r="K30" s="472" t="s">
        <v>2991</v>
      </c>
      <c r="L30" s="472" t="s">
        <v>2992</v>
      </c>
      <c r="M30" s="450" t="s">
        <v>2993</v>
      </c>
    </row>
    <row r="31" spans="3:13" ht="12.75">
      <c r="C31" s="451">
        <v>1</v>
      </c>
      <c r="D31" s="452">
        <v>2</v>
      </c>
      <c r="E31" s="452">
        <v>3</v>
      </c>
      <c r="F31" s="452">
        <v>4</v>
      </c>
      <c r="G31" s="452">
        <v>5</v>
      </c>
      <c r="H31" s="452">
        <v>6</v>
      </c>
      <c r="I31" s="452">
        <v>7</v>
      </c>
      <c r="J31" s="473" t="s">
        <v>2994</v>
      </c>
      <c r="K31" s="474">
        <v>9</v>
      </c>
      <c r="L31" s="474">
        <v>10</v>
      </c>
      <c r="M31" s="475">
        <v>11</v>
      </c>
    </row>
    <row r="32" spans="3:13">
      <c r="C32" s="456"/>
      <c r="D32" s="457"/>
      <c r="E32" s="459"/>
      <c r="F32" s="457"/>
      <c r="G32" s="457"/>
      <c r="H32" s="458"/>
      <c r="I32" s="459"/>
      <c r="J32" s="459">
        <f>G32+H32+I32</f>
        <v>0</v>
      </c>
      <c r="K32" s="459"/>
      <c r="L32" s="459"/>
      <c r="M32" s="460"/>
    </row>
    <row r="33" spans="3:13">
      <c r="C33" s="456"/>
      <c r="D33" s="201"/>
      <c r="E33" s="459"/>
      <c r="F33" s="201"/>
      <c r="G33" s="201"/>
      <c r="H33" s="459"/>
      <c r="I33" s="459"/>
      <c r="J33" s="459">
        <f>G33+H33+I33</f>
        <v>0</v>
      </c>
      <c r="K33" s="459"/>
      <c r="L33" s="459"/>
      <c r="M33" s="460"/>
    </row>
    <row r="34" spans="3:13" ht="12.75">
      <c r="C34" s="1296" t="s">
        <v>2984</v>
      </c>
      <c r="D34" s="1297"/>
      <c r="E34" s="1297"/>
      <c r="F34" s="1297"/>
      <c r="G34" s="1297"/>
      <c r="H34" s="1297"/>
      <c r="I34" s="1297"/>
      <c r="J34" s="1297"/>
      <c r="K34" s="1297"/>
      <c r="L34" s="1297"/>
      <c r="M34" s="1298"/>
    </row>
    <row r="35" spans="3:13">
      <c r="C35" s="456"/>
      <c r="D35" s="220"/>
      <c r="E35" s="459"/>
      <c r="F35" s="220"/>
      <c r="G35" s="220"/>
      <c r="H35" s="459"/>
      <c r="I35" s="476"/>
      <c r="J35" s="459">
        <f>G35+H35+I35</f>
        <v>0</v>
      </c>
      <c r="K35" s="459"/>
      <c r="L35" s="459"/>
      <c r="M35" s="460"/>
    </row>
    <row r="36" spans="3:13" ht="13.5" thickBot="1">
      <c r="C36" s="1299" t="s">
        <v>2856</v>
      </c>
      <c r="D36" s="1300"/>
      <c r="E36" s="462"/>
      <c r="F36" s="462"/>
      <c r="G36" s="463">
        <f t="shared" ref="G36:M36" si="0">SUM(G32:G35)</f>
        <v>0</v>
      </c>
      <c r="H36" s="463">
        <f t="shared" si="0"/>
        <v>0</v>
      </c>
      <c r="I36" s="463">
        <f t="shared" si="0"/>
        <v>0</v>
      </c>
      <c r="J36" s="463">
        <f t="shared" si="0"/>
        <v>0</v>
      </c>
      <c r="K36" s="463">
        <f t="shared" si="0"/>
        <v>0</v>
      </c>
      <c r="L36" s="463">
        <f t="shared" si="0"/>
        <v>0</v>
      </c>
      <c r="M36" s="463">
        <f t="shared" si="0"/>
        <v>0</v>
      </c>
    </row>
    <row r="37" spans="3:13" ht="15.75" thickTop="1">
      <c r="H37" s="442"/>
    </row>
  </sheetData>
  <mergeCells count="13">
    <mergeCell ref="K27:M27"/>
    <mergeCell ref="L29:M29"/>
    <mergeCell ref="C34:M34"/>
    <mergeCell ref="C36:D36"/>
    <mergeCell ref="H3:I3"/>
    <mergeCell ref="H5:I5"/>
    <mergeCell ref="C6:J6"/>
    <mergeCell ref="C12:J12"/>
    <mergeCell ref="C14:D14"/>
    <mergeCell ref="C17:J17"/>
    <mergeCell ref="C23:D23"/>
    <mergeCell ref="C27:J27"/>
    <mergeCell ref="H18:I18"/>
  </mergeCells>
  <printOptions horizontalCentered="1"/>
  <pageMargins left="0.27559055118110237" right="0.15748031496062992" top="0.27559055118110237" bottom="0.27559055118110237" header="0.27559055118110237" footer="0.15748031496062992"/>
  <pageSetup paperSize="5" scale="8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0070C0"/>
  </sheetPr>
  <dimension ref="B2:L22"/>
  <sheetViews>
    <sheetView view="pageBreakPreview" zoomScale="60" workbookViewId="0">
      <selection activeCell="G14" sqref="G14"/>
    </sheetView>
  </sheetViews>
  <sheetFormatPr defaultRowHeight="15"/>
  <cols>
    <col min="1" max="1" width="3.5703125" style="170" customWidth="1"/>
    <col min="2" max="2" width="5.7109375" bestFit="1" customWidth="1"/>
    <col min="3" max="3" width="19.5703125" style="170" bestFit="1" customWidth="1"/>
    <col min="4" max="4" width="8.5703125" style="170" bestFit="1" customWidth="1"/>
    <col min="5" max="5" width="12.85546875" style="170" bestFit="1" customWidth="1"/>
    <col min="6" max="6" width="9.7109375" style="170" bestFit="1" customWidth="1"/>
    <col min="7" max="7" width="18.85546875" style="478" customWidth="1"/>
    <col min="8" max="8" width="21.140625" style="478" customWidth="1"/>
    <col min="9" max="9" width="3.5703125" style="170" customWidth="1"/>
    <col min="10" max="10" width="11.85546875" style="170" customWidth="1"/>
    <col min="11" max="16" width="11.28515625" style="170" customWidth="1"/>
    <col min="17" max="255" width="9.140625" style="170"/>
    <col min="256" max="256" width="3.5703125" style="170" customWidth="1"/>
    <col min="257" max="257" width="5.7109375" style="170" bestFit="1" customWidth="1"/>
    <col min="258" max="258" width="19.5703125" style="170" bestFit="1" customWidth="1"/>
    <col min="259" max="259" width="8.5703125" style="170" bestFit="1" customWidth="1"/>
    <col min="260" max="260" width="12.85546875" style="170" bestFit="1" customWidth="1"/>
    <col min="261" max="261" width="9.7109375" style="170" bestFit="1" customWidth="1"/>
    <col min="262" max="262" width="18.85546875" style="170" customWidth="1"/>
    <col min="263" max="263" width="16.42578125" style="170" customWidth="1"/>
    <col min="264" max="264" width="21.140625" style="170" customWidth="1"/>
    <col min="265" max="265" width="3.5703125" style="170" customWidth="1"/>
    <col min="266" max="272" width="11.28515625" style="170" customWidth="1"/>
    <col min="273" max="511" width="9.140625" style="170"/>
    <col min="512" max="512" width="3.5703125" style="170" customWidth="1"/>
    <col min="513" max="513" width="5.7109375" style="170" bestFit="1" customWidth="1"/>
    <col min="514" max="514" width="19.5703125" style="170" bestFit="1" customWidth="1"/>
    <col min="515" max="515" width="8.5703125" style="170" bestFit="1" customWidth="1"/>
    <col min="516" max="516" width="12.85546875" style="170" bestFit="1" customWidth="1"/>
    <col min="517" max="517" width="9.7109375" style="170" bestFit="1" customWidth="1"/>
    <col min="518" max="518" width="18.85546875" style="170" customWidth="1"/>
    <col min="519" max="519" width="16.42578125" style="170" customWidth="1"/>
    <col min="520" max="520" width="21.140625" style="170" customWidth="1"/>
    <col min="521" max="521" width="3.5703125" style="170" customWidth="1"/>
    <col min="522" max="528" width="11.28515625" style="170" customWidth="1"/>
    <col min="529" max="767" width="9.140625" style="170"/>
    <col min="768" max="768" width="3.5703125" style="170" customWidth="1"/>
    <col min="769" max="769" width="5.7109375" style="170" bestFit="1" customWidth="1"/>
    <col min="770" max="770" width="19.5703125" style="170" bestFit="1" customWidth="1"/>
    <col min="771" max="771" width="8.5703125" style="170" bestFit="1" customWidth="1"/>
    <col min="772" max="772" width="12.85546875" style="170" bestFit="1" customWidth="1"/>
    <col min="773" max="773" width="9.7109375" style="170" bestFit="1" customWidth="1"/>
    <col min="774" max="774" width="18.85546875" style="170" customWidth="1"/>
    <col min="775" max="775" width="16.42578125" style="170" customWidth="1"/>
    <col min="776" max="776" width="21.140625" style="170" customWidth="1"/>
    <col min="777" max="777" width="3.5703125" style="170" customWidth="1"/>
    <col min="778" max="784" width="11.28515625" style="170" customWidth="1"/>
    <col min="785" max="1023" width="9.140625" style="170"/>
    <col min="1024" max="1024" width="3.5703125" style="170" customWidth="1"/>
    <col min="1025" max="1025" width="5.7109375" style="170" bestFit="1" customWidth="1"/>
    <col min="1026" max="1026" width="19.5703125" style="170" bestFit="1" customWidth="1"/>
    <col min="1027" max="1027" width="8.5703125" style="170" bestFit="1" customWidth="1"/>
    <col min="1028" max="1028" width="12.85546875" style="170" bestFit="1" customWidth="1"/>
    <col min="1029" max="1029" width="9.7109375" style="170" bestFit="1" customWidth="1"/>
    <col min="1030" max="1030" width="18.85546875" style="170" customWidth="1"/>
    <col min="1031" max="1031" width="16.42578125" style="170" customWidth="1"/>
    <col min="1032" max="1032" width="21.140625" style="170" customWidth="1"/>
    <col min="1033" max="1033" width="3.5703125" style="170" customWidth="1"/>
    <col min="1034" max="1040" width="11.28515625" style="170" customWidth="1"/>
    <col min="1041" max="1279" width="9.140625" style="170"/>
    <col min="1280" max="1280" width="3.5703125" style="170" customWidth="1"/>
    <col min="1281" max="1281" width="5.7109375" style="170" bestFit="1" customWidth="1"/>
    <col min="1282" max="1282" width="19.5703125" style="170" bestFit="1" customWidth="1"/>
    <col min="1283" max="1283" width="8.5703125" style="170" bestFit="1" customWidth="1"/>
    <col min="1284" max="1284" width="12.85546875" style="170" bestFit="1" customWidth="1"/>
    <col min="1285" max="1285" width="9.7109375" style="170" bestFit="1" customWidth="1"/>
    <col min="1286" max="1286" width="18.85546875" style="170" customWidth="1"/>
    <col min="1287" max="1287" width="16.42578125" style="170" customWidth="1"/>
    <col min="1288" max="1288" width="21.140625" style="170" customWidth="1"/>
    <col min="1289" max="1289" width="3.5703125" style="170" customWidth="1"/>
    <col min="1290" max="1296" width="11.28515625" style="170" customWidth="1"/>
    <col min="1297" max="1535" width="9.140625" style="170"/>
    <col min="1536" max="1536" width="3.5703125" style="170" customWidth="1"/>
    <col min="1537" max="1537" width="5.7109375" style="170" bestFit="1" customWidth="1"/>
    <col min="1538" max="1538" width="19.5703125" style="170" bestFit="1" customWidth="1"/>
    <col min="1539" max="1539" width="8.5703125" style="170" bestFit="1" customWidth="1"/>
    <col min="1540" max="1540" width="12.85546875" style="170" bestFit="1" customWidth="1"/>
    <col min="1541" max="1541" width="9.7109375" style="170" bestFit="1" customWidth="1"/>
    <col min="1542" max="1542" width="18.85546875" style="170" customWidth="1"/>
    <col min="1543" max="1543" width="16.42578125" style="170" customWidth="1"/>
    <col min="1544" max="1544" width="21.140625" style="170" customWidth="1"/>
    <col min="1545" max="1545" width="3.5703125" style="170" customWidth="1"/>
    <col min="1546" max="1552" width="11.28515625" style="170" customWidth="1"/>
    <col min="1553" max="1791" width="9.140625" style="170"/>
    <col min="1792" max="1792" width="3.5703125" style="170" customWidth="1"/>
    <col min="1793" max="1793" width="5.7109375" style="170" bestFit="1" customWidth="1"/>
    <col min="1794" max="1794" width="19.5703125" style="170" bestFit="1" customWidth="1"/>
    <col min="1795" max="1795" width="8.5703125" style="170" bestFit="1" customWidth="1"/>
    <col min="1796" max="1796" width="12.85546875" style="170" bestFit="1" customWidth="1"/>
    <col min="1797" max="1797" width="9.7109375" style="170" bestFit="1" customWidth="1"/>
    <col min="1798" max="1798" width="18.85546875" style="170" customWidth="1"/>
    <col min="1799" max="1799" width="16.42578125" style="170" customWidth="1"/>
    <col min="1800" max="1800" width="21.140625" style="170" customWidth="1"/>
    <col min="1801" max="1801" width="3.5703125" style="170" customWidth="1"/>
    <col min="1802" max="1808" width="11.28515625" style="170" customWidth="1"/>
    <col min="1809" max="2047" width="9.140625" style="170"/>
    <col min="2048" max="2048" width="3.5703125" style="170" customWidth="1"/>
    <col min="2049" max="2049" width="5.7109375" style="170" bestFit="1" customWidth="1"/>
    <col min="2050" max="2050" width="19.5703125" style="170" bestFit="1" customWidth="1"/>
    <col min="2051" max="2051" width="8.5703125" style="170" bestFit="1" customWidth="1"/>
    <col min="2052" max="2052" width="12.85546875" style="170" bestFit="1" customWidth="1"/>
    <col min="2053" max="2053" width="9.7109375" style="170" bestFit="1" customWidth="1"/>
    <col min="2054" max="2054" width="18.85546875" style="170" customWidth="1"/>
    <col min="2055" max="2055" width="16.42578125" style="170" customWidth="1"/>
    <col min="2056" max="2056" width="21.140625" style="170" customWidth="1"/>
    <col min="2057" max="2057" width="3.5703125" style="170" customWidth="1"/>
    <col min="2058" max="2064" width="11.28515625" style="170" customWidth="1"/>
    <col min="2065" max="2303" width="9.140625" style="170"/>
    <col min="2304" max="2304" width="3.5703125" style="170" customWidth="1"/>
    <col min="2305" max="2305" width="5.7109375" style="170" bestFit="1" customWidth="1"/>
    <col min="2306" max="2306" width="19.5703125" style="170" bestFit="1" customWidth="1"/>
    <col min="2307" max="2307" width="8.5703125" style="170" bestFit="1" customWidth="1"/>
    <col min="2308" max="2308" width="12.85546875" style="170" bestFit="1" customWidth="1"/>
    <col min="2309" max="2309" width="9.7109375" style="170" bestFit="1" customWidth="1"/>
    <col min="2310" max="2310" width="18.85546875" style="170" customWidth="1"/>
    <col min="2311" max="2311" width="16.42578125" style="170" customWidth="1"/>
    <col min="2312" max="2312" width="21.140625" style="170" customWidth="1"/>
    <col min="2313" max="2313" width="3.5703125" style="170" customWidth="1"/>
    <col min="2314" max="2320" width="11.28515625" style="170" customWidth="1"/>
    <col min="2321" max="2559" width="9.140625" style="170"/>
    <col min="2560" max="2560" width="3.5703125" style="170" customWidth="1"/>
    <col min="2561" max="2561" width="5.7109375" style="170" bestFit="1" customWidth="1"/>
    <col min="2562" max="2562" width="19.5703125" style="170" bestFit="1" customWidth="1"/>
    <col min="2563" max="2563" width="8.5703125" style="170" bestFit="1" customWidth="1"/>
    <col min="2564" max="2564" width="12.85546875" style="170" bestFit="1" customWidth="1"/>
    <col min="2565" max="2565" width="9.7109375" style="170" bestFit="1" customWidth="1"/>
    <col min="2566" max="2566" width="18.85546875" style="170" customWidth="1"/>
    <col min="2567" max="2567" width="16.42578125" style="170" customWidth="1"/>
    <col min="2568" max="2568" width="21.140625" style="170" customWidth="1"/>
    <col min="2569" max="2569" width="3.5703125" style="170" customWidth="1"/>
    <col min="2570" max="2576" width="11.28515625" style="170" customWidth="1"/>
    <col min="2577" max="2815" width="9.140625" style="170"/>
    <col min="2816" max="2816" width="3.5703125" style="170" customWidth="1"/>
    <col min="2817" max="2817" width="5.7109375" style="170" bestFit="1" customWidth="1"/>
    <col min="2818" max="2818" width="19.5703125" style="170" bestFit="1" customWidth="1"/>
    <col min="2819" max="2819" width="8.5703125" style="170" bestFit="1" customWidth="1"/>
    <col min="2820" max="2820" width="12.85546875" style="170" bestFit="1" customWidth="1"/>
    <col min="2821" max="2821" width="9.7109375" style="170" bestFit="1" customWidth="1"/>
    <col min="2822" max="2822" width="18.85546875" style="170" customWidth="1"/>
    <col min="2823" max="2823" width="16.42578125" style="170" customWidth="1"/>
    <col min="2824" max="2824" width="21.140625" style="170" customWidth="1"/>
    <col min="2825" max="2825" width="3.5703125" style="170" customWidth="1"/>
    <col min="2826" max="2832" width="11.28515625" style="170" customWidth="1"/>
    <col min="2833" max="3071" width="9.140625" style="170"/>
    <col min="3072" max="3072" width="3.5703125" style="170" customWidth="1"/>
    <col min="3073" max="3073" width="5.7109375" style="170" bestFit="1" customWidth="1"/>
    <col min="3074" max="3074" width="19.5703125" style="170" bestFit="1" customWidth="1"/>
    <col min="3075" max="3075" width="8.5703125" style="170" bestFit="1" customWidth="1"/>
    <col min="3076" max="3076" width="12.85546875" style="170" bestFit="1" customWidth="1"/>
    <col min="3077" max="3077" width="9.7109375" style="170" bestFit="1" customWidth="1"/>
    <col min="3078" max="3078" width="18.85546875" style="170" customWidth="1"/>
    <col min="3079" max="3079" width="16.42578125" style="170" customWidth="1"/>
    <col min="3080" max="3080" width="21.140625" style="170" customWidth="1"/>
    <col min="3081" max="3081" width="3.5703125" style="170" customWidth="1"/>
    <col min="3082" max="3088" width="11.28515625" style="170" customWidth="1"/>
    <col min="3089" max="3327" width="9.140625" style="170"/>
    <col min="3328" max="3328" width="3.5703125" style="170" customWidth="1"/>
    <col min="3329" max="3329" width="5.7109375" style="170" bestFit="1" customWidth="1"/>
    <col min="3330" max="3330" width="19.5703125" style="170" bestFit="1" customWidth="1"/>
    <col min="3331" max="3331" width="8.5703125" style="170" bestFit="1" customWidth="1"/>
    <col min="3332" max="3332" width="12.85546875" style="170" bestFit="1" customWidth="1"/>
    <col min="3333" max="3333" width="9.7109375" style="170" bestFit="1" customWidth="1"/>
    <col min="3334" max="3334" width="18.85546875" style="170" customWidth="1"/>
    <col min="3335" max="3335" width="16.42578125" style="170" customWidth="1"/>
    <col min="3336" max="3336" width="21.140625" style="170" customWidth="1"/>
    <col min="3337" max="3337" width="3.5703125" style="170" customWidth="1"/>
    <col min="3338" max="3344" width="11.28515625" style="170" customWidth="1"/>
    <col min="3345" max="3583" width="9.140625" style="170"/>
    <col min="3584" max="3584" width="3.5703125" style="170" customWidth="1"/>
    <col min="3585" max="3585" width="5.7109375" style="170" bestFit="1" customWidth="1"/>
    <col min="3586" max="3586" width="19.5703125" style="170" bestFit="1" customWidth="1"/>
    <col min="3587" max="3587" width="8.5703125" style="170" bestFit="1" customWidth="1"/>
    <col min="3588" max="3588" width="12.85546875" style="170" bestFit="1" customWidth="1"/>
    <col min="3589" max="3589" width="9.7109375" style="170" bestFit="1" customWidth="1"/>
    <col min="3590" max="3590" width="18.85546875" style="170" customWidth="1"/>
    <col min="3591" max="3591" width="16.42578125" style="170" customWidth="1"/>
    <col min="3592" max="3592" width="21.140625" style="170" customWidth="1"/>
    <col min="3593" max="3593" width="3.5703125" style="170" customWidth="1"/>
    <col min="3594" max="3600" width="11.28515625" style="170" customWidth="1"/>
    <col min="3601" max="3839" width="9.140625" style="170"/>
    <col min="3840" max="3840" width="3.5703125" style="170" customWidth="1"/>
    <col min="3841" max="3841" width="5.7109375" style="170" bestFit="1" customWidth="1"/>
    <col min="3842" max="3842" width="19.5703125" style="170" bestFit="1" customWidth="1"/>
    <col min="3843" max="3843" width="8.5703125" style="170" bestFit="1" customWidth="1"/>
    <col min="3844" max="3844" width="12.85546875" style="170" bestFit="1" customWidth="1"/>
    <col min="3845" max="3845" width="9.7109375" style="170" bestFit="1" customWidth="1"/>
    <col min="3846" max="3846" width="18.85546875" style="170" customWidth="1"/>
    <col min="3847" max="3847" width="16.42578125" style="170" customWidth="1"/>
    <col min="3848" max="3848" width="21.140625" style="170" customWidth="1"/>
    <col min="3849" max="3849" width="3.5703125" style="170" customWidth="1"/>
    <col min="3850" max="3856" width="11.28515625" style="170" customWidth="1"/>
    <col min="3857" max="4095" width="9.140625" style="170"/>
    <col min="4096" max="4096" width="3.5703125" style="170" customWidth="1"/>
    <col min="4097" max="4097" width="5.7109375" style="170" bestFit="1" customWidth="1"/>
    <col min="4098" max="4098" width="19.5703125" style="170" bestFit="1" customWidth="1"/>
    <col min="4099" max="4099" width="8.5703125" style="170" bestFit="1" customWidth="1"/>
    <col min="4100" max="4100" width="12.85546875" style="170" bestFit="1" customWidth="1"/>
    <col min="4101" max="4101" width="9.7109375" style="170" bestFit="1" customWidth="1"/>
    <col min="4102" max="4102" width="18.85546875" style="170" customWidth="1"/>
    <col min="4103" max="4103" width="16.42578125" style="170" customWidth="1"/>
    <col min="4104" max="4104" width="21.140625" style="170" customWidth="1"/>
    <col min="4105" max="4105" width="3.5703125" style="170" customWidth="1"/>
    <col min="4106" max="4112" width="11.28515625" style="170" customWidth="1"/>
    <col min="4113" max="4351" width="9.140625" style="170"/>
    <col min="4352" max="4352" width="3.5703125" style="170" customWidth="1"/>
    <col min="4353" max="4353" width="5.7109375" style="170" bestFit="1" customWidth="1"/>
    <col min="4354" max="4354" width="19.5703125" style="170" bestFit="1" customWidth="1"/>
    <col min="4355" max="4355" width="8.5703125" style="170" bestFit="1" customWidth="1"/>
    <col min="4356" max="4356" width="12.85546875" style="170" bestFit="1" customWidth="1"/>
    <col min="4357" max="4357" width="9.7109375" style="170" bestFit="1" customWidth="1"/>
    <col min="4358" max="4358" width="18.85546875" style="170" customWidth="1"/>
    <col min="4359" max="4359" width="16.42578125" style="170" customWidth="1"/>
    <col min="4360" max="4360" width="21.140625" style="170" customWidth="1"/>
    <col min="4361" max="4361" width="3.5703125" style="170" customWidth="1"/>
    <col min="4362" max="4368" width="11.28515625" style="170" customWidth="1"/>
    <col min="4369" max="4607" width="9.140625" style="170"/>
    <col min="4608" max="4608" width="3.5703125" style="170" customWidth="1"/>
    <col min="4609" max="4609" width="5.7109375" style="170" bestFit="1" customWidth="1"/>
    <col min="4610" max="4610" width="19.5703125" style="170" bestFit="1" customWidth="1"/>
    <col min="4611" max="4611" width="8.5703125" style="170" bestFit="1" customWidth="1"/>
    <col min="4612" max="4612" width="12.85546875" style="170" bestFit="1" customWidth="1"/>
    <col min="4613" max="4613" width="9.7109375" style="170" bestFit="1" customWidth="1"/>
    <col min="4614" max="4614" width="18.85546875" style="170" customWidth="1"/>
    <col min="4615" max="4615" width="16.42578125" style="170" customWidth="1"/>
    <col min="4616" max="4616" width="21.140625" style="170" customWidth="1"/>
    <col min="4617" max="4617" width="3.5703125" style="170" customWidth="1"/>
    <col min="4618" max="4624" width="11.28515625" style="170" customWidth="1"/>
    <col min="4625" max="4863" width="9.140625" style="170"/>
    <col min="4864" max="4864" width="3.5703125" style="170" customWidth="1"/>
    <col min="4865" max="4865" width="5.7109375" style="170" bestFit="1" customWidth="1"/>
    <col min="4866" max="4866" width="19.5703125" style="170" bestFit="1" customWidth="1"/>
    <col min="4867" max="4867" width="8.5703125" style="170" bestFit="1" customWidth="1"/>
    <col min="4868" max="4868" width="12.85546875" style="170" bestFit="1" customWidth="1"/>
    <col min="4869" max="4869" width="9.7109375" style="170" bestFit="1" customWidth="1"/>
    <col min="4870" max="4870" width="18.85546875" style="170" customWidth="1"/>
    <col min="4871" max="4871" width="16.42578125" style="170" customWidth="1"/>
    <col min="4872" max="4872" width="21.140625" style="170" customWidth="1"/>
    <col min="4873" max="4873" width="3.5703125" style="170" customWidth="1"/>
    <col min="4874" max="4880" width="11.28515625" style="170" customWidth="1"/>
    <col min="4881" max="5119" width="9.140625" style="170"/>
    <col min="5120" max="5120" width="3.5703125" style="170" customWidth="1"/>
    <col min="5121" max="5121" width="5.7109375" style="170" bestFit="1" customWidth="1"/>
    <col min="5122" max="5122" width="19.5703125" style="170" bestFit="1" customWidth="1"/>
    <col min="5123" max="5123" width="8.5703125" style="170" bestFit="1" customWidth="1"/>
    <col min="5124" max="5124" width="12.85546875" style="170" bestFit="1" customWidth="1"/>
    <col min="5125" max="5125" width="9.7109375" style="170" bestFit="1" customWidth="1"/>
    <col min="5126" max="5126" width="18.85546875" style="170" customWidth="1"/>
    <col min="5127" max="5127" width="16.42578125" style="170" customWidth="1"/>
    <col min="5128" max="5128" width="21.140625" style="170" customWidth="1"/>
    <col min="5129" max="5129" width="3.5703125" style="170" customWidth="1"/>
    <col min="5130" max="5136" width="11.28515625" style="170" customWidth="1"/>
    <col min="5137" max="5375" width="9.140625" style="170"/>
    <col min="5376" max="5376" width="3.5703125" style="170" customWidth="1"/>
    <col min="5377" max="5377" width="5.7109375" style="170" bestFit="1" customWidth="1"/>
    <col min="5378" max="5378" width="19.5703125" style="170" bestFit="1" customWidth="1"/>
    <col min="5379" max="5379" width="8.5703125" style="170" bestFit="1" customWidth="1"/>
    <col min="5380" max="5380" width="12.85546875" style="170" bestFit="1" customWidth="1"/>
    <col min="5381" max="5381" width="9.7109375" style="170" bestFit="1" customWidth="1"/>
    <col min="5382" max="5382" width="18.85546875" style="170" customWidth="1"/>
    <col min="5383" max="5383" width="16.42578125" style="170" customWidth="1"/>
    <col min="5384" max="5384" width="21.140625" style="170" customWidth="1"/>
    <col min="5385" max="5385" width="3.5703125" style="170" customWidth="1"/>
    <col min="5386" max="5392" width="11.28515625" style="170" customWidth="1"/>
    <col min="5393" max="5631" width="9.140625" style="170"/>
    <col min="5632" max="5632" width="3.5703125" style="170" customWidth="1"/>
    <col min="5633" max="5633" width="5.7109375" style="170" bestFit="1" customWidth="1"/>
    <col min="5634" max="5634" width="19.5703125" style="170" bestFit="1" customWidth="1"/>
    <col min="5635" max="5635" width="8.5703125" style="170" bestFit="1" customWidth="1"/>
    <col min="5636" max="5636" width="12.85546875" style="170" bestFit="1" customWidth="1"/>
    <col min="5637" max="5637" width="9.7109375" style="170" bestFit="1" customWidth="1"/>
    <col min="5638" max="5638" width="18.85546875" style="170" customWidth="1"/>
    <col min="5639" max="5639" width="16.42578125" style="170" customWidth="1"/>
    <col min="5640" max="5640" width="21.140625" style="170" customWidth="1"/>
    <col min="5641" max="5641" width="3.5703125" style="170" customWidth="1"/>
    <col min="5642" max="5648" width="11.28515625" style="170" customWidth="1"/>
    <col min="5649" max="5887" width="9.140625" style="170"/>
    <col min="5888" max="5888" width="3.5703125" style="170" customWidth="1"/>
    <col min="5889" max="5889" width="5.7109375" style="170" bestFit="1" customWidth="1"/>
    <col min="5890" max="5890" width="19.5703125" style="170" bestFit="1" customWidth="1"/>
    <col min="5891" max="5891" width="8.5703125" style="170" bestFit="1" customWidth="1"/>
    <col min="5892" max="5892" width="12.85546875" style="170" bestFit="1" customWidth="1"/>
    <col min="5893" max="5893" width="9.7109375" style="170" bestFit="1" customWidth="1"/>
    <col min="5894" max="5894" width="18.85546875" style="170" customWidth="1"/>
    <col min="5895" max="5895" width="16.42578125" style="170" customWidth="1"/>
    <col min="5896" max="5896" width="21.140625" style="170" customWidth="1"/>
    <col min="5897" max="5897" width="3.5703125" style="170" customWidth="1"/>
    <col min="5898" max="5904" width="11.28515625" style="170" customWidth="1"/>
    <col min="5905" max="6143" width="9.140625" style="170"/>
    <col min="6144" max="6144" width="3.5703125" style="170" customWidth="1"/>
    <col min="6145" max="6145" width="5.7109375" style="170" bestFit="1" customWidth="1"/>
    <col min="6146" max="6146" width="19.5703125" style="170" bestFit="1" customWidth="1"/>
    <col min="6147" max="6147" width="8.5703125" style="170" bestFit="1" customWidth="1"/>
    <col min="6148" max="6148" width="12.85546875" style="170" bestFit="1" customWidth="1"/>
    <col min="6149" max="6149" width="9.7109375" style="170" bestFit="1" customWidth="1"/>
    <col min="6150" max="6150" width="18.85546875" style="170" customWidth="1"/>
    <col min="6151" max="6151" width="16.42578125" style="170" customWidth="1"/>
    <col min="6152" max="6152" width="21.140625" style="170" customWidth="1"/>
    <col min="6153" max="6153" width="3.5703125" style="170" customWidth="1"/>
    <col min="6154" max="6160" width="11.28515625" style="170" customWidth="1"/>
    <col min="6161" max="6399" width="9.140625" style="170"/>
    <col min="6400" max="6400" width="3.5703125" style="170" customWidth="1"/>
    <col min="6401" max="6401" width="5.7109375" style="170" bestFit="1" customWidth="1"/>
    <col min="6402" max="6402" width="19.5703125" style="170" bestFit="1" customWidth="1"/>
    <col min="6403" max="6403" width="8.5703125" style="170" bestFit="1" customWidth="1"/>
    <col min="6404" max="6404" width="12.85546875" style="170" bestFit="1" customWidth="1"/>
    <col min="6405" max="6405" width="9.7109375" style="170" bestFit="1" customWidth="1"/>
    <col min="6406" max="6406" width="18.85546875" style="170" customWidth="1"/>
    <col min="6407" max="6407" width="16.42578125" style="170" customWidth="1"/>
    <col min="6408" max="6408" width="21.140625" style="170" customWidth="1"/>
    <col min="6409" max="6409" width="3.5703125" style="170" customWidth="1"/>
    <col min="6410" max="6416" width="11.28515625" style="170" customWidth="1"/>
    <col min="6417" max="6655" width="9.140625" style="170"/>
    <col min="6656" max="6656" width="3.5703125" style="170" customWidth="1"/>
    <col min="6657" max="6657" width="5.7109375" style="170" bestFit="1" customWidth="1"/>
    <col min="6658" max="6658" width="19.5703125" style="170" bestFit="1" customWidth="1"/>
    <col min="6659" max="6659" width="8.5703125" style="170" bestFit="1" customWidth="1"/>
    <col min="6660" max="6660" width="12.85546875" style="170" bestFit="1" customWidth="1"/>
    <col min="6661" max="6661" width="9.7109375" style="170" bestFit="1" customWidth="1"/>
    <col min="6662" max="6662" width="18.85546875" style="170" customWidth="1"/>
    <col min="6663" max="6663" width="16.42578125" style="170" customWidth="1"/>
    <col min="6664" max="6664" width="21.140625" style="170" customWidth="1"/>
    <col min="6665" max="6665" width="3.5703125" style="170" customWidth="1"/>
    <col min="6666" max="6672" width="11.28515625" style="170" customWidth="1"/>
    <col min="6673" max="6911" width="9.140625" style="170"/>
    <col min="6912" max="6912" width="3.5703125" style="170" customWidth="1"/>
    <col min="6913" max="6913" width="5.7109375" style="170" bestFit="1" customWidth="1"/>
    <col min="6914" max="6914" width="19.5703125" style="170" bestFit="1" customWidth="1"/>
    <col min="6915" max="6915" width="8.5703125" style="170" bestFit="1" customWidth="1"/>
    <col min="6916" max="6916" width="12.85546875" style="170" bestFit="1" customWidth="1"/>
    <col min="6917" max="6917" width="9.7109375" style="170" bestFit="1" customWidth="1"/>
    <col min="6918" max="6918" width="18.85546875" style="170" customWidth="1"/>
    <col min="6919" max="6919" width="16.42578125" style="170" customWidth="1"/>
    <col min="6920" max="6920" width="21.140625" style="170" customWidth="1"/>
    <col min="6921" max="6921" width="3.5703125" style="170" customWidth="1"/>
    <col min="6922" max="6928" width="11.28515625" style="170" customWidth="1"/>
    <col min="6929" max="7167" width="9.140625" style="170"/>
    <col min="7168" max="7168" width="3.5703125" style="170" customWidth="1"/>
    <col min="7169" max="7169" width="5.7109375" style="170" bestFit="1" customWidth="1"/>
    <col min="7170" max="7170" width="19.5703125" style="170" bestFit="1" customWidth="1"/>
    <col min="7171" max="7171" width="8.5703125" style="170" bestFit="1" customWidth="1"/>
    <col min="7172" max="7172" width="12.85546875" style="170" bestFit="1" customWidth="1"/>
    <col min="7173" max="7173" width="9.7109375" style="170" bestFit="1" customWidth="1"/>
    <col min="7174" max="7174" width="18.85546875" style="170" customWidth="1"/>
    <col min="7175" max="7175" width="16.42578125" style="170" customWidth="1"/>
    <col min="7176" max="7176" width="21.140625" style="170" customWidth="1"/>
    <col min="7177" max="7177" width="3.5703125" style="170" customWidth="1"/>
    <col min="7178" max="7184" width="11.28515625" style="170" customWidth="1"/>
    <col min="7185" max="7423" width="9.140625" style="170"/>
    <col min="7424" max="7424" width="3.5703125" style="170" customWidth="1"/>
    <col min="7425" max="7425" width="5.7109375" style="170" bestFit="1" customWidth="1"/>
    <col min="7426" max="7426" width="19.5703125" style="170" bestFit="1" customWidth="1"/>
    <col min="7427" max="7427" width="8.5703125" style="170" bestFit="1" customWidth="1"/>
    <col min="7428" max="7428" width="12.85546875" style="170" bestFit="1" customWidth="1"/>
    <col min="7429" max="7429" width="9.7109375" style="170" bestFit="1" customWidth="1"/>
    <col min="7430" max="7430" width="18.85546875" style="170" customWidth="1"/>
    <col min="7431" max="7431" width="16.42578125" style="170" customWidth="1"/>
    <col min="7432" max="7432" width="21.140625" style="170" customWidth="1"/>
    <col min="7433" max="7433" width="3.5703125" style="170" customWidth="1"/>
    <col min="7434" max="7440" width="11.28515625" style="170" customWidth="1"/>
    <col min="7441" max="7679" width="9.140625" style="170"/>
    <col min="7680" max="7680" width="3.5703125" style="170" customWidth="1"/>
    <col min="7681" max="7681" width="5.7109375" style="170" bestFit="1" customWidth="1"/>
    <col min="7682" max="7682" width="19.5703125" style="170" bestFit="1" customWidth="1"/>
    <col min="7683" max="7683" width="8.5703125" style="170" bestFit="1" customWidth="1"/>
    <col min="7684" max="7684" width="12.85546875" style="170" bestFit="1" customWidth="1"/>
    <col min="7685" max="7685" width="9.7109375" style="170" bestFit="1" customWidth="1"/>
    <col min="7686" max="7686" width="18.85546875" style="170" customWidth="1"/>
    <col min="7687" max="7687" width="16.42578125" style="170" customWidth="1"/>
    <col min="7688" max="7688" width="21.140625" style="170" customWidth="1"/>
    <col min="7689" max="7689" width="3.5703125" style="170" customWidth="1"/>
    <col min="7690" max="7696" width="11.28515625" style="170" customWidth="1"/>
    <col min="7697" max="7935" width="9.140625" style="170"/>
    <col min="7936" max="7936" width="3.5703125" style="170" customWidth="1"/>
    <col min="7937" max="7937" width="5.7109375" style="170" bestFit="1" customWidth="1"/>
    <col min="7938" max="7938" width="19.5703125" style="170" bestFit="1" customWidth="1"/>
    <col min="7939" max="7939" width="8.5703125" style="170" bestFit="1" customWidth="1"/>
    <col min="7940" max="7940" width="12.85546875" style="170" bestFit="1" customWidth="1"/>
    <col min="7941" max="7941" width="9.7109375" style="170" bestFit="1" customWidth="1"/>
    <col min="7942" max="7942" width="18.85546875" style="170" customWidth="1"/>
    <col min="7943" max="7943" width="16.42578125" style="170" customWidth="1"/>
    <col min="7944" max="7944" width="21.140625" style="170" customWidth="1"/>
    <col min="7945" max="7945" width="3.5703125" style="170" customWidth="1"/>
    <col min="7946" max="7952" width="11.28515625" style="170" customWidth="1"/>
    <col min="7953" max="8191" width="9.140625" style="170"/>
    <col min="8192" max="8192" width="3.5703125" style="170" customWidth="1"/>
    <col min="8193" max="8193" width="5.7109375" style="170" bestFit="1" customWidth="1"/>
    <col min="8194" max="8194" width="19.5703125" style="170" bestFit="1" customWidth="1"/>
    <col min="8195" max="8195" width="8.5703125" style="170" bestFit="1" customWidth="1"/>
    <col min="8196" max="8196" width="12.85546875" style="170" bestFit="1" customWidth="1"/>
    <col min="8197" max="8197" width="9.7109375" style="170" bestFit="1" customWidth="1"/>
    <col min="8198" max="8198" width="18.85546875" style="170" customWidth="1"/>
    <col min="8199" max="8199" width="16.42578125" style="170" customWidth="1"/>
    <col min="8200" max="8200" width="21.140625" style="170" customWidth="1"/>
    <col min="8201" max="8201" width="3.5703125" style="170" customWidth="1"/>
    <col min="8202" max="8208" width="11.28515625" style="170" customWidth="1"/>
    <col min="8209" max="8447" width="9.140625" style="170"/>
    <col min="8448" max="8448" width="3.5703125" style="170" customWidth="1"/>
    <col min="8449" max="8449" width="5.7109375" style="170" bestFit="1" customWidth="1"/>
    <col min="8450" max="8450" width="19.5703125" style="170" bestFit="1" customWidth="1"/>
    <col min="8451" max="8451" width="8.5703125" style="170" bestFit="1" customWidth="1"/>
    <col min="8452" max="8452" width="12.85546875" style="170" bestFit="1" customWidth="1"/>
    <col min="8453" max="8453" width="9.7109375" style="170" bestFit="1" customWidth="1"/>
    <col min="8454" max="8454" width="18.85546875" style="170" customWidth="1"/>
    <col min="8455" max="8455" width="16.42578125" style="170" customWidth="1"/>
    <col min="8456" max="8456" width="21.140625" style="170" customWidth="1"/>
    <col min="8457" max="8457" width="3.5703125" style="170" customWidth="1"/>
    <col min="8458" max="8464" width="11.28515625" style="170" customWidth="1"/>
    <col min="8465" max="8703" width="9.140625" style="170"/>
    <col min="8704" max="8704" width="3.5703125" style="170" customWidth="1"/>
    <col min="8705" max="8705" width="5.7109375" style="170" bestFit="1" customWidth="1"/>
    <col min="8706" max="8706" width="19.5703125" style="170" bestFit="1" customWidth="1"/>
    <col min="8707" max="8707" width="8.5703125" style="170" bestFit="1" customWidth="1"/>
    <col min="8708" max="8708" width="12.85546875" style="170" bestFit="1" customWidth="1"/>
    <col min="8709" max="8709" width="9.7109375" style="170" bestFit="1" customWidth="1"/>
    <col min="8710" max="8710" width="18.85546875" style="170" customWidth="1"/>
    <col min="8711" max="8711" width="16.42578125" style="170" customWidth="1"/>
    <col min="8712" max="8712" width="21.140625" style="170" customWidth="1"/>
    <col min="8713" max="8713" width="3.5703125" style="170" customWidth="1"/>
    <col min="8714" max="8720" width="11.28515625" style="170" customWidth="1"/>
    <col min="8721" max="8959" width="9.140625" style="170"/>
    <col min="8960" max="8960" width="3.5703125" style="170" customWidth="1"/>
    <col min="8961" max="8961" width="5.7109375" style="170" bestFit="1" customWidth="1"/>
    <col min="8962" max="8962" width="19.5703125" style="170" bestFit="1" customWidth="1"/>
    <col min="8963" max="8963" width="8.5703125" style="170" bestFit="1" customWidth="1"/>
    <col min="8964" max="8964" width="12.85546875" style="170" bestFit="1" customWidth="1"/>
    <col min="8965" max="8965" width="9.7109375" style="170" bestFit="1" customWidth="1"/>
    <col min="8966" max="8966" width="18.85546875" style="170" customWidth="1"/>
    <col min="8967" max="8967" width="16.42578125" style="170" customWidth="1"/>
    <col min="8968" max="8968" width="21.140625" style="170" customWidth="1"/>
    <col min="8969" max="8969" width="3.5703125" style="170" customWidth="1"/>
    <col min="8970" max="8976" width="11.28515625" style="170" customWidth="1"/>
    <col min="8977" max="9215" width="9.140625" style="170"/>
    <col min="9216" max="9216" width="3.5703125" style="170" customWidth="1"/>
    <col min="9217" max="9217" width="5.7109375" style="170" bestFit="1" customWidth="1"/>
    <col min="9218" max="9218" width="19.5703125" style="170" bestFit="1" customWidth="1"/>
    <col min="9219" max="9219" width="8.5703125" style="170" bestFit="1" customWidth="1"/>
    <col min="9220" max="9220" width="12.85546875" style="170" bestFit="1" customWidth="1"/>
    <col min="9221" max="9221" width="9.7109375" style="170" bestFit="1" customWidth="1"/>
    <col min="9222" max="9222" width="18.85546875" style="170" customWidth="1"/>
    <col min="9223" max="9223" width="16.42578125" style="170" customWidth="1"/>
    <col min="9224" max="9224" width="21.140625" style="170" customWidth="1"/>
    <col min="9225" max="9225" width="3.5703125" style="170" customWidth="1"/>
    <col min="9226" max="9232" width="11.28515625" style="170" customWidth="1"/>
    <col min="9233" max="9471" width="9.140625" style="170"/>
    <col min="9472" max="9472" width="3.5703125" style="170" customWidth="1"/>
    <col min="9473" max="9473" width="5.7109375" style="170" bestFit="1" customWidth="1"/>
    <col min="9474" max="9474" width="19.5703125" style="170" bestFit="1" customWidth="1"/>
    <col min="9475" max="9475" width="8.5703125" style="170" bestFit="1" customWidth="1"/>
    <col min="9476" max="9476" width="12.85546875" style="170" bestFit="1" customWidth="1"/>
    <col min="9477" max="9477" width="9.7109375" style="170" bestFit="1" customWidth="1"/>
    <col min="9478" max="9478" width="18.85546875" style="170" customWidth="1"/>
    <col min="9479" max="9479" width="16.42578125" style="170" customWidth="1"/>
    <col min="9480" max="9480" width="21.140625" style="170" customWidth="1"/>
    <col min="9481" max="9481" width="3.5703125" style="170" customWidth="1"/>
    <col min="9482" max="9488" width="11.28515625" style="170" customWidth="1"/>
    <col min="9489" max="9727" width="9.140625" style="170"/>
    <col min="9728" max="9728" width="3.5703125" style="170" customWidth="1"/>
    <col min="9729" max="9729" width="5.7109375" style="170" bestFit="1" customWidth="1"/>
    <col min="9730" max="9730" width="19.5703125" style="170" bestFit="1" customWidth="1"/>
    <col min="9731" max="9731" width="8.5703125" style="170" bestFit="1" customWidth="1"/>
    <col min="9732" max="9732" width="12.85546875" style="170" bestFit="1" customWidth="1"/>
    <col min="9733" max="9733" width="9.7109375" style="170" bestFit="1" customWidth="1"/>
    <col min="9734" max="9734" width="18.85546875" style="170" customWidth="1"/>
    <col min="9735" max="9735" width="16.42578125" style="170" customWidth="1"/>
    <col min="9736" max="9736" width="21.140625" style="170" customWidth="1"/>
    <col min="9737" max="9737" width="3.5703125" style="170" customWidth="1"/>
    <col min="9738" max="9744" width="11.28515625" style="170" customWidth="1"/>
    <col min="9745" max="9983" width="9.140625" style="170"/>
    <col min="9984" max="9984" width="3.5703125" style="170" customWidth="1"/>
    <col min="9985" max="9985" width="5.7109375" style="170" bestFit="1" customWidth="1"/>
    <col min="9986" max="9986" width="19.5703125" style="170" bestFit="1" customWidth="1"/>
    <col min="9987" max="9987" width="8.5703125" style="170" bestFit="1" customWidth="1"/>
    <col min="9988" max="9988" width="12.85546875" style="170" bestFit="1" customWidth="1"/>
    <col min="9989" max="9989" width="9.7109375" style="170" bestFit="1" customWidth="1"/>
    <col min="9990" max="9990" width="18.85546875" style="170" customWidth="1"/>
    <col min="9991" max="9991" width="16.42578125" style="170" customWidth="1"/>
    <col min="9992" max="9992" width="21.140625" style="170" customWidth="1"/>
    <col min="9993" max="9993" width="3.5703125" style="170" customWidth="1"/>
    <col min="9994" max="10000" width="11.28515625" style="170" customWidth="1"/>
    <col min="10001" max="10239" width="9.140625" style="170"/>
    <col min="10240" max="10240" width="3.5703125" style="170" customWidth="1"/>
    <col min="10241" max="10241" width="5.7109375" style="170" bestFit="1" customWidth="1"/>
    <col min="10242" max="10242" width="19.5703125" style="170" bestFit="1" customWidth="1"/>
    <col min="10243" max="10243" width="8.5703125" style="170" bestFit="1" customWidth="1"/>
    <col min="10244" max="10244" width="12.85546875" style="170" bestFit="1" customWidth="1"/>
    <col min="10245" max="10245" width="9.7109375" style="170" bestFit="1" customWidth="1"/>
    <col min="10246" max="10246" width="18.85546875" style="170" customWidth="1"/>
    <col min="10247" max="10247" width="16.42578125" style="170" customWidth="1"/>
    <col min="10248" max="10248" width="21.140625" style="170" customWidth="1"/>
    <col min="10249" max="10249" width="3.5703125" style="170" customWidth="1"/>
    <col min="10250" max="10256" width="11.28515625" style="170" customWidth="1"/>
    <col min="10257" max="10495" width="9.140625" style="170"/>
    <col min="10496" max="10496" width="3.5703125" style="170" customWidth="1"/>
    <col min="10497" max="10497" width="5.7109375" style="170" bestFit="1" customWidth="1"/>
    <col min="10498" max="10498" width="19.5703125" style="170" bestFit="1" customWidth="1"/>
    <col min="10499" max="10499" width="8.5703125" style="170" bestFit="1" customWidth="1"/>
    <col min="10500" max="10500" width="12.85546875" style="170" bestFit="1" customWidth="1"/>
    <col min="10501" max="10501" width="9.7109375" style="170" bestFit="1" customWidth="1"/>
    <col min="10502" max="10502" width="18.85546875" style="170" customWidth="1"/>
    <col min="10503" max="10503" width="16.42578125" style="170" customWidth="1"/>
    <col min="10504" max="10504" width="21.140625" style="170" customWidth="1"/>
    <col min="10505" max="10505" width="3.5703125" style="170" customWidth="1"/>
    <col min="10506" max="10512" width="11.28515625" style="170" customWidth="1"/>
    <col min="10513" max="10751" width="9.140625" style="170"/>
    <col min="10752" max="10752" width="3.5703125" style="170" customWidth="1"/>
    <col min="10753" max="10753" width="5.7109375" style="170" bestFit="1" customWidth="1"/>
    <col min="10754" max="10754" width="19.5703125" style="170" bestFit="1" customWidth="1"/>
    <col min="10755" max="10755" width="8.5703125" style="170" bestFit="1" customWidth="1"/>
    <col min="10756" max="10756" width="12.85546875" style="170" bestFit="1" customWidth="1"/>
    <col min="10757" max="10757" width="9.7109375" style="170" bestFit="1" customWidth="1"/>
    <col min="10758" max="10758" width="18.85546875" style="170" customWidth="1"/>
    <col min="10759" max="10759" width="16.42578125" style="170" customWidth="1"/>
    <col min="10760" max="10760" width="21.140625" style="170" customWidth="1"/>
    <col min="10761" max="10761" width="3.5703125" style="170" customWidth="1"/>
    <col min="10762" max="10768" width="11.28515625" style="170" customWidth="1"/>
    <col min="10769" max="11007" width="9.140625" style="170"/>
    <col min="11008" max="11008" width="3.5703125" style="170" customWidth="1"/>
    <col min="11009" max="11009" width="5.7109375" style="170" bestFit="1" customWidth="1"/>
    <col min="11010" max="11010" width="19.5703125" style="170" bestFit="1" customWidth="1"/>
    <col min="11011" max="11011" width="8.5703125" style="170" bestFit="1" customWidth="1"/>
    <col min="11012" max="11012" width="12.85546875" style="170" bestFit="1" customWidth="1"/>
    <col min="11013" max="11013" width="9.7109375" style="170" bestFit="1" customWidth="1"/>
    <col min="11014" max="11014" width="18.85546875" style="170" customWidth="1"/>
    <col min="11015" max="11015" width="16.42578125" style="170" customWidth="1"/>
    <col min="11016" max="11016" width="21.140625" style="170" customWidth="1"/>
    <col min="11017" max="11017" width="3.5703125" style="170" customWidth="1"/>
    <col min="11018" max="11024" width="11.28515625" style="170" customWidth="1"/>
    <col min="11025" max="11263" width="9.140625" style="170"/>
    <col min="11264" max="11264" width="3.5703125" style="170" customWidth="1"/>
    <col min="11265" max="11265" width="5.7109375" style="170" bestFit="1" customWidth="1"/>
    <col min="11266" max="11266" width="19.5703125" style="170" bestFit="1" customWidth="1"/>
    <col min="11267" max="11267" width="8.5703125" style="170" bestFit="1" customWidth="1"/>
    <col min="11268" max="11268" width="12.85546875" style="170" bestFit="1" customWidth="1"/>
    <col min="11269" max="11269" width="9.7109375" style="170" bestFit="1" customWidth="1"/>
    <col min="11270" max="11270" width="18.85546875" style="170" customWidth="1"/>
    <col min="11271" max="11271" width="16.42578125" style="170" customWidth="1"/>
    <col min="11272" max="11272" width="21.140625" style="170" customWidth="1"/>
    <col min="11273" max="11273" width="3.5703125" style="170" customWidth="1"/>
    <col min="11274" max="11280" width="11.28515625" style="170" customWidth="1"/>
    <col min="11281" max="11519" width="9.140625" style="170"/>
    <col min="11520" max="11520" width="3.5703125" style="170" customWidth="1"/>
    <col min="11521" max="11521" width="5.7109375" style="170" bestFit="1" customWidth="1"/>
    <col min="11522" max="11522" width="19.5703125" style="170" bestFit="1" customWidth="1"/>
    <col min="11523" max="11523" width="8.5703125" style="170" bestFit="1" customWidth="1"/>
    <col min="11524" max="11524" width="12.85546875" style="170" bestFit="1" customWidth="1"/>
    <col min="11525" max="11525" width="9.7109375" style="170" bestFit="1" customWidth="1"/>
    <col min="11526" max="11526" width="18.85546875" style="170" customWidth="1"/>
    <col min="11527" max="11527" width="16.42578125" style="170" customWidth="1"/>
    <col min="11528" max="11528" width="21.140625" style="170" customWidth="1"/>
    <col min="11529" max="11529" width="3.5703125" style="170" customWidth="1"/>
    <col min="11530" max="11536" width="11.28515625" style="170" customWidth="1"/>
    <col min="11537" max="11775" width="9.140625" style="170"/>
    <col min="11776" max="11776" width="3.5703125" style="170" customWidth="1"/>
    <col min="11777" max="11777" width="5.7109375" style="170" bestFit="1" customWidth="1"/>
    <col min="11778" max="11778" width="19.5703125" style="170" bestFit="1" customWidth="1"/>
    <col min="11779" max="11779" width="8.5703125" style="170" bestFit="1" customWidth="1"/>
    <col min="11780" max="11780" width="12.85546875" style="170" bestFit="1" customWidth="1"/>
    <col min="11781" max="11781" width="9.7109375" style="170" bestFit="1" customWidth="1"/>
    <col min="11782" max="11782" width="18.85546875" style="170" customWidth="1"/>
    <col min="11783" max="11783" width="16.42578125" style="170" customWidth="1"/>
    <col min="11784" max="11784" width="21.140625" style="170" customWidth="1"/>
    <col min="11785" max="11785" width="3.5703125" style="170" customWidth="1"/>
    <col min="11786" max="11792" width="11.28515625" style="170" customWidth="1"/>
    <col min="11793" max="12031" width="9.140625" style="170"/>
    <col min="12032" max="12032" width="3.5703125" style="170" customWidth="1"/>
    <col min="12033" max="12033" width="5.7109375" style="170" bestFit="1" customWidth="1"/>
    <col min="12034" max="12034" width="19.5703125" style="170" bestFit="1" customWidth="1"/>
    <col min="12035" max="12035" width="8.5703125" style="170" bestFit="1" customWidth="1"/>
    <col min="12036" max="12036" width="12.85546875" style="170" bestFit="1" customWidth="1"/>
    <col min="12037" max="12037" width="9.7109375" style="170" bestFit="1" customWidth="1"/>
    <col min="12038" max="12038" width="18.85546875" style="170" customWidth="1"/>
    <col min="12039" max="12039" width="16.42578125" style="170" customWidth="1"/>
    <col min="12040" max="12040" width="21.140625" style="170" customWidth="1"/>
    <col min="12041" max="12041" width="3.5703125" style="170" customWidth="1"/>
    <col min="12042" max="12048" width="11.28515625" style="170" customWidth="1"/>
    <col min="12049" max="12287" width="9.140625" style="170"/>
    <col min="12288" max="12288" width="3.5703125" style="170" customWidth="1"/>
    <col min="12289" max="12289" width="5.7109375" style="170" bestFit="1" customWidth="1"/>
    <col min="12290" max="12290" width="19.5703125" style="170" bestFit="1" customWidth="1"/>
    <col min="12291" max="12291" width="8.5703125" style="170" bestFit="1" customWidth="1"/>
    <col min="12292" max="12292" width="12.85546875" style="170" bestFit="1" customWidth="1"/>
    <col min="12293" max="12293" width="9.7109375" style="170" bestFit="1" customWidth="1"/>
    <col min="12294" max="12294" width="18.85546875" style="170" customWidth="1"/>
    <col min="12295" max="12295" width="16.42578125" style="170" customWidth="1"/>
    <col min="12296" max="12296" width="21.140625" style="170" customWidth="1"/>
    <col min="12297" max="12297" width="3.5703125" style="170" customWidth="1"/>
    <col min="12298" max="12304" width="11.28515625" style="170" customWidth="1"/>
    <col min="12305" max="12543" width="9.140625" style="170"/>
    <col min="12544" max="12544" width="3.5703125" style="170" customWidth="1"/>
    <col min="12545" max="12545" width="5.7109375" style="170" bestFit="1" customWidth="1"/>
    <col min="12546" max="12546" width="19.5703125" style="170" bestFit="1" customWidth="1"/>
    <col min="12547" max="12547" width="8.5703125" style="170" bestFit="1" customWidth="1"/>
    <col min="12548" max="12548" width="12.85546875" style="170" bestFit="1" customWidth="1"/>
    <col min="12549" max="12549" width="9.7109375" style="170" bestFit="1" customWidth="1"/>
    <col min="12550" max="12550" width="18.85546875" style="170" customWidth="1"/>
    <col min="12551" max="12551" width="16.42578125" style="170" customWidth="1"/>
    <col min="12552" max="12552" width="21.140625" style="170" customWidth="1"/>
    <col min="12553" max="12553" width="3.5703125" style="170" customWidth="1"/>
    <col min="12554" max="12560" width="11.28515625" style="170" customWidth="1"/>
    <col min="12561" max="12799" width="9.140625" style="170"/>
    <col min="12800" max="12800" width="3.5703125" style="170" customWidth="1"/>
    <col min="12801" max="12801" width="5.7109375" style="170" bestFit="1" customWidth="1"/>
    <col min="12802" max="12802" width="19.5703125" style="170" bestFit="1" customWidth="1"/>
    <col min="12803" max="12803" width="8.5703125" style="170" bestFit="1" customWidth="1"/>
    <col min="12804" max="12804" width="12.85546875" style="170" bestFit="1" customWidth="1"/>
    <col min="12805" max="12805" width="9.7109375" style="170" bestFit="1" customWidth="1"/>
    <col min="12806" max="12806" width="18.85546875" style="170" customWidth="1"/>
    <col min="12807" max="12807" width="16.42578125" style="170" customWidth="1"/>
    <col min="12808" max="12808" width="21.140625" style="170" customWidth="1"/>
    <col min="12809" max="12809" width="3.5703125" style="170" customWidth="1"/>
    <col min="12810" max="12816" width="11.28515625" style="170" customWidth="1"/>
    <col min="12817" max="13055" width="9.140625" style="170"/>
    <col min="13056" max="13056" width="3.5703125" style="170" customWidth="1"/>
    <col min="13057" max="13057" width="5.7109375" style="170" bestFit="1" customWidth="1"/>
    <col min="13058" max="13058" width="19.5703125" style="170" bestFit="1" customWidth="1"/>
    <col min="13059" max="13059" width="8.5703125" style="170" bestFit="1" customWidth="1"/>
    <col min="13060" max="13060" width="12.85546875" style="170" bestFit="1" customWidth="1"/>
    <col min="13061" max="13061" width="9.7109375" style="170" bestFit="1" customWidth="1"/>
    <col min="13062" max="13062" width="18.85546875" style="170" customWidth="1"/>
    <col min="13063" max="13063" width="16.42578125" style="170" customWidth="1"/>
    <col min="13064" max="13064" width="21.140625" style="170" customWidth="1"/>
    <col min="13065" max="13065" width="3.5703125" style="170" customWidth="1"/>
    <col min="13066" max="13072" width="11.28515625" style="170" customWidth="1"/>
    <col min="13073" max="13311" width="9.140625" style="170"/>
    <col min="13312" max="13312" width="3.5703125" style="170" customWidth="1"/>
    <col min="13313" max="13313" width="5.7109375" style="170" bestFit="1" customWidth="1"/>
    <col min="13314" max="13314" width="19.5703125" style="170" bestFit="1" customWidth="1"/>
    <col min="13315" max="13315" width="8.5703125" style="170" bestFit="1" customWidth="1"/>
    <col min="13316" max="13316" width="12.85546875" style="170" bestFit="1" customWidth="1"/>
    <col min="13317" max="13317" width="9.7109375" style="170" bestFit="1" customWidth="1"/>
    <col min="13318" max="13318" width="18.85546875" style="170" customWidth="1"/>
    <col min="13319" max="13319" width="16.42578125" style="170" customWidth="1"/>
    <col min="13320" max="13320" width="21.140625" style="170" customWidth="1"/>
    <col min="13321" max="13321" width="3.5703125" style="170" customWidth="1"/>
    <col min="13322" max="13328" width="11.28515625" style="170" customWidth="1"/>
    <col min="13329" max="13567" width="9.140625" style="170"/>
    <col min="13568" max="13568" width="3.5703125" style="170" customWidth="1"/>
    <col min="13569" max="13569" width="5.7109375" style="170" bestFit="1" customWidth="1"/>
    <col min="13570" max="13570" width="19.5703125" style="170" bestFit="1" customWidth="1"/>
    <col min="13571" max="13571" width="8.5703125" style="170" bestFit="1" customWidth="1"/>
    <col min="13572" max="13572" width="12.85546875" style="170" bestFit="1" customWidth="1"/>
    <col min="13573" max="13573" width="9.7109375" style="170" bestFit="1" customWidth="1"/>
    <col min="13574" max="13574" width="18.85546875" style="170" customWidth="1"/>
    <col min="13575" max="13575" width="16.42578125" style="170" customWidth="1"/>
    <col min="13576" max="13576" width="21.140625" style="170" customWidth="1"/>
    <col min="13577" max="13577" width="3.5703125" style="170" customWidth="1"/>
    <col min="13578" max="13584" width="11.28515625" style="170" customWidth="1"/>
    <col min="13585" max="13823" width="9.140625" style="170"/>
    <col min="13824" max="13824" width="3.5703125" style="170" customWidth="1"/>
    <col min="13825" max="13825" width="5.7109375" style="170" bestFit="1" customWidth="1"/>
    <col min="13826" max="13826" width="19.5703125" style="170" bestFit="1" customWidth="1"/>
    <col min="13827" max="13827" width="8.5703125" style="170" bestFit="1" customWidth="1"/>
    <col min="13828" max="13828" width="12.85546875" style="170" bestFit="1" customWidth="1"/>
    <col min="13829" max="13829" width="9.7109375" style="170" bestFit="1" customWidth="1"/>
    <col min="13830" max="13830" width="18.85546875" style="170" customWidth="1"/>
    <col min="13831" max="13831" width="16.42578125" style="170" customWidth="1"/>
    <col min="13832" max="13832" width="21.140625" style="170" customWidth="1"/>
    <col min="13833" max="13833" width="3.5703125" style="170" customWidth="1"/>
    <col min="13834" max="13840" width="11.28515625" style="170" customWidth="1"/>
    <col min="13841" max="14079" width="9.140625" style="170"/>
    <col min="14080" max="14080" width="3.5703125" style="170" customWidth="1"/>
    <col min="14081" max="14081" width="5.7109375" style="170" bestFit="1" customWidth="1"/>
    <col min="14082" max="14082" width="19.5703125" style="170" bestFit="1" customWidth="1"/>
    <col min="14083" max="14083" width="8.5703125" style="170" bestFit="1" customWidth="1"/>
    <col min="14084" max="14084" width="12.85546875" style="170" bestFit="1" customWidth="1"/>
    <col min="14085" max="14085" width="9.7109375" style="170" bestFit="1" customWidth="1"/>
    <col min="14086" max="14086" width="18.85546875" style="170" customWidth="1"/>
    <col min="14087" max="14087" width="16.42578125" style="170" customWidth="1"/>
    <col min="14088" max="14088" width="21.140625" style="170" customWidth="1"/>
    <col min="14089" max="14089" width="3.5703125" style="170" customWidth="1"/>
    <col min="14090" max="14096" width="11.28515625" style="170" customWidth="1"/>
    <col min="14097" max="14335" width="9.140625" style="170"/>
    <col min="14336" max="14336" width="3.5703125" style="170" customWidth="1"/>
    <col min="14337" max="14337" width="5.7109375" style="170" bestFit="1" customWidth="1"/>
    <col min="14338" max="14338" width="19.5703125" style="170" bestFit="1" customWidth="1"/>
    <col min="14339" max="14339" width="8.5703125" style="170" bestFit="1" customWidth="1"/>
    <col min="14340" max="14340" width="12.85546875" style="170" bestFit="1" customWidth="1"/>
    <col min="14341" max="14341" width="9.7109375" style="170" bestFit="1" customWidth="1"/>
    <col min="14342" max="14342" width="18.85546875" style="170" customWidth="1"/>
    <col min="14343" max="14343" width="16.42578125" style="170" customWidth="1"/>
    <col min="14344" max="14344" width="21.140625" style="170" customWidth="1"/>
    <col min="14345" max="14345" width="3.5703125" style="170" customWidth="1"/>
    <col min="14346" max="14352" width="11.28515625" style="170" customWidth="1"/>
    <col min="14353" max="14591" width="9.140625" style="170"/>
    <col min="14592" max="14592" width="3.5703125" style="170" customWidth="1"/>
    <col min="14593" max="14593" width="5.7109375" style="170" bestFit="1" customWidth="1"/>
    <col min="14594" max="14594" width="19.5703125" style="170" bestFit="1" customWidth="1"/>
    <col min="14595" max="14595" width="8.5703125" style="170" bestFit="1" customWidth="1"/>
    <col min="14596" max="14596" width="12.85546875" style="170" bestFit="1" customWidth="1"/>
    <col min="14597" max="14597" width="9.7109375" style="170" bestFit="1" customWidth="1"/>
    <col min="14598" max="14598" width="18.85546875" style="170" customWidth="1"/>
    <col min="14599" max="14599" width="16.42578125" style="170" customWidth="1"/>
    <col min="14600" max="14600" width="21.140625" style="170" customWidth="1"/>
    <col min="14601" max="14601" width="3.5703125" style="170" customWidth="1"/>
    <col min="14602" max="14608" width="11.28515625" style="170" customWidth="1"/>
    <col min="14609" max="14847" width="9.140625" style="170"/>
    <col min="14848" max="14848" width="3.5703125" style="170" customWidth="1"/>
    <col min="14849" max="14849" width="5.7109375" style="170" bestFit="1" customWidth="1"/>
    <col min="14850" max="14850" width="19.5703125" style="170" bestFit="1" customWidth="1"/>
    <col min="14851" max="14851" width="8.5703125" style="170" bestFit="1" customWidth="1"/>
    <col min="14852" max="14852" width="12.85546875" style="170" bestFit="1" customWidth="1"/>
    <col min="14853" max="14853" width="9.7109375" style="170" bestFit="1" customWidth="1"/>
    <col min="14854" max="14854" width="18.85546875" style="170" customWidth="1"/>
    <col min="14855" max="14855" width="16.42578125" style="170" customWidth="1"/>
    <col min="14856" max="14856" width="21.140625" style="170" customWidth="1"/>
    <col min="14857" max="14857" width="3.5703125" style="170" customWidth="1"/>
    <col min="14858" max="14864" width="11.28515625" style="170" customWidth="1"/>
    <col min="14865" max="15103" width="9.140625" style="170"/>
    <col min="15104" max="15104" width="3.5703125" style="170" customWidth="1"/>
    <col min="15105" max="15105" width="5.7109375" style="170" bestFit="1" customWidth="1"/>
    <col min="15106" max="15106" width="19.5703125" style="170" bestFit="1" customWidth="1"/>
    <col min="15107" max="15107" width="8.5703125" style="170" bestFit="1" customWidth="1"/>
    <col min="15108" max="15108" width="12.85546875" style="170" bestFit="1" customWidth="1"/>
    <col min="15109" max="15109" width="9.7109375" style="170" bestFit="1" customWidth="1"/>
    <col min="15110" max="15110" width="18.85546875" style="170" customWidth="1"/>
    <col min="15111" max="15111" width="16.42578125" style="170" customWidth="1"/>
    <col min="15112" max="15112" width="21.140625" style="170" customWidth="1"/>
    <col min="15113" max="15113" width="3.5703125" style="170" customWidth="1"/>
    <col min="15114" max="15120" width="11.28515625" style="170" customWidth="1"/>
    <col min="15121" max="15359" width="9.140625" style="170"/>
    <col min="15360" max="15360" width="3.5703125" style="170" customWidth="1"/>
    <col min="15361" max="15361" width="5.7109375" style="170" bestFit="1" customWidth="1"/>
    <col min="15362" max="15362" width="19.5703125" style="170" bestFit="1" customWidth="1"/>
    <col min="15363" max="15363" width="8.5703125" style="170" bestFit="1" customWidth="1"/>
    <col min="15364" max="15364" width="12.85546875" style="170" bestFit="1" customWidth="1"/>
    <col min="15365" max="15365" width="9.7109375" style="170" bestFit="1" customWidth="1"/>
    <col min="15366" max="15366" width="18.85546875" style="170" customWidth="1"/>
    <col min="15367" max="15367" width="16.42578125" style="170" customWidth="1"/>
    <col min="15368" max="15368" width="21.140625" style="170" customWidth="1"/>
    <col min="15369" max="15369" width="3.5703125" style="170" customWidth="1"/>
    <col min="15370" max="15376" width="11.28515625" style="170" customWidth="1"/>
    <col min="15377" max="15615" width="9.140625" style="170"/>
    <col min="15616" max="15616" width="3.5703125" style="170" customWidth="1"/>
    <col min="15617" max="15617" width="5.7109375" style="170" bestFit="1" customWidth="1"/>
    <col min="15618" max="15618" width="19.5703125" style="170" bestFit="1" customWidth="1"/>
    <col min="15619" max="15619" width="8.5703125" style="170" bestFit="1" customWidth="1"/>
    <col min="15620" max="15620" width="12.85546875" style="170" bestFit="1" customWidth="1"/>
    <col min="15621" max="15621" width="9.7109375" style="170" bestFit="1" customWidth="1"/>
    <col min="15622" max="15622" width="18.85546875" style="170" customWidth="1"/>
    <col min="15623" max="15623" width="16.42578125" style="170" customWidth="1"/>
    <col min="15624" max="15624" width="21.140625" style="170" customWidth="1"/>
    <col min="15625" max="15625" width="3.5703125" style="170" customWidth="1"/>
    <col min="15626" max="15632" width="11.28515625" style="170" customWidth="1"/>
    <col min="15633" max="15871" width="9.140625" style="170"/>
    <col min="15872" max="15872" width="3.5703125" style="170" customWidth="1"/>
    <col min="15873" max="15873" width="5.7109375" style="170" bestFit="1" customWidth="1"/>
    <col min="15874" max="15874" width="19.5703125" style="170" bestFit="1" customWidth="1"/>
    <col min="15875" max="15875" width="8.5703125" style="170" bestFit="1" customWidth="1"/>
    <col min="15876" max="15876" width="12.85546875" style="170" bestFit="1" customWidth="1"/>
    <col min="15877" max="15877" width="9.7109375" style="170" bestFit="1" customWidth="1"/>
    <col min="15878" max="15878" width="18.85546875" style="170" customWidth="1"/>
    <col min="15879" max="15879" width="16.42578125" style="170" customWidth="1"/>
    <col min="15880" max="15880" width="21.140625" style="170" customWidth="1"/>
    <col min="15881" max="15881" width="3.5703125" style="170" customWidth="1"/>
    <col min="15882" max="15888" width="11.28515625" style="170" customWidth="1"/>
    <col min="15889" max="16127" width="9.140625" style="170"/>
    <col min="16128" max="16128" width="3.5703125" style="170" customWidth="1"/>
    <col min="16129" max="16129" width="5.7109375" style="170" bestFit="1" customWidth="1"/>
    <col min="16130" max="16130" width="19.5703125" style="170" bestFit="1" customWidth="1"/>
    <col min="16131" max="16131" width="8.5703125" style="170" bestFit="1" customWidth="1"/>
    <col min="16132" max="16132" width="12.85546875" style="170" bestFit="1" customWidth="1"/>
    <col min="16133" max="16133" width="9.7109375" style="170" bestFit="1" customWidth="1"/>
    <col min="16134" max="16134" width="18.85546875" style="170" customWidth="1"/>
    <col min="16135" max="16135" width="16.42578125" style="170" customWidth="1"/>
    <col min="16136" max="16136" width="21.140625" style="170" customWidth="1"/>
    <col min="16137" max="16137" width="3.5703125" style="170" customWidth="1"/>
    <col min="16138" max="16144" width="11.28515625" style="170" customWidth="1"/>
    <col min="16145" max="16384" width="9.140625" style="170"/>
  </cols>
  <sheetData>
    <row r="2" spans="2:12">
      <c r="B2" s="376"/>
    </row>
    <row r="3" spans="2:12">
      <c r="B3" s="685" t="str">
        <f>'SCH-14'!C2</f>
        <v>NAME OF THE COLLEGE   PRATHIMA INSTITUTE OF MEDICAL SCIENCES</v>
      </c>
      <c r="H3" s="480"/>
    </row>
    <row r="4" spans="2:12">
      <c r="G4" s="479"/>
      <c r="H4" s="480"/>
    </row>
    <row r="5" spans="2:12" ht="15.75">
      <c r="G5" s="477" t="s">
        <v>2995</v>
      </c>
      <c r="H5" s="480"/>
    </row>
    <row r="6" spans="2:12">
      <c r="G6" s="479" t="s">
        <v>70</v>
      </c>
      <c r="H6" s="480"/>
    </row>
    <row r="7" spans="2:12" ht="18">
      <c r="B7" s="481" t="s">
        <v>2996</v>
      </c>
      <c r="C7" s="482"/>
      <c r="D7" s="483"/>
      <c r="E7" s="483"/>
      <c r="F7" s="483"/>
      <c r="G7" s="484"/>
      <c r="H7" s="484"/>
      <c r="I7" s="483"/>
    </row>
    <row r="8" spans="2:12" ht="13.5" thickBot="1">
      <c r="B8" s="483"/>
      <c r="C8" s="482"/>
      <c r="D8" s="483"/>
      <c r="E8" s="483"/>
      <c r="F8" s="483"/>
      <c r="G8" s="484"/>
      <c r="H8" s="484"/>
      <c r="I8" s="483"/>
    </row>
    <row r="9" spans="2:12" ht="20.100000000000001" customHeight="1" thickTop="1">
      <c r="B9" s="1303" t="s">
        <v>2</v>
      </c>
      <c r="C9" s="1304"/>
      <c r="D9" s="1304"/>
      <c r="E9" s="1304"/>
      <c r="F9" s="1304"/>
      <c r="G9" s="895" t="s">
        <v>2997</v>
      </c>
      <c r="H9" s="896" t="s">
        <v>2998</v>
      </c>
      <c r="I9" s="482"/>
      <c r="J9" s="483"/>
    </row>
    <row r="10" spans="2:12" ht="47.25" customHeight="1">
      <c r="B10" s="1305"/>
      <c r="C10" s="1306"/>
      <c r="D10" s="1306"/>
      <c r="E10" s="1306"/>
      <c r="F10" s="1306"/>
      <c r="G10" s="897">
        <v>45747</v>
      </c>
      <c r="H10" s="898">
        <v>45382</v>
      </c>
      <c r="I10" s="482"/>
      <c r="J10" s="483"/>
    </row>
    <row r="11" spans="2:12" ht="24.95" customHeight="1">
      <c r="B11" s="485" t="s">
        <v>2999</v>
      </c>
      <c r="C11" s="185"/>
      <c r="D11" s="185"/>
      <c r="E11" s="179"/>
      <c r="F11" s="179"/>
      <c r="G11" s="899">
        <f>H16-0.4</f>
        <v>1420608851.7499995</v>
      </c>
      <c r="H11" s="899">
        <f>893176707+420154194</f>
        <v>1313330901</v>
      </c>
      <c r="J11" s="486">
        <f>420973253-420154194</f>
        <v>819059</v>
      </c>
    </row>
    <row r="12" spans="2:12" ht="24.95" customHeight="1">
      <c r="B12" s="485"/>
      <c r="C12" s="185"/>
      <c r="D12" s="185"/>
      <c r="E12" s="179"/>
      <c r="F12" s="179"/>
      <c r="G12" s="899"/>
      <c r="H12" s="900"/>
    </row>
    <row r="13" spans="2:12" ht="24.95" customHeight="1">
      <c r="B13" s="485" t="s">
        <v>3000</v>
      </c>
      <c r="C13" s="185" t="s">
        <v>37</v>
      </c>
      <c r="D13" s="185"/>
      <c r="E13" s="179"/>
      <c r="F13" s="179"/>
      <c r="G13" s="900">
        <v>299071115.5200001</v>
      </c>
      <c r="H13" s="900">
        <v>106458892.14999962</v>
      </c>
    </row>
    <row r="14" spans="2:12" ht="24.95" customHeight="1">
      <c r="B14" s="485" t="s">
        <v>3001</v>
      </c>
      <c r="C14" s="185" t="s">
        <v>3002</v>
      </c>
      <c r="D14" s="185"/>
      <c r="E14" s="179"/>
      <c r="F14" s="179"/>
      <c r="G14" s="900">
        <v>0</v>
      </c>
      <c r="H14" s="900">
        <f>420973253-420154194</f>
        <v>819059</v>
      </c>
    </row>
    <row r="15" spans="2:12" ht="24.95" customHeight="1">
      <c r="B15" s="485"/>
      <c r="C15" s="185"/>
      <c r="D15" s="185"/>
      <c r="E15" s="179"/>
      <c r="F15" s="179"/>
      <c r="G15" s="899"/>
      <c r="H15" s="900"/>
    </row>
    <row r="16" spans="2:12" ht="24.95" customHeight="1">
      <c r="B16" s="485" t="s">
        <v>3003</v>
      </c>
      <c r="C16" s="185"/>
      <c r="D16" s="185"/>
      <c r="E16" s="179"/>
      <c r="F16" s="179"/>
      <c r="G16" s="899">
        <f>G11+G13+G14</f>
        <v>1719679967.2699995</v>
      </c>
      <c r="H16" s="899">
        <f>H11+H13+H14</f>
        <v>1420608852.1499996</v>
      </c>
      <c r="K16" s="170">
        <f>722327250+420154194</f>
        <v>1142481444</v>
      </c>
      <c r="L16" s="170">
        <f>1298706714+420973253</f>
        <v>1719679967</v>
      </c>
    </row>
    <row r="17" spans="2:11" ht="24.95" customHeight="1">
      <c r="B17" s="485"/>
      <c r="C17" s="185"/>
      <c r="D17" s="185"/>
      <c r="E17" s="185"/>
      <c r="F17" s="185"/>
      <c r="G17" s="900"/>
      <c r="H17" s="899"/>
      <c r="K17" s="170">
        <f>999635599+420973253</f>
        <v>1420608852</v>
      </c>
    </row>
    <row r="18" spans="2:11" ht="24.95" customHeight="1" thickBot="1">
      <c r="B18" s="487"/>
      <c r="C18" s="488"/>
      <c r="D18" s="488"/>
      <c r="E18" s="488"/>
      <c r="F18" s="488"/>
      <c r="G18" s="901"/>
      <c r="H18" s="902"/>
    </row>
    <row r="19" spans="2:11" ht="15.75" thickTop="1">
      <c r="C19" s="406"/>
      <c r="D19" s="406"/>
      <c r="E19" s="406"/>
      <c r="F19" s="406"/>
      <c r="G19" s="489"/>
    </row>
    <row r="20" spans="2:11">
      <c r="C20" s="406"/>
      <c r="D20" s="406"/>
      <c r="E20" s="406"/>
      <c r="F20" s="406"/>
      <c r="G20" s="489"/>
    </row>
    <row r="21" spans="2:11">
      <c r="C21" s="406"/>
      <c r="D21" s="406"/>
      <c r="E21" s="406"/>
      <c r="F21" s="406"/>
      <c r="G21" s="489"/>
    </row>
    <row r="22" spans="2:11">
      <c r="C22" s="406"/>
      <c r="D22" s="406"/>
      <c r="E22" s="406"/>
      <c r="F22" s="406"/>
      <c r="G22" s="489"/>
    </row>
  </sheetData>
  <mergeCells count="1">
    <mergeCell ref="B9:F10"/>
  </mergeCells>
  <pageMargins left="0.27559055118110237" right="0.15748031496062992" top="0.98425196850393704" bottom="0.27559055118110237" header="1.1417322834645669" footer="0.15748031496062992"/>
  <pageSetup paperSize="5" scale="95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C00000"/>
  </sheetPr>
  <dimension ref="A3:P85"/>
  <sheetViews>
    <sheetView view="pageBreakPreview" topLeftCell="B13" zoomScaleSheetLayoutView="100" workbookViewId="0">
      <selection activeCell="O46" sqref="O46"/>
    </sheetView>
  </sheetViews>
  <sheetFormatPr defaultRowHeight="12.75"/>
  <cols>
    <col min="1" max="1" width="6.85546875" style="442" hidden="1" customWidth="1"/>
    <col min="2" max="2" width="3" style="442" customWidth="1"/>
    <col min="3" max="3" width="2.42578125" style="442" customWidth="1"/>
    <col min="4" max="4" width="19" style="442" customWidth="1"/>
    <col min="5" max="5" width="13.42578125" style="442" customWidth="1"/>
    <col min="6" max="6" width="14" style="442" customWidth="1"/>
    <col min="7" max="7" width="13.42578125" style="442" customWidth="1"/>
    <col min="8" max="8" width="14.42578125" style="442" customWidth="1"/>
    <col min="9" max="9" width="16.85546875" style="442" customWidth="1"/>
    <col min="10" max="10" width="16.42578125" style="442" customWidth="1"/>
    <col min="11" max="11" width="17.28515625" style="442" customWidth="1"/>
    <col min="12" max="12" width="2.28515625" style="442" customWidth="1"/>
    <col min="13" max="256" width="9.140625" style="442"/>
    <col min="257" max="257" width="6.85546875" style="442" customWidth="1"/>
    <col min="258" max="258" width="3" style="442" customWidth="1"/>
    <col min="259" max="259" width="2.42578125" style="442" customWidth="1"/>
    <col min="260" max="263" width="19" style="442" customWidth="1"/>
    <col min="264" max="264" width="14.42578125" style="442" customWidth="1"/>
    <col min="265" max="265" width="21.28515625" style="442" customWidth="1"/>
    <col min="266" max="267" width="17.28515625" style="442" customWidth="1"/>
    <col min="268" max="268" width="2.28515625" style="442" customWidth="1"/>
    <col min="269" max="512" width="9.140625" style="442"/>
    <col min="513" max="513" width="6.85546875" style="442" customWidth="1"/>
    <col min="514" max="514" width="3" style="442" customWidth="1"/>
    <col min="515" max="515" width="2.42578125" style="442" customWidth="1"/>
    <col min="516" max="519" width="19" style="442" customWidth="1"/>
    <col min="520" max="520" width="14.42578125" style="442" customWidth="1"/>
    <col min="521" max="521" width="21.28515625" style="442" customWidth="1"/>
    <col min="522" max="523" width="17.28515625" style="442" customWidth="1"/>
    <col min="524" max="524" width="2.28515625" style="442" customWidth="1"/>
    <col min="525" max="768" width="9.140625" style="442"/>
    <col min="769" max="769" width="6.85546875" style="442" customWidth="1"/>
    <col min="770" max="770" width="3" style="442" customWidth="1"/>
    <col min="771" max="771" width="2.42578125" style="442" customWidth="1"/>
    <col min="772" max="775" width="19" style="442" customWidth="1"/>
    <col min="776" max="776" width="14.42578125" style="442" customWidth="1"/>
    <col min="777" max="777" width="21.28515625" style="442" customWidth="1"/>
    <col min="778" max="779" width="17.28515625" style="442" customWidth="1"/>
    <col min="780" max="780" width="2.28515625" style="442" customWidth="1"/>
    <col min="781" max="1024" width="9.140625" style="442"/>
    <col min="1025" max="1025" width="6.85546875" style="442" customWidth="1"/>
    <col min="1026" max="1026" width="3" style="442" customWidth="1"/>
    <col min="1027" max="1027" width="2.42578125" style="442" customWidth="1"/>
    <col min="1028" max="1031" width="19" style="442" customWidth="1"/>
    <col min="1032" max="1032" width="14.42578125" style="442" customWidth="1"/>
    <col min="1033" max="1033" width="21.28515625" style="442" customWidth="1"/>
    <col min="1034" max="1035" width="17.28515625" style="442" customWidth="1"/>
    <col min="1036" max="1036" width="2.28515625" style="442" customWidth="1"/>
    <col min="1037" max="1280" width="9.140625" style="442"/>
    <col min="1281" max="1281" width="6.85546875" style="442" customWidth="1"/>
    <col min="1282" max="1282" width="3" style="442" customWidth="1"/>
    <col min="1283" max="1283" width="2.42578125" style="442" customWidth="1"/>
    <col min="1284" max="1287" width="19" style="442" customWidth="1"/>
    <col min="1288" max="1288" width="14.42578125" style="442" customWidth="1"/>
    <col min="1289" max="1289" width="21.28515625" style="442" customWidth="1"/>
    <col min="1290" max="1291" width="17.28515625" style="442" customWidth="1"/>
    <col min="1292" max="1292" width="2.28515625" style="442" customWidth="1"/>
    <col min="1293" max="1536" width="9.140625" style="442"/>
    <col min="1537" max="1537" width="6.85546875" style="442" customWidth="1"/>
    <col min="1538" max="1538" width="3" style="442" customWidth="1"/>
    <col min="1539" max="1539" width="2.42578125" style="442" customWidth="1"/>
    <col min="1540" max="1543" width="19" style="442" customWidth="1"/>
    <col min="1544" max="1544" width="14.42578125" style="442" customWidth="1"/>
    <col min="1545" max="1545" width="21.28515625" style="442" customWidth="1"/>
    <col min="1546" max="1547" width="17.28515625" style="442" customWidth="1"/>
    <col min="1548" max="1548" width="2.28515625" style="442" customWidth="1"/>
    <col min="1549" max="1792" width="9.140625" style="442"/>
    <col min="1793" max="1793" width="6.85546875" style="442" customWidth="1"/>
    <col min="1794" max="1794" width="3" style="442" customWidth="1"/>
    <col min="1795" max="1795" width="2.42578125" style="442" customWidth="1"/>
    <col min="1796" max="1799" width="19" style="442" customWidth="1"/>
    <col min="1800" max="1800" width="14.42578125" style="442" customWidth="1"/>
    <col min="1801" max="1801" width="21.28515625" style="442" customWidth="1"/>
    <col min="1802" max="1803" width="17.28515625" style="442" customWidth="1"/>
    <col min="1804" max="1804" width="2.28515625" style="442" customWidth="1"/>
    <col min="1805" max="2048" width="9.140625" style="442"/>
    <col min="2049" max="2049" width="6.85546875" style="442" customWidth="1"/>
    <col min="2050" max="2050" width="3" style="442" customWidth="1"/>
    <col min="2051" max="2051" width="2.42578125" style="442" customWidth="1"/>
    <col min="2052" max="2055" width="19" style="442" customWidth="1"/>
    <col min="2056" max="2056" width="14.42578125" style="442" customWidth="1"/>
    <col min="2057" max="2057" width="21.28515625" style="442" customWidth="1"/>
    <col min="2058" max="2059" width="17.28515625" style="442" customWidth="1"/>
    <col min="2060" max="2060" width="2.28515625" style="442" customWidth="1"/>
    <col min="2061" max="2304" width="9.140625" style="442"/>
    <col min="2305" max="2305" width="6.85546875" style="442" customWidth="1"/>
    <col min="2306" max="2306" width="3" style="442" customWidth="1"/>
    <col min="2307" max="2307" width="2.42578125" style="442" customWidth="1"/>
    <col min="2308" max="2311" width="19" style="442" customWidth="1"/>
    <col min="2312" max="2312" width="14.42578125" style="442" customWidth="1"/>
    <col min="2313" max="2313" width="21.28515625" style="442" customWidth="1"/>
    <col min="2314" max="2315" width="17.28515625" style="442" customWidth="1"/>
    <col min="2316" max="2316" width="2.28515625" style="442" customWidth="1"/>
    <col min="2317" max="2560" width="9.140625" style="442"/>
    <col min="2561" max="2561" width="6.85546875" style="442" customWidth="1"/>
    <col min="2562" max="2562" width="3" style="442" customWidth="1"/>
    <col min="2563" max="2563" width="2.42578125" style="442" customWidth="1"/>
    <col min="2564" max="2567" width="19" style="442" customWidth="1"/>
    <col min="2568" max="2568" width="14.42578125" style="442" customWidth="1"/>
    <col min="2569" max="2569" width="21.28515625" style="442" customWidth="1"/>
    <col min="2570" max="2571" width="17.28515625" style="442" customWidth="1"/>
    <col min="2572" max="2572" width="2.28515625" style="442" customWidth="1"/>
    <col min="2573" max="2816" width="9.140625" style="442"/>
    <col min="2817" max="2817" width="6.85546875" style="442" customWidth="1"/>
    <col min="2818" max="2818" width="3" style="442" customWidth="1"/>
    <col min="2819" max="2819" width="2.42578125" style="442" customWidth="1"/>
    <col min="2820" max="2823" width="19" style="442" customWidth="1"/>
    <col min="2824" max="2824" width="14.42578125" style="442" customWidth="1"/>
    <col min="2825" max="2825" width="21.28515625" style="442" customWidth="1"/>
    <col min="2826" max="2827" width="17.28515625" style="442" customWidth="1"/>
    <col min="2828" max="2828" width="2.28515625" style="442" customWidth="1"/>
    <col min="2829" max="3072" width="9.140625" style="442"/>
    <col min="3073" max="3073" width="6.85546875" style="442" customWidth="1"/>
    <col min="3074" max="3074" width="3" style="442" customWidth="1"/>
    <col min="3075" max="3075" width="2.42578125" style="442" customWidth="1"/>
    <col min="3076" max="3079" width="19" style="442" customWidth="1"/>
    <col min="3080" max="3080" width="14.42578125" style="442" customWidth="1"/>
    <col min="3081" max="3081" width="21.28515625" style="442" customWidth="1"/>
    <col min="3082" max="3083" width="17.28515625" style="442" customWidth="1"/>
    <col min="3084" max="3084" width="2.28515625" style="442" customWidth="1"/>
    <col min="3085" max="3328" width="9.140625" style="442"/>
    <col min="3329" max="3329" width="6.85546875" style="442" customWidth="1"/>
    <col min="3330" max="3330" width="3" style="442" customWidth="1"/>
    <col min="3331" max="3331" width="2.42578125" style="442" customWidth="1"/>
    <col min="3332" max="3335" width="19" style="442" customWidth="1"/>
    <col min="3336" max="3336" width="14.42578125" style="442" customWidth="1"/>
    <col min="3337" max="3337" width="21.28515625" style="442" customWidth="1"/>
    <col min="3338" max="3339" width="17.28515625" style="442" customWidth="1"/>
    <col min="3340" max="3340" width="2.28515625" style="442" customWidth="1"/>
    <col min="3341" max="3584" width="9.140625" style="442"/>
    <col min="3585" max="3585" width="6.85546875" style="442" customWidth="1"/>
    <col min="3586" max="3586" width="3" style="442" customWidth="1"/>
    <col min="3587" max="3587" width="2.42578125" style="442" customWidth="1"/>
    <col min="3588" max="3591" width="19" style="442" customWidth="1"/>
    <col min="3592" max="3592" width="14.42578125" style="442" customWidth="1"/>
    <col min="3593" max="3593" width="21.28515625" style="442" customWidth="1"/>
    <col min="3594" max="3595" width="17.28515625" style="442" customWidth="1"/>
    <col min="3596" max="3596" width="2.28515625" style="442" customWidth="1"/>
    <col min="3597" max="3840" width="9.140625" style="442"/>
    <col min="3841" max="3841" width="6.85546875" style="442" customWidth="1"/>
    <col min="3842" max="3842" width="3" style="442" customWidth="1"/>
    <col min="3843" max="3843" width="2.42578125" style="442" customWidth="1"/>
    <col min="3844" max="3847" width="19" style="442" customWidth="1"/>
    <col min="3848" max="3848" width="14.42578125" style="442" customWidth="1"/>
    <col min="3849" max="3849" width="21.28515625" style="442" customWidth="1"/>
    <col min="3850" max="3851" width="17.28515625" style="442" customWidth="1"/>
    <col min="3852" max="3852" width="2.28515625" style="442" customWidth="1"/>
    <col min="3853" max="4096" width="9.140625" style="442"/>
    <col min="4097" max="4097" width="6.85546875" style="442" customWidth="1"/>
    <col min="4098" max="4098" width="3" style="442" customWidth="1"/>
    <col min="4099" max="4099" width="2.42578125" style="442" customWidth="1"/>
    <col min="4100" max="4103" width="19" style="442" customWidth="1"/>
    <col min="4104" max="4104" width="14.42578125" style="442" customWidth="1"/>
    <col min="4105" max="4105" width="21.28515625" style="442" customWidth="1"/>
    <col min="4106" max="4107" width="17.28515625" style="442" customWidth="1"/>
    <col min="4108" max="4108" width="2.28515625" style="442" customWidth="1"/>
    <col min="4109" max="4352" width="9.140625" style="442"/>
    <col min="4353" max="4353" width="6.85546875" style="442" customWidth="1"/>
    <col min="4354" max="4354" width="3" style="442" customWidth="1"/>
    <col min="4355" max="4355" width="2.42578125" style="442" customWidth="1"/>
    <col min="4356" max="4359" width="19" style="442" customWidth="1"/>
    <col min="4360" max="4360" width="14.42578125" style="442" customWidth="1"/>
    <col min="4361" max="4361" width="21.28515625" style="442" customWidth="1"/>
    <col min="4362" max="4363" width="17.28515625" style="442" customWidth="1"/>
    <col min="4364" max="4364" width="2.28515625" style="442" customWidth="1"/>
    <col min="4365" max="4608" width="9.140625" style="442"/>
    <col min="4609" max="4609" width="6.85546875" style="442" customWidth="1"/>
    <col min="4610" max="4610" width="3" style="442" customWidth="1"/>
    <col min="4611" max="4611" width="2.42578125" style="442" customWidth="1"/>
    <col min="4612" max="4615" width="19" style="442" customWidth="1"/>
    <col min="4616" max="4616" width="14.42578125" style="442" customWidth="1"/>
    <col min="4617" max="4617" width="21.28515625" style="442" customWidth="1"/>
    <col min="4618" max="4619" width="17.28515625" style="442" customWidth="1"/>
    <col min="4620" max="4620" width="2.28515625" style="442" customWidth="1"/>
    <col min="4621" max="4864" width="9.140625" style="442"/>
    <col min="4865" max="4865" width="6.85546875" style="442" customWidth="1"/>
    <col min="4866" max="4866" width="3" style="442" customWidth="1"/>
    <col min="4867" max="4867" width="2.42578125" style="442" customWidth="1"/>
    <col min="4868" max="4871" width="19" style="442" customWidth="1"/>
    <col min="4872" max="4872" width="14.42578125" style="442" customWidth="1"/>
    <col min="4873" max="4873" width="21.28515625" style="442" customWidth="1"/>
    <col min="4874" max="4875" width="17.28515625" style="442" customWidth="1"/>
    <col min="4876" max="4876" width="2.28515625" style="442" customWidth="1"/>
    <col min="4877" max="5120" width="9.140625" style="442"/>
    <col min="5121" max="5121" width="6.85546875" style="442" customWidth="1"/>
    <col min="5122" max="5122" width="3" style="442" customWidth="1"/>
    <col min="5123" max="5123" width="2.42578125" style="442" customWidth="1"/>
    <col min="5124" max="5127" width="19" style="442" customWidth="1"/>
    <col min="5128" max="5128" width="14.42578125" style="442" customWidth="1"/>
    <col min="5129" max="5129" width="21.28515625" style="442" customWidth="1"/>
    <col min="5130" max="5131" width="17.28515625" style="442" customWidth="1"/>
    <col min="5132" max="5132" width="2.28515625" style="442" customWidth="1"/>
    <col min="5133" max="5376" width="9.140625" style="442"/>
    <col min="5377" max="5377" width="6.85546875" style="442" customWidth="1"/>
    <col min="5378" max="5378" width="3" style="442" customWidth="1"/>
    <col min="5379" max="5379" width="2.42578125" style="442" customWidth="1"/>
    <col min="5380" max="5383" width="19" style="442" customWidth="1"/>
    <col min="5384" max="5384" width="14.42578125" style="442" customWidth="1"/>
    <col min="5385" max="5385" width="21.28515625" style="442" customWidth="1"/>
    <col min="5386" max="5387" width="17.28515625" style="442" customWidth="1"/>
    <col min="5388" max="5388" width="2.28515625" style="442" customWidth="1"/>
    <col min="5389" max="5632" width="9.140625" style="442"/>
    <col min="5633" max="5633" width="6.85546875" style="442" customWidth="1"/>
    <col min="5634" max="5634" width="3" style="442" customWidth="1"/>
    <col min="5635" max="5635" width="2.42578125" style="442" customWidth="1"/>
    <col min="5636" max="5639" width="19" style="442" customWidth="1"/>
    <col min="5640" max="5640" width="14.42578125" style="442" customWidth="1"/>
    <col min="5641" max="5641" width="21.28515625" style="442" customWidth="1"/>
    <col min="5642" max="5643" width="17.28515625" style="442" customWidth="1"/>
    <col min="5644" max="5644" width="2.28515625" style="442" customWidth="1"/>
    <col min="5645" max="5888" width="9.140625" style="442"/>
    <col min="5889" max="5889" width="6.85546875" style="442" customWidth="1"/>
    <col min="5890" max="5890" width="3" style="442" customWidth="1"/>
    <col min="5891" max="5891" width="2.42578125" style="442" customWidth="1"/>
    <col min="5892" max="5895" width="19" style="442" customWidth="1"/>
    <col min="5896" max="5896" width="14.42578125" style="442" customWidth="1"/>
    <col min="5897" max="5897" width="21.28515625" style="442" customWidth="1"/>
    <col min="5898" max="5899" width="17.28515625" style="442" customWidth="1"/>
    <col min="5900" max="5900" width="2.28515625" style="442" customWidth="1"/>
    <col min="5901" max="6144" width="9.140625" style="442"/>
    <col min="6145" max="6145" width="6.85546875" style="442" customWidth="1"/>
    <col min="6146" max="6146" width="3" style="442" customWidth="1"/>
    <col min="6147" max="6147" width="2.42578125" style="442" customWidth="1"/>
    <col min="6148" max="6151" width="19" style="442" customWidth="1"/>
    <col min="6152" max="6152" width="14.42578125" style="442" customWidth="1"/>
    <col min="6153" max="6153" width="21.28515625" style="442" customWidth="1"/>
    <col min="6154" max="6155" width="17.28515625" style="442" customWidth="1"/>
    <col min="6156" max="6156" width="2.28515625" style="442" customWidth="1"/>
    <col min="6157" max="6400" width="9.140625" style="442"/>
    <col min="6401" max="6401" width="6.85546875" style="442" customWidth="1"/>
    <col min="6402" max="6402" width="3" style="442" customWidth="1"/>
    <col min="6403" max="6403" width="2.42578125" style="442" customWidth="1"/>
    <col min="6404" max="6407" width="19" style="442" customWidth="1"/>
    <col min="6408" max="6408" width="14.42578125" style="442" customWidth="1"/>
    <col min="6409" max="6409" width="21.28515625" style="442" customWidth="1"/>
    <col min="6410" max="6411" width="17.28515625" style="442" customWidth="1"/>
    <col min="6412" max="6412" width="2.28515625" style="442" customWidth="1"/>
    <col min="6413" max="6656" width="9.140625" style="442"/>
    <col min="6657" max="6657" width="6.85546875" style="442" customWidth="1"/>
    <col min="6658" max="6658" width="3" style="442" customWidth="1"/>
    <col min="6659" max="6659" width="2.42578125" style="442" customWidth="1"/>
    <col min="6660" max="6663" width="19" style="442" customWidth="1"/>
    <col min="6664" max="6664" width="14.42578125" style="442" customWidth="1"/>
    <col min="6665" max="6665" width="21.28515625" style="442" customWidth="1"/>
    <col min="6666" max="6667" width="17.28515625" style="442" customWidth="1"/>
    <col min="6668" max="6668" width="2.28515625" style="442" customWidth="1"/>
    <col min="6669" max="6912" width="9.140625" style="442"/>
    <col min="6913" max="6913" width="6.85546875" style="442" customWidth="1"/>
    <col min="6914" max="6914" width="3" style="442" customWidth="1"/>
    <col min="6915" max="6915" width="2.42578125" style="442" customWidth="1"/>
    <col min="6916" max="6919" width="19" style="442" customWidth="1"/>
    <col min="6920" max="6920" width="14.42578125" style="442" customWidth="1"/>
    <col min="6921" max="6921" width="21.28515625" style="442" customWidth="1"/>
    <col min="6922" max="6923" width="17.28515625" style="442" customWidth="1"/>
    <col min="6924" max="6924" width="2.28515625" style="442" customWidth="1"/>
    <col min="6925" max="7168" width="9.140625" style="442"/>
    <col min="7169" max="7169" width="6.85546875" style="442" customWidth="1"/>
    <col min="7170" max="7170" width="3" style="442" customWidth="1"/>
    <col min="7171" max="7171" width="2.42578125" style="442" customWidth="1"/>
    <col min="7172" max="7175" width="19" style="442" customWidth="1"/>
    <col min="7176" max="7176" width="14.42578125" style="442" customWidth="1"/>
    <col min="7177" max="7177" width="21.28515625" style="442" customWidth="1"/>
    <col min="7178" max="7179" width="17.28515625" style="442" customWidth="1"/>
    <col min="7180" max="7180" width="2.28515625" style="442" customWidth="1"/>
    <col min="7181" max="7424" width="9.140625" style="442"/>
    <col min="7425" max="7425" width="6.85546875" style="442" customWidth="1"/>
    <col min="7426" max="7426" width="3" style="442" customWidth="1"/>
    <col min="7427" max="7427" width="2.42578125" style="442" customWidth="1"/>
    <col min="7428" max="7431" width="19" style="442" customWidth="1"/>
    <col min="7432" max="7432" width="14.42578125" style="442" customWidth="1"/>
    <col min="7433" max="7433" width="21.28515625" style="442" customWidth="1"/>
    <col min="7434" max="7435" width="17.28515625" style="442" customWidth="1"/>
    <col min="7436" max="7436" width="2.28515625" style="442" customWidth="1"/>
    <col min="7437" max="7680" width="9.140625" style="442"/>
    <col min="7681" max="7681" width="6.85546875" style="442" customWidth="1"/>
    <col min="7682" max="7682" width="3" style="442" customWidth="1"/>
    <col min="7683" max="7683" width="2.42578125" style="442" customWidth="1"/>
    <col min="7684" max="7687" width="19" style="442" customWidth="1"/>
    <col min="7688" max="7688" width="14.42578125" style="442" customWidth="1"/>
    <col min="7689" max="7689" width="21.28515625" style="442" customWidth="1"/>
    <col min="7690" max="7691" width="17.28515625" style="442" customWidth="1"/>
    <col min="7692" max="7692" width="2.28515625" style="442" customWidth="1"/>
    <col min="7693" max="7936" width="9.140625" style="442"/>
    <col min="7937" max="7937" width="6.85546875" style="442" customWidth="1"/>
    <col min="7938" max="7938" width="3" style="442" customWidth="1"/>
    <col min="7939" max="7939" width="2.42578125" style="442" customWidth="1"/>
    <col min="7940" max="7943" width="19" style="442" customWidth="1"/>
    <col min="7944" max="7944" width="14.42578125" style="442" customWidth="1"/>
    <col min="7945" max="7945" width="21.28515625" style="442" customWidth="1"/>
    <col min="7946" max="7947" width="17.28515625" style="442" customWidth="1"/>
    <col min="7948" max="7948" width="2.28515625" style="442" customWidth="1"/>
    <col min="7949" max="8192" width="9.140625" style="442"/>
    <col min="8193" max="8193" width="6.85546875" style="442" customWidth="1"/>
    <col min="8194" max="8194" width="3" style="442" customWidth="1"/>
    <col min="8195" max="8195" width="2.42578125" style="442" customWidth="1"/>
    <col min="8196" max="8199" width="19" style="442" customWidth="1"/>
    <col min="8200" max="8200" width="14.42578125" style="442" customWidth="1"/>
    <col min="8201" max="8201" width="21.28515625" style="442" customWidth="1"/>
    <col min="8202" max="8203" width="17.28515625" style="442" customWidth="1"/>
    <col min="8204" max="8204" width="2.28515625" style="442" customWidth="1"/>
    <col min="8205" max="8448" width="9.140625" style="442"/>
    <col min="8449" max="8449" width="6.85546875" style="442" customWidth="1"/>
    <col min="8450" max="8450" width="3" style="442" customWidth="1"/>
    <col min="8451" max="8451" width="2.42578125" style="442" customWidth="1"/>
    <col min="8452" max="8455" width="19" style="442" customWidth="1"/>
    <col min="8456" max="8456" width="14.42578125" style="442" customWidth="1"/>
    <col min="8457" max="8457" width="21.28515625" style="442" customWidth="1"/>
    <col min="8458" max="8459" width="17.28515625" style="442" customWidth="1"/>
    <col min="8460" max="8460" width="2.28515625" style="442" customWidth="1"/>
    <col min="8461" max="8704" width="9.140625" style="442"/>
    <col min="8705" max="8705" width="6.85546875" style="442" customWidth="1"/>
    <col min="8706" max="8706" width="3" style="442" customWidth="1"/>
    <col min="8707" max="8707" width="2.42578125" style="442" customWidth="1"/>
    <col min="8708" max="8711" width="19" style="442" customWidth="1"/>
    <col min="8712" max="8712" width="14.42578125" style="442" customWidth="1"/>
    <col min="8713" max="8713" width="21.28515625" style="442" customWidth="1"/>
    <col min="8714" max="8715" width="17.28515625" style="442" customWidth="1"/>
    <col min="8716" max="8716" width="2.28515625" style="442" customWidth="1"/>
    <col min="8717" max="8960" width="9.140625" style="442"/>
    <col min="8961" max="8961" width="6.85546875" style="442" customWidth="1"/>
    <col min="8962" max="8962" width="3" style="442" customWidth="1"/>
    <col min="8963" max="8963" width="2.42578125" style="442" customWidth="1"/>
    <col min="8964" max="8967" width="19" style="442" customWidth="1"/>
    <col min="8968" max="8968" width="14.42578125" style="442" customWidth="1"/>
    <col min="8969" max="8969" width="21.28515625" style="442" customWidth="1"/>
    <col min="8970" max="8971" width="17.28515625" style="442" customWidth="1"/>
    <col min="8972" max="8972" width="2.28515625" style="442" customWidth="1"/>
    <col min="8973" max="9216" width="9.140625" style="442"/>
    <col min="9217" max="9217" width="6.85546875" style="442" customWidth="1"/>
    <col min="9218" max="9218" width="3" style="442" customWidth="1"/>
    <col min="9219" max="9219" width="2.42578125" style="442" customWidth="1"/>
    <col min="9220" max="9223" width="19" style="442" customWidth="1"/>
    <col min="9224" max="9224" width="14.42578125" style="442" customWidth="1"/>
    <col min="9225" max="9225" width="21.28515625" style="442" customWidth="1"/>
    <col min="9226" max="9227" width="17.28515625" style="442" customWidth="1"/>
    <col min="9228" max="9228" width="2.28515625" style="442" customWidth="1"/>
    <col min="9229" max="9472" width="9.140625" style="442"/>
    <col min="9473" max="9473" width="6.85546875" style="442" customWidth="1"/>
    <col min="9474" max="9474" width="3" style="442" customWidth="1"/>
    <col min="9475" max="9475" width="2.42578125" style="442" customWidth="1"/>
    <col min="9476" max="9479" width="19" style="442" customWidth="1"/>
    <col min="9480" max="9480" width="14.42578125" style="442" customWidth="1"/>
    <col min="9481" max="9481" width="21.28515625" style="442" customWidth="1"/>
    <col min="9482" max="9483" width="17.28515625" style="442" customWidth="1"/>
    <col min="9484" max="9484" width="2.28515625" style="442" customWidth="1"/>
    <col min="9485" max="9728" width="9.140625" style="442"/>
    <col min="9729" max="9729" width="6.85546875" style="442" customWidth="1"/>
    <col min="9730" max="9730" width="3" style="442" customWidth="1"/>
    <col min="9731" max="9731" width="2.42578125" style="442" customWidth="1"/>
    <col min="9732" max="9735" width="19" style="442" customWidth="1"/>
    <col min="9736" max="9736" width="14.42578125" style="442" customWidth="1"/>
    <col min="9737" max="9737" width="21.28515625" style="442" customWidth="1"/>
    <col min="9738" max="9739" width="17.28515625" style="442" customWidth="1"/>
    <col min="9740" max="9740" width="2.28515625" style="442" customWidth="1"/>
    <col min="9741" max="9984" width="9.140625" style="442"/>
    <col min="9985" max="9985" width="6.85546875" style="442" customWidth="1"/>
    <col min="9986" max="9986" width="3" style="442" customWidth="1"/>
    <col min="9987" max="9987" width="2.42578125" style="442" customWidth="1"/>
    <col min="9988" max="9991" width="19" style="442" customWidth="1"/>
    <col min="9992" max="9992" width="14.42578125" style="442" customWidth="1"/>
    <col min="9993" max="9993" width="21.28515625" style="442" customWidth="1"/>
    <col min="9994" max="9995" width="17.28515625" style="442" customWidth="1"/>
    <col min="9996" max="9996" width="2.28515625" style="442" customWidth="1"/>
    <col min="9997" max="10240" width="9.140625" style="442"/>
    <col min="10241" max="10241" width="6.85546875" style="442" customWidth="1"/>
    <col min="10242" max="10242" width="3" style="442" customWidth="1"/>
    <col min="10243" max="10243" width="2.42578125" style="442" customWidth="1"/>
    <col min="10244" max="10247" width="19" style="442" customWidth="1"/>
    <col min="10248" max="10248" width="14.42578125" style="442" customWidth="1"/>
    <col min="10249" max="10249" width="21.28515625" style="442" customWidth="1"/>
    <col min="10250" max="10251" width="17.28515625" style="442" customWidth="1"/>
    <col min="10252" max="10252" width="2.28515625" style="442" customWidth="1"/>
    <col min="10253" max="10496" width="9.140625" style="442"/>
    <col min="10497" max="10497" width="6.85546875" style="442" customWidth="1"/>
    <col min="10498" max="10498" width="3" style="442" customWidth="1"/>
    <col min="10499" max="10499" width="2.42578125" style="442" customWidth="1"/>
    <col min="10500" max="10503" width="19" style="442" customWidth="1"/>
    <col min="10504" max="10504" width="14.42578125" style="442" customWidth="1"/>
    <col min="10505" max="10505" width="21.28515625" style="442" customWidth="1"/>
    <col min="10506" max="10507" width="17.28515625" style="442" customWidth="1"/>
    <col min="10508" max="10508" width="2.28515625" style="442" customWidth="1"/>
    <col min="10509" max="10752" width="9.140625" style="442"/>
    <col min="10753" max="10753" width="6.85546875" style="442" customWidth="1"/>
    <col min="10754" max="10754" width="3" style="442" customWidth="1"/>
    <col min="10755" max="10755" width="2.42578125" style="442" customWidth="1"/>
    <col min="10756" max="10759" width="19" style="442" customWidth="1"/>
    <col min="10760" max="10760" width="14.42578125" style="442" customWidth="1"/>
    <col min="10761" max="10761" width="21.28515625" style="442" customWidth="1"/>
    <col min="10762" max="10763" width="17.28515625" style="442" customWidth="1"/>
    <col min="10764" max="10764" width="2.28515625" style="442" customWidth="1"/>
    <col min="10765" max="11008" width="9.140625" style="442"/>
    <col min="11009" max="11009" width="6.85546875" style="442" customWidth="1"/>
    <col min="11010" max="11010" width="3" style="442" customWidth="1"/>
    <col min="11011" max="11011" width="2.42578125" style="442" customWidth="1"/>
    <col min="11012" max="11015" width="19" style="442" customWidth="1"/>
    <col min="11016" max="11016" width="14.42578125" style="442" customWidth="1"/>
    <col min="11017" max="11017" width="21.28515625" style="442" customWidth="1"/>
    <col min="11018" max="11019" width="17.28515625" style="442" customWidth="1"/>
    <col min="11020" max="11020" width="2.28515625" style="442" customWidth="1"/>
    <col min="11021" max="11264" width="9.140625" style="442"/>
    <col min="11265" max="11265" width="6.85546875" style="442" customWidth="1"/>
    <col min="11266" max="11266" width="3" style="442" customWidth="1"/>
    <col min="11267" max="11267" width="2.42578125" style="442" customWidth="1"/>
    <col min="11268" max="11271" width="19" style="442" customWidth="1"/>
    <col min="11272" max="11272" width="14.42578125" style="442" customWidth="1"/>
    <col min="11273" max="11273" width="21.28515625" style="442" customWidth="1"/>
    <col min="11274" max="11275" width="17.28515625" style="442" customWidth="1"/>
    <col min="11276" max="11276" width="2.28515625" style="442" customWidth="1"/>
    <col min="11277" max="11520" width="9.140625" style="442"/>
    <col min="11521" max="11521" width="6.85546875" style="442" customWidth="1"/>
    <col min="11522" max="11522" width="3" style="442" customWidth="1"/>
    <col min="11523" max="11523" width="2.42578125" style="442" customWidth="1"/>
    <col min="11524" max="11527" width="19" style="442" customWidth="1"/>
    <col min="11528" max="11528" width="14.42578125" style="442" customWidth="1"/>
    <col min="11529" max="11529" width="21.28515625" style="442" customWidth="1"/>
    <col min="11530" max="11531" width="17.28515625" style="442" customWidth="1"/>
    <col min="11532" max="11532" width="2.28515625" style="442" customWidth="1"/>
    <col min="11533" max="11776" width="9.140625" style="442"/>
    <col min="11777" max="11777" width="6.85546875" style="442" customWidth="1"/>
    <col min="11778" max="11778" width="3" style="442" customWidth="1"/>
    <col min="11779" max="11779" width="2.42578125" style="442" customWidth="1"/>
    <col min="11780" max="11783" width="19" style="442" customWidth="1"/>
    <col min="11784" max="11784" width="14.42578125" style="442" customWidth="1"/>
    <col min="11785" max="11785" width="21.28515625" style="442" customWidth="1"/>
    <col min="11786" max="11787" width="17.28515625" style="442" customWidth="1"/>
    <col min="11788" max="11788" width="2.28515625" style="442" customWidth="1"/>
    <col min="11789" max="12032" width="9.140625" style="442"/>
    <col min="12033" max="12033" width="6.85546875" style="442" customWidth="1"/>
    <col min="12034" max="12034" width="3" style="442" customWidth="1"/>
    <col min="12035" max="12035" width="2.42578125" style="442" customWidth="1"/>
    <col min="12036" max="12039" width="19" style="442" customWidth="1"/>
    <col min="12040" max="12040" width="14.42578125" style="442" customWidth="1"/>
    <col min="12041" max="12041" width="21.28515625" style="442" customWidth="1"/>
    <col min="12042" max="12043" width="17.28515625" style="442" customWidth="1"/>
    <col min="12044" max="12044" width="2.28515625" style="442" customWidth="1"/>
    <col min="12045" max="12288" width="9.140625" style="442"/>
    <col min="12289" max="12289" width="6.85546875" style="442" customWidth="1"/>
    <col min="12290" max="12290" width="3" style="442" customWidth="1"/>
    <col min="12291" max="12291" width="2.42578125" style="442" customWidth="1"/>
    <col min="12292" max="12295" width="19" style="442" customWidth="1"/>
    <col min="12296" max="12296" width="14.42578125" style="442" customWidth="1"/>
    <col min="12297" max="12297" width="21.28515625" style="442" customWidth="1"/>
    <col min="12298" max="12299" width="17.28515625" style="442" customWidth="1"/>
    <col min="12300" max="12300" width="2.28515625" style="442" customWidth="1"/>
    <col min="12301" max="12544" width="9.140625" style="442"/>
    <col min="12545" max="12545" width="6.85546875" style="442" customWidth="1"/>
    <col min="12546" max="12546" width="3" style="442" customWidth="1"/>
    <col min="12547" max="12547" width="2.42578125" style="442" customWidth="1"/>
    <col min="12548" max="12551" width="19" style="442" customWidth="1"/>
    <col min="12552" max="12552" width="14.42578125" style="442" customWidth="1"/>
    <col min="12553" max="12553" width="21.28515625" style="442" customWidth="1"/>
    <col min="12554" max="12555" width="17.28515625" style="442" customWidth="1"/>
    <col min="12556" max="12556" width="2.28515625" style="442" customWidth="1"/>
    <col min="12557" max="12800" width="9.140625" style="442"/>
    <col min="12801" max="12801" width="6.85546875" style="442" customWidth="1"/>
    <col min="12802" max="12802" width="3" style="442" customWidth="1"/>
    <col min="12803" max="12803" width="2.42578125" style="442" customWidth="1"/>
    <col min="12804" max="12807" width="19" style="442" customWidth="1"/>
    <col min="12808" max="12808" width="14.42578125" style="442" customWidth="1"/>
    <col min="12809" max="12809" width="21.28515625" style="442" customWidth="1"/>
    <col min="12810" max="12811" width="17.28515625" style="442" customWidth="1"/>
    <col min="12812" max="12812" width="2.28515625" style="442" customWidth="1"/>
    <col min="12813" max="13056" width="9.140625" style="442"/>
    <col min="13057" max="13057" width="6.85546875" style="442" customWidth="1"/>
    <col min="13058" max="13058" width="3" style="442" customWidth="1"/>
    <col min="13059" max="13059" width="2.42578125" style="442" customWidth="1"/>
    <col min="13060" max="13063" width="19" style="442" customWidth="1"/>
    <col min="13064" max="13064" width="14.42578125" style="442" customWidth="1"/>
    <col min="13065" max="13065" width="21.28515625" style="442" customWidth="1"/>
    <col min="13066" max="13067" width="17.28515625" style="442" customWidth="1"/>
    <col min="13068" max="13068" width="2.28515625" style="442" customWidth="1"/>
    <col min="13069" max="13312" width="9.140625" style="442"/>
    <col min="13313" max="13313" width="6.85546875" style="442" customWidth="1"/>
    <col min="13314" max="13314" width="3" style="442" customWidth="1"/>
    <col min="13315" max="13315" width="2.42578125" style="442" customWidth="1"/>
    <col min="13316" max="13319" width="19" style="442" customWidth="1"/>
    <col min="13320" max="13320" width="14.42578125" style="442" customWidth="1"/>
    <col min="13321" max="13321" width="21.28515625" style="442" customWidth="1"/>
    <col min="13322" max="13323" width="17.28515625" style="442" customWidth="1"/>
    <col min="13324" max="13324" width="2.28515625" style="442" customWidth="1"/>
    <col min="13325" max="13568" width="9.140625" style="442"/>
    <col min="13569" max="13569" width="6.85546875" style="442" customWidth="1"/>
    <col min="13570" max="13570" width="3" style="442" customWidth="1"/>
    <col min="13571" max="13571" width="2.42578125" style="442" customWidth="1"/>
    <col min="13572" max="13575" width="19" style="442" customWidth="1"/>
    <col min="13576" max="13576" width="14.42578125" style="442" customWidth="1"/>
    <col min="13577" max="13577" width="21.28515625" style="442" customWidth="1"/>
    <col min="13578" max="13579" width="17.28515625" style="442" customWidth="1"/>
    <col min="13580" max="13580" width="2.28515625" style="442" customWidth="1"/>
    <col min="13581" max="13824" width="9.140625" style="442"/>
    <col min="13825" max="13825" width="6.85546875" style="442" customWidth="1"/>
    <col min="13826" max="13826" width="3" style="442" customWidth="1"/>
    <col min="13827" max="13827" width="2.42578125" style="442" customWidth="1"/>
    <col min="13828" max="13831" width="19" style="442" customWidth="1"/>
    <col min="13832" max="13832" width="14.42578125" style="442" customWidth="1"/>
    <col min="13833" max="13833" width="21.28515625" style="442" customWidth="1"/>
    <col min="13834" max="13835" width="17.28515625" style="442" customWidth="1"/>
    <col min="13836" max="13836" width="2.28515625" style="442" customWidth="1"/>
    <col min="13837" max="14080" width="9.140625" style="442"/>
    <col min="14081" max="14081" width="6.85546875" style="442" customWidth="1"/>
    <col min="14082" max="14082" width="3" style="442" customWidth="1"/>
    <col min="14083" max="14083" width="2.42578125" style="442" customWidth="1"/>
    <col min="14084" max="14087" width="19" style="442" customWidth="1"/>
    <col min="14088" max="14088" width="14.42578125" style="442" customWidth="1"/>
    <col min="14089" max="14089" width="21.28515625" style="442" customWidth="1"/>
    <col min="14090" max="14091" width="17.28515625" style="442" customWidth="1"/>
    <col min="14092" max="14092" width="2.28515625" style="442" customWidth="1"/>
    <col min="14093" max="14336" width="9.140625" style="442"/>
    <col min="14337" max="14337" width="6.85546875" style="442" customWidth="1"/>
    <col min="14338" max="14338" width="3" style="442" customWidth="1"/>
    <col min="14339" max="14339" width="2.42578125" style="442" customWidth="1"/>
    <col min="14340" max="14343" width="19" style="442" customWidth="1"/>
    <col min="14344" max="14344" width="14.42578125" style="442" customWidth="1"/>
    <col min="14345" max="14345" width="21.28515625" style="442" customWidth="1"/>
    <col min="14346" max="14347" width="17.28515625" style="442" customWidth="1"/>
    <col min="14348" max="14348" width="2.28515625" style="442" customWidth="1"/>
    <col min="14349" max="14592" width="9.140625" style="442"/>
    <col min="14593" max="14593" width="6.85546875" style="442" customWidth="1"/>
    <col min="14594" max="14594" width="3" style="442" customWidth="1"/>
    <col min="14595" max="14595" width="2.42578125" style="442" customWidth="1"/>
    <col min="14596" max="14599" width="19" style="442" customWidth="1"/>
    <col min="14600" max="14600" width="14.42578125" style="442" customWidth="1"/>
    <col min="14601" max="14601" width="21.28515625" style="442" customWidth="1"/>
    <col min="14602" max="14603" width="17.28515625" style="442" customWidth="1"/>
    <col min="14604" max="14604" width="2.28515625" style="442" customWidth="1"/>
    <col min="14605" max="14848" width="9.140625" style="442"/>
    <col min="14849" max="14849" width="6.85546875" style="442" customWidth="1"/>
    <col min="14850" max="14850" width="3" style="442" customWidth="1"/>
    <col min="14851" max="14851" width="2.42578125" style="442" customWidth="1"/>
    <col min="14852" max="14855" width="19" style="442" customWidth="1"/>
    <col min="14856" max="14856" width="14.42578125" style="442" customWidth="1"/>
    <col min="14857" max="14857" width="21.28515625" style="442" customWidth="1"/>
    <col min="14858" max="14859" width="17.28515625" style="442" customWidth="1"/>
    <col min="14860" max="14860" width="2.28515625" style="442" customWidth="1"/>
    <col min="14861" max="15104" width="9.140625" style="442"/>
    <col min="15105" max="15105" width="6.85546875" style="442" customWidth="1"/>
    <col min="15106" max="15106" width="3" style="442" customWidth="1"/>
    <col min="15107" max="15107" width="2.42578125" style="442" customWidth="1"/>
    <col min="15108" max="15111" width="19" style="442" customWidth="1"/>
    <col min="15112" max="15112" width="14.42578125" style="442" customWidth="1"/>
    <col min="15113" max="15113" width="21.28515625" style="442" customWidth="1"/>
    <col min="15114" max="15115" width="17.28515625" style="442" customWidth="1"/>
    <col min="15116" max="15116" width="2.28515625" style="442" customWidth="1"/>
    <col min="15117" max="15360" width="9.140625" style="442"/>
    <col min="15361" max="15361" width="6.85546875" style="442" customWidth="1"/>
    <col min="15362" max="15362" width="3" style="442" customWidth="1"/>
    <col min="15363" max="15363" width="2.42578125" style="442" customWidth="1"/>
    <col min="15364" max="15367" width="19" style="442" customWidth="1"/>
    <col min="15368" max="15368" width="14.42578125" style="442" customWidth="1"/>
    <col min="15369" max="15369" width="21.28515625" style="442" customWidth="1"/>
    <col min="15370" max="15371" width="17.28515625" style="442" customWidth="1"/>
    <col min="15372" max="15372" width="2.28515625" style="442" customWidth="1"/>
    <col min="15373" max="15616" width="9.140625" style="442"/>
    <col min="15617" max="15617" width="6.85546875" style="442" customWidth="1"/>
    <col min="15618" max="15618" width="3" style="442" customWidth="1"/>
    <col min="15619" max="15619" width="2.42578125" style="442" customWidth="1"/>
    <col min="15620" max="15623" width="19" style="442" customWidth="1"/>
    <col min="15624" max="15624" width="14.42578125" style="442" customWidth="1"/>
    <col min="15625" max="15625" width="21.28515625" style="442" customWidth="1"/>
    <col min="15626" max="15627" width="17.28515625" style="442" customWidth="1"/>
    <col min="15628" max="15628" width="2.28515625" style="442" customWidth="1"/>
    <col min="15629" max="15872" width="9.140625" style="442"/>
    <col min="15873" max="15873" width="6.85546875" style="442" customWidth="1"/>
    <col min="15874" max="15874" width="3" style="442" customWidth="1"/>
    <col min="15875" max="15875" width="2.42578125" style="442" customWidth="1"/>
    <col min="15876" max="15879" width="19" style="442" customWidth="1"/>
    <col min="15880" max="15880" width="14.42578125" style="442" customWidth="1"/>
    <col min="15881" max="15881" width="21.28515625" style="442" customWidth="1"/>
    <col min="15882" max="15883" width="17.28515625" style="442" customWidth="1"/>
    <col min="15884" max="15884" width="2.28515625" style="442" customWidth="1"/>
    <col min="15885" max="16128" width="9.140625" style="442"/>
    <col min="16129" max="16129" width="6.85546875" style="442" customWidth="1"/>
    <col min="16130" max="16130" width="3" style="442" customWidth="1"/>
    <col min="16131" max="16131" width="2.42578125" style="442" customWidth="1"/>
    <col min="16132" max="16135" width="19" style="442" customWidth="1"/>
    <col min="16136" max="16136" width="14.42578125" style="442" customWidth="1"/>
    <col min="16137" max="16137" width="21.28515625" style="442" customWidth="1"/>
    <col min="16138" max="16139" width="17.28515625" style="442" customWidth="1"/>
    <col min="16140" max="16140" width="2.28515625" style="442" customWidth="1"/>
    <col min="16141" max="16384" width="9.140625" style="442"/>
  </cols>
  <sheetData>
    <row r="3" spans="2:16" ht="18.75">
      <c r="B3" s="756"/>
      <c r="C3" s="441" t="s">
        <v>3403</v>
      </c>
      <c r="J3" s="1301" t="s">
        <v>3404</v>
      </c>
      <c r="K3" s="1301"/>
    </row>
    <row r="4" spans="2:16" ht="15">
      <c r="B4" s="756"/>
      <c r="J4" s="445"/>
      <c r="K4" s="445"/>
    </row>
    <row r="5" spans="2:16" ht="15" customHeight="1">
      <c r="H5" s="718"/>
      <c r="I5" s="718"/>
      <c r="J5" s="1295" t="s">
        <v>70</v>
      </c>
      <c r="K5" s="1295"/>
    </row>
    <row r="6" spans="2:16" ht="15" customHeight="1">
      <c r="H6" s="718"/>
      <c r="I6" s="718"/>
      <c r="J6" s="742"/>
      <c r="K6" s="742"/>
    </row>
    <row r="7" spans="2:16" ht="15.75">
      <c r="B7" s="1318" t="s">
        <v>3414</v>
      </c>
      <c r="C7" s="1318"/>
      <c r="D7" s="1318"/>
      <c r="E7" s="1318"/>
      <c r="F7" s="1318"/>
      <c r="G7" s="1318"/>
      <c r="H7" s="1318"/>
      <c r="I7" s="1318"/>
      <c r="J7" s="1318"/>
      <c r="K7" s="1318"/>
    </row>
    <row r="8" spans="2:16" ht="15.75">
      <c r="B8" s="757"/>
      <c r="C8" s="757"/>
      <c r="D8" s="757"/>
      <c r="E8" s="757"/>
      <c r="F8" s="757"/>
      <c r="G8" s="757"/>
      <c r="H8" s="757"/>
      <c r="I8" s="757"/>
      <c r="J8" s="757"/>
      <c r="K8" s="757"/>
    </row>
    <row r="9" spans="2:16" ht="15.75">
      <c r="B9" s="757"/>
      <c r="C9" s="757"/>
      <c r="D9" s="757"/>
      <c r="E9" s="757"/>
      <c r="F9" s="757"/>
      <c r="G9" s="757"/>
      <c r="H9" s="757"/>
      <c r="I9" s="757"/>
      <c r="J9" s="757"/>
      <c r="K9" s="757"/>
    </row>
    <row r="10" spans="2:16" ht="15.75">
      <c r="B10" s="1318" t="s">
        <v>3415</v>
      </c>
      <c r="C10" s="1318"/>
      <c r="D10" s="1318"/>
      <c r="E10" s="1318"/>
      <c r="F10" s="1318"/>
      <c r="G10" s="1318"/>
      <c r="H10" s="1318"/>
      <c r="I10" s="1318"/>
      <c r="J10" s="1318"/>
      <c r="K10" s="1318"/>
    </row>
    <row r="11" spans="2:16" ht="13.5" thickBot="1">
      <c r="B11" s="719"/>
      <c r="C11" s="720"/>
      <c r="D11" s="720"/>
      <c r="E11" s="720"/>
      <c r="F11" s="720"/>
      <c r="G11" s="720"/>
    </row>
    <row r="12" spans="2:16" ht="30.75" customHeight="1" thickTop="1" thickBot="1">
      <c r="B12" s="1173" t="s">
        <v>2882</v>
      </c>
      <c r="C12" s="1174"/>
      <c r="D12" s="1319"/>
      <c r="E12" s="1324" t="s">
        <v>2990</v>
      </c>
      <c r="F12" s="1326" t="s">
        <v>3405</v>
      </c>
      <c r="G12" s="1328" t="s">
        <v>3406</v>
      </c>
      <c r="H12" s="1330" t="s">
        <v>3416</v>
      </c>
      <c r="I12" s="1331"/>
      <c r="J12" s="1331"/>
      <c r="K12" s="1332"/>
      <c r="L12" s="721"/>
      <c r="M12" s="721"/>
      <c r="N12" s="721"/>
      <c r="O12" s="721"/>
      <c r="P12" s="721"/>
    </row>
    <row r="13" spans="2:16" ht="15" customHeight="1" thickTop="1">
      <c r="B13" s="1176"/>
      <c r="C13" s="1177"/>
      <c r="D13" s="1320"/>
      <c r="E13" s="1325"/>
      <c r="F13" s="1327"/>
      <c r="G13" s="1329"/>
      <c r="H13" s="1333" t="s">
        <v>3417</v>
      </c>
      <c r="I13" s="1310" t="s">
        <v>3407</v>
      </c>
      <c r="J13" s="1310" t="s">
        <v>3408</v>
      </c>
      <c r="K13" s="1311" t="s">
        <v>3418</v>
      </c>
    </row>
    <row r="14" spans="2:16" ht="15" customHeight="1">
      <c r="B14" s="1176"/>
      <c r="C14" s="1177"/>
      <c r="D14" s="1320"/>
      <c r="E14" s="1325"/>
      <c r="F14" s="1327"/>
      <c r="G14" s="1329"/>
      <c r="H14" s="1334"/>
      <c r="I14" s="1310"/>
      <c r="J14" s="1310"/>
      <c r="K14" s="1312"/>
    </row>
    <row r="15" spans="2:16" ht="53.25" customHeight="1">
      <c r="B15" s="1176"/>
      <c r="C15" s="1177"/>
      <c r="D15" s="1320"/>
      <c r="E15" s="1325"/>
      <c r="F15" s="1327"/>
      <c r="G15" s="1329"/>
      <c r="H15" s="1334"/>
      <c r="I15" s="1310"/>
      <c r="J15" s="1310"/>
      <c r="K15" s="1312"/>
    </row>
    <row r="16" spans="2:16">
      <c r="B16" s="1321"/>
      <c r="C16" s="1322"/>
      <c r="D16" s="1323"/>
      <c r="E16" s="454">
        <v>1</v>
      </c>
      <c r="F16" s="454">
        <v>2</v>
      </c>
      <c r="G16" s="455">
        <v>3</v>
      </c>
      <c r="H16" s="758">
        <v>4</v>
      </c>
      <c r="I16" s="759">
        <v>5</v>
      </c>
      <c r="J16" s="759">
        <v>6</v>
      </c>
      <c r="K16" s="455" t="s">
        <v>3409</v>
      </c>
    </row>
    <row r="17" spans="2:11">
      <c r="B17" s="415"/>
      <c r="C17" s="459" t="s">
        <v>3410</v>
      </c>
      <c r="D17" s="459"/>
      <c r="E17" s="459"/>
      <c r="F17" s="459"/>
      <c r="G17" s="460"/>
      <c r="H17" s="726"/>
      <c r="I17" s="727"/>
      <c r="J17" s="727"/>
      <c r="K17" s="760">
        <f>+H17+I17+J17</f>
        <v>0</v>
      </c>
    </row>
    <row r="18" spans="2:11">
      <c r="B18" s="415"/>
      <c r="C18" s="459"/>
      <c r="D18" s="459" t="s">
        <v>2889</v>
      </c>
      <c r="E18" s="459"/>
      <c r="F18" s="459"/>
      <c r="G18" s="460"/>
      <c r="H18" s="726"/>
      <c r="I18" s="727"/>
      <c r="J18" s="727"/>
      <c r="K18" s="460"/>
    </row>
    <row r="19" spans="2:11">
      <c r="B19" s="415"/>
      <c r="C19" s="459"/>
      <c r="D19" s="727" t="s">
        <v>2891</v>
      </c>
      <c r="E19" s="1313" t="s">
        <v>2984</v>
      </c>
      <c r="F19" s="1314"/>
      <c r="G19" s="1314"/>
      <c r="H19" s="1314"/>
      <c r="I19" s="1314"/>
      <c r="J19" s="1314"/>
      <c r="K19" s="1315"/>
    </row>
    <row r="20" spans="2:11">
      <c r="B20" s="415"/>
      <c r="C20" s="459"/>
      <c r="D20" s="459" t="s">
        <v>2893</v>
      </c>
      <c r="E20" s="459"/>
      <c r="F20" s="459"/>
      <c r="G20" s="460"/>
      <c r="H20" s="726"/>
      <c r="I20" s="727"/>
      <c r="J20" s="727"/>
      <c r="K20" s="460"/>
    </row>
    <row r="21" spans="2:11" ht="15.75" customHeight="1" thickBot="1">
      <c r="B21" s="1316" t="s">
        <v>97</v>
      </c>
      <c r="C21" s="1317"/>
      <c r="D21" s="1317"/>
      <c r="E21" s="462">
        <f t="shared" ref="E21:K21" si="0">SUM(E17:E20)</f>
        <v>0</v>
      </c>
      <c r="F21" s="462">
        <f t="shared" si="0"/>
        <v>0</v>
      </c>
      <c r="G21" s="462">
        <f t="shared" si="0"/>
        <v>0</v>
      </c>
      <c r="H21" s="462">
        <f t="shared" si="0"/>
        <v>0</v>
      </c>
      <c r="I21" s="462">
        <f t="shared" si="0"/>
        <v>0</v>
      </c>
      <c r="J21" s="462">
        <f t="shared" si="0"/>
        <v>0</v>
      </c>
      <c r="K21" s="761">
        <f t="shared" si="0"/>
        <v>0</v>
      </c>
    </row>
    <row r="22" spans="2:11" ht="14.25" thickTop="1" thickBot="1">
      <c r="B22" s="762"/>
      <c r="C22" s="763"/>
      <c r="D22" s="763"/>
      <c r="E22" s="763"/>
      <c r="F22" s="763"/>
      <c r="G22" s="764"/>
      <c r="H22" s="762"/>
      <c r="I22" s="765"/>
      <c r="J22" s="765"/>
      <c r="K22" s="764"/>
    </row>
    <row r="23" spans="2:11" ht="13.5" thickTop="1">
      <c r="C23" s="446"/>
    </row>
    <row r="24" spans="2:11" ht="24" customHeight="1" thickBot="1">
      <c r="B24" s="446" t="s">
        <v>3411</v>
      </c>
      <c r="C24" s="446"/>
    </row>
    <row r="25" spans="2:11" ht="16.5" customHeight="1" thickTop="1">
      <c r="B25" s="766"/>
      <c r="C25" s="1307" t="str">
        <f>+D18</f>
        <v>a)</v>
      </c>
      <c r="D25" s="1308"/>
      <c r="E25" s="1308"/>
      <c r="F25" s="1309"/>
    </row>
    <row r="26" spans="2:11">
      <c r="B26" s="767"/>
      <c r="C26" s="768" t="s">
        <v>3412</v>
      </c>
      <c r="D26" s="751"/>
      <c r="E26" s="769"/>
      <c r="F26" s="770" t="s">
        <v>3413</v>
      </c>
    </row>
    <row r="27" spans="2:11">
      <c r="B27" s="726"/>
      <c r="C27" s="459" t="s">
        <v>2795</v>
      </c>
      <c r="D27" s="727"/>
      <c r="E27" s="771"/>
      <c r="F27" s="460"/>
    </row>
    <row r="28" spans="2:11">
      <c r="B28" s="726"/>
      <c r="C28" s="459" t="s">
        <v>2797</v>
      </c>
      <c r="D28" s="727"/>
      <c r="E28" s="771"/>
      <c r="F28" s="460"/>
    </row>
    <row r="29" spans="2:11">
      <c r="B29" s="726"/>
      <c r="C29" s="459" t="s">
        <v>2800</v>
      </c>
      <c r="D29" s="727"/>
      <c r="E29" s="771"/>
      <c r="F29" s="460"/>
    </row>
    <row r="30" spans="2:11">
      <c r="B30" s="726"/>
      <c r="C30" s="459" t="s">
        <v>3104</v>
      </c>
      <c r="D30" s="727"/>
      <c r="E30" s="771"/>
      <c r="F30" s="460"/>
    </row>
    <row r="31" spans="2:11" ht="13.5" thickBot="1">
      <c r="B31" s="772"/>
      <c r="C31" s="773"/>
      <c r="D31" s="774" t="s">
        <v>97</v>
      </c>
      <c r="E31" s="775"/>
      <c r="F31" s="776"/>
    </row>
    <row r="32" spans="2:11" ht="13.5" thickTop="1">
      <c r="B32" s="726"/>
      <c r="C32" s="1307" t="str">
        <f>+D19</f>
        <v>b)</v>
      </c>
      <c r="D32" s="1308"/>
      <c r="E32" s="1308"/>
      <c r="F32" s="1309"/>
    </row>
    <row r="33" spans="2:11">
      <c r="B33" s="767"/>
      <c r="C33" s="768" t="s">
        <v>3412</v>
      </c>
      <c r="D33" s="751"/>
      <c r="E33" s="769"/>
      <c r="F33" s="770" t="s">
        <v>3413</v>
      </c>
    </row>
    <row r="34" spans="2:11">
      <c r="B34" s="726"/>
      <c r="C34" s="459" t="s">
        <v>2795</v>
      </c>
      <c r="D34" s="727"/>
      <c r="E34" s="771"/>
      <c r="F34" s="460"/>
    </row>
    <row r="35" spans="2:11">
      <c r="B35" s="726"/>
      <c r="C35" s="459" t="s">
        <v>2797</v>
      </c>
      <c r="D35" s="727"/>
      <c r="E35" s="771"/>
      <c r="F35" s="460"/>
    </row>
    <row r="36" spans="2:11">
      <c r="B36" s="726"/>
      <c r="C36" s="459" t="s">
        <v>2800</v>
      </c>
      <c r="D36" s="727"/>
      <c r="E36" s="771"/>
      <c r="F36" s="460"/>
    </row>
    <row r="37" spans="2:11">
      <c r="B37" s="726"/>
      <c r="C37" s="459" t="s">
        <v>3104</v>
      </c>
      <c r="D37" s="727"/>
      <c r="E37" s="771"/>
      <c r="F37" s="460"/>
    </row>
    <row r="38" spans="2:11" ht="13.5" thickBot="1">
      <c r="B38" s="772"/>
      <c r="C38" s="773"/>
      <c r="D38" s="774" t="s">
        <v>97</v>
      </c>
      <c r="E38" s="775"/>
      <c r="F38" s="776"/>
    </row>
    <row r="39" spans="2:11" ht="13.5" thickTop="1">
      <c r="B39" s="726"/>
      <c r="C39" s="1307" t="str">
        <f>+D20</f>
        <v>c)</v>
      </c>
      <c r="D39" s="1308"/>
      <c r="E39" s="1308"/>
      <c r="F39" s="1309"/>
    </row>
    <row r="40" spans="2:11">
      <c r="B40" s="767"/>
      <c r="C40" s="768" t="s">
        <v>3412</v>
      </c>
      <c r="D40" s="751"/>
      <c r="E40" s="769"/>
      <c r="F40" s="770" t="s">
        <v>3413</v>
      </c>
    </row>
    <row r="41" spans="2:11">
      <c r="B41" s="726"/>
      <c r="C41" s="459" t="s">
        <v>2795</v>
      </c>
      <c r="D41" s="727"/>
      <c r="E41" s="771"/>
      <c r="F41" s="460"/>
    </row>
    <row r="42" spans="2:11">
      <c r="B42" s="726"/>
      <c r="C42" s="459" t="s">
        <v>2797</v>
      </c>
      <c r="D42" s="727"/>
      <c r="E42" s="771"/>
      <c r="F42" s="460"/>
    </row>
    <row r="43" spans="2:11">
      <c r="B43" s="726"/>
      <c r="C43" s="459" t="s">
        <v>2800</v>
      </c>
      <c r="D43" s="727"/>
      <c r="E43" s="771"/>
      <c r="F43" s="460"/>
    </row>
    <row r="44" spans="2:11">
      <c r="B44" s="726"/>
      <c r="C44" s="459" t="s">
        <v>3104</v>
      </c>
      <c r="D44" s="727"/>
      <c r="E44" s="771"/>
      <c r="F44" s="460"/>
    </row>
    <row r="45" spans="2:11" ht="13.5" thickBot="1">
      <c r="B45" s="772"/>
      <c r="C45" s="773"/>
      <c r="D45" s="774" t="s">
        <v>97</v>
      </c>
      <c r="E45" s="775"/>
      <c r="F45" s="776"/>
    </row>
    <row r="46" spans="2:11" ht="14.25" thickTop="1" thickBot="1">
      <c r="B46" s="762"/>
      <c r="C46" s="763"/>
      <c r="D46" s="765"/>
      <c r="E46" s="777"/>
      <c r="F46" s="764"/>
    </row>
    <row r="47" spans="2:11" ht="13.5" thickTop="1"/>
    <row r="48" spans="2:11" ht="15.75">
      <c r="B48" s="1318" t="s">
        <v>3419</v>
      </c>
      <c r="C48" s="1318"/>
      <c r="D48" s="1318"/>
      <c r="E48" s="1318"/>
      <c r="F48" s="1318"/>
      <c r="G48" s="1318"/>
      <c r="H48" s="1318"/>
      <c r="I48" s="1318"/>
      <c r="J48" s="1318"/>
      <c r="K48" s="1318"/>
    </row>
    <row r="49" spans="2:11" ht="13.5" thickBot="1">
      <c r="J49" s="1295" t="s">
        <v>70</v>
      </c>
      <c r="K49" s="1295"/>
    </row>
    <row r="50" spans="2:11" ht="14.25" thickTop="1" thickBot="1">
      <c r="B50" s="1173" t="s">
        <v>2882</v>
      </c>
      <c r="C50" s="1174"/>
      <c r="D50" s="1319"/>
      <c r="E50" s="1324" t="s">
        <v>2990</v>
      </c>
      <c r="F50" s="1326" t="s">
        <v>3405</v>
      </c>
      <c r="G50" s="1328" t="s">
        <v>3406</v>
      </c>
      <c r="H50" s="1330" t="s">
        <v>3420</v>
      </c>
      <c r="I50" s="1331"/>
      <c r="J50" s="1331"/>
      <c r="K50" s="1332"/>
    </row>
    <row r="51" spans="2:11" ht="13.5" thickTop="1">
      <c r="B51" s="1176"/>
      <c r="C51" s="1177"/>
      <c r="D51" s="1320"/>
      <c r="E51" s="1325"/>
      <c r="F51" s="1327"/>
      <c r="G51" s="1329"/>
      <c r="H51" s="1333" t="s">
        <v>3421</v>
      </c>
      <c r="I51" s="1310" t="s">
        <v>3407</v>
      </c>
      <c r="J51" s="1310" t="s">
        <v>3408</v>
      </c>
      <c r="K51" s="1311" t="s">
        <v>3422</v>
      </c>
    </row>
    <row r="52" spans="2:11">
      <c r="B52" s="1176"/>
      <c r="C52" s="1177"/>
      <c r="D52" s="1320"/>
      <c r="E52" s="1325"/>
      <c r="F52" s="1327"/>
      <c r="G52" s="1329"/>
      <c r="H52" s="1334"/>
      <c r="I52" s="1310"/>
      <c r="J52" s="1310"/>
      <c r="K52" s="1312"/>
    </row>
    <row r="53" spans="2:11">
      <c r="B53" s="1176"/>
      <c r="C53" s="1177"/>
      <c r="D53" s="1320"/>
      <c r="E53" s="1325"/>
      <c r="F53" s="1327"/>
      <c r="G53" s="1329"/>
      <c r="H53" s="1334"/>
      <c r="I53" s="1310"/>
      <c r="J53" s="1310"/>
      <c r="K53" s="1312"/>
    </row>
    <row r="54" spans="2:11">
      <c r="B54" s="1321"/>
      <c r="C54" s="1322"/>
      <c r="D54" s="1323"/>
      <c r="E54" s="454">
        <v>1</v>
      </c>
      <c r="F54" s="454">
        <v>2</v>
      </c>
      <c r="G54" s="455">
        <v>3</v>
      </c>
      <c r="H54" s="758">
        <v>4</v>
      </c>
      <c r="I54" s="759">
        <v>5</v>
      </c>
      <c r="J54" s="759">
        <v>6</v>
      </c>
      <c r="K54" s="455" t="s">
        <v>3409</v>
      </c>
    </row>
    <row r="55" spans="2:11">
      <c r="B55" s="415"/>
      <c r="C55" s="459" t="s">
        <v>3410</v>
      </c>
      <c r="D55" s="459"/>
      <c r="E55" s="459"/>
      <c r="F55" s="459"/>
      <c r="G55" s="460"/>
      <c r="H55" s="726"/>
      <c r="I55" s="727"/>
      <c r="J55" s="727"/>
      <c r="K55" s="760">
        <f>+H55+I55+J55</f>
        <v>0</v>
      </c>
    </row>
    <row r="56" spans="2:11">
      <c r="B56" s="415"/>
      <c r="C56" s="459"/>
      <c r="D56" s="459" t="s">
        <v>2889</v>
      </c>
      <c r="E56" s="459"/>
      <c r="F56" s="459"/>
      <c r="G56" s="460"/>
      <c r="H56" s="726"/>
      <c r="I56" s="727"/>
      <c r="J56" s="727"/>
      <c r="K56" s="460"/>
    </row>
    <row r="57" spans="2:11">
      <c r="B57" s="415"/>
      <c r="C57" s="459"/>
      <c r="D57" s="727" t="s">
        <v>2891</v>
      </c>
      <c r="E57" s="1313" t="s">
        <v>2984</v>
      </c>
      <c r="F57" s="1314"/>
      <c r="G57" s="1314"/>
      <c r="H57" s="1314"/>
      <c r="I57" s="1314"/>
      <c r="J57" s="1314"/>
      <c r="K57" s="1315"/>
    </row>
    <row r="58" spans="2:11">
      <c r="B58" s="415"/>
      <c r="C58" s="459"/>
      <c r="D58" s="459" t="s">
        <v>2893</v>
      </c>
      <c r="E58" s="459"/>
      <c r="F58" s="459"/>
      <c r="G58" s="460"/>
      <c r="H58" s="726"/>
      <c r="I58" s="727"/>
      <c r="J58" s="727"/>
      <c r="K58" s="460"/>
    </row>
    <row r="59" spans="2:11" ht="13.5" thickBot="1">
      <c r="B59" s="1316" t="s">
        <v>97</v>
      </c>
      <c r="C59" s="1317"/>
      <c r="D59" s="1317"/>
      <c r="E59" s="462">
        <f t="shared" ref="E59:K59" si="1">SUM(E55:E58)</f>
        <v>0</v>
      </c>
      <c r="F59" s="462">
        <f t="shared" si="1"/>
        <v>0</v>
      </c>
      <c r="G59" s="462">
        <f t="shared" si="1"/>
        <v>0</v>
      </c>
      <c r="H59" s="462">
        <f t="shared" si="1"/>
        <v>0</v>
      </c>
      <c r="I59" s="462">
        <f t="shared" si="1"/>
        <v>0</v>
      </c>
      <c r="J59" s="462">
        <f t="shared" si="1"/>
        <v>0</v>
      </c>
      <c r="K59" s="761">
        <f t="shared" si="1"/>
        <v>0</v>
      </c>
    </row>
    <row r="60" spans="2:11" ht="14.25" thickTop="1" thickBot="1">
      <c r="B60" s="762"/>
      <c r="C60" s="763"/>
      <c r="D60" s="763"/>
      <c r="E60" s="763"/>
      <c r="F60" s="763"/>
      <c r="G60" s="764"/>
      <c r="H60" s="762"/>
      <c r="I60" s="765"/>
      <c r="J60" s="765"/>
      <c r="K60" s="764"/>
    </row>
    <row r="61" spans="2:11" ht="13.5" thickTop="1">
      <c r="C61" s="446"/>
    </row>
    <row r="62" spans="2:11" ht="13.5" thickBot="1">
      <c r="B62" s="446" t="s">
        <v>3411</v>
      </c>
      <c r="C62" s="446"/>
    </row>
    <row r="63" spans="2:11" ht="13.5" thickTop="1">
      <c r="B63" s="766"/>
      <c r="C63" s="1307" t="str">
        <f>+D56</f>
        <v>a)</v>
      </c>
      <c r="D63" s="1308"/>
      <c r="E63" s="1308"/>
      <c r="F63" s="1309"/>
    </row>
    <row r="64" spans="2:11">
      <c r="B64" s="767"/>
      <c r="C64" s="768" t="s">
        <v>3412</v>
      </c>
      <c r="D64" s="751"/>
      <c r="E64" s="769"/>
      <c r="F64" s="770" t="s">
        <v>3413</v>
      </c>
    </row>
    <row r="65" spans="2:6">
      <c r="B65" s="726"/>
      <c r="C65" s="459" t="s">
        <v>2795</v>
      </c>
      <c r="D65" s="727"/>
      <c r="E65" s="771"/>
      <c r="F65" s="460"/>
    </row>
    <row r="66" spans="2:6">
      <c r="B66" s="726"/>
      <c r="C66" s="459" t="s">
        <v>2797</v>
      </c>
      <c r="D66" s="727"/>
      <c r="E66" s="771"/>
      <c r="F66" s="460"/>
    </row>
    <row r="67" spans="2:6">
      <c r="B67" s="726"/>
      <c r="C67" s="459" t="s">
        <v>2800</v>
      </c>
      <c r="D67" s="727"/>
      <c r="E67" s="771"/>
      <c r="F67" s="460"/>
    </row>
    <row r="68" spans="2:6">
      <c r="B68" s="726"/>
      <c r="C68" s="459" t="s">
        <v>3104</v>
      </c>
      <c r="D68" s="727"/>
      <c r="E68" s="771"/>
      <c r="F68" s="460"/>
    </row>
    <row r="69" spans="2:6" ht="13.5" thickBot="1">
      <c r="B69" s="772"/>
      <c r="C69" s="773"/>
      <c r="D69" s="774" t="s">
        <v>97</v>
      </c>
      <c r="E69" s="775"/>
      <c r="F69" s="776"/>
    </row>
    <row r="70" spans="2:6" ht="13.5" thickTop="1">
      <c r="B70" s="726"/>
      <c r="C70" s="1307" t="str">
        <f>+D57</f>
        <v>b)</v>
      </c>
      <c r="D70" s="1308"/>
      <c r="E70" s="1308"/>
      <c r="F70" s="1309"/>
    </row>
    <row r="71" spans="2:6">
      <c r="B71" s="767"/>
      <c r="C71" s="768" t="s">
        <v>3412</v>
      </c>
      <c r="D71" s="751"/>
      <c r="E71" s="769"/>
      <c r="F71" s="770" t="s">
        <v>3413</v>
      </c>
    </row>
    <row r="72" spans="2:6">
      <c r="B72" s="726"/>
      <c r="C72" s="459" t="s">
        <v>2795</v>
      </c>
      <c r="D72" s="727"/>
      <c r="E72" s="771"/>
      <c r="F72" s="460"/>
    </row>
    <row r="73" spans="2:6">
      <c r="B73" s="726"/>
      <c r="C73" s="459" t="s">
        <v>2797</v>
      </c>
      <c r="D73" s="727"/>
      <c r="E73" s="771"/>
      <c r="F73" s="460"/>
    </row>
    <row r="74" spans="2:6">
      <c r="B74" s="726"/>
      <c r="C74" s="459" t="s">
        <v>2800</v>
      </c>
      <c r="D74" s="727"/>
      <c r="E74" s="771"/>
      <c r="F74" s="460"/>
    </row>
    <row r="75" spans="2:6">
      <c r="B75" s="726"/>
      <c r="C75" s="459" t="s">
        <v>3104</v>
      </c>
      <c r="D75" s="727"/>
      <c r="E75" s="771"/>
      <c r="F75" s="460"/>
    </row>
    <row r="76" spans="2:6" ht="13.5" thickBot="1">
      <c r="B76" s="772"/>
      <c r="C76" s="773"/>
      <c r="D76" s="774" t="s">
        <v>97</v>
      </c>
      <c r="E76" s="775"/>
      <c r="F76" s="776"/>
    </row>
    <row r="77" spans="2:6" ht="13.5" thickTop="1">
      <c r="B77" s="726"/>
      <c r="C77" s="1307" t="str">
        <f>+D58</f>
        <v>c)</v>
      </c>
      <c r="D77" s="1308"/>
      <c r="E77" s="1308"/>
      <c r="F77" s="1309"/>
    </row>
    <row r="78" spans="2:6">
      <c r="B78" s="767"/>
      <c r="C78" s="768" t="s">
        <v>3412</v>
      </c>
      <c r="D78" s="751"/>
      <c r="E78" s="769"/>
      <c r="F78" s="770" t="s">
        <v>3413</v>
      </c>
    </row>
    <row r="79" spans="2:6">
      <c r="B79" s="726"/>
      <c r="C79" s="459" t="s">
        <v>2795</v>
      </c>
      <c r="D79" s="727"/>
      <c r="E79" s="771"/>
      <c r="F79" s="460"/>
    </row>
    <row r="80" spans="2:6">
      <c r="B80" s="726"/>
      <c r="C80" s="459" t="s">
        <v>2797</v>
      </c>
      <c r="D80" s="727"/>
      <c r="E80" s="771"/>
      <c r="F80" s="460"/>
    </row>
    <row r="81" spans="2:6">
      <c r="B81" s="726"/>
      <c r="C81" s="459" t="s">
        <v>2800</v>
      </c>
      <c r="D81" s="727"/>
      <c r="E81" s="771"/>
      <c r="F81" s="460"/>
    </row>
    <row r="82" spans="2:6">
      <c r="B82" s="726"/>
      <c r="C82" s="459" t="s">
        <v>3104</v>
      </c>
      <c r="D82" s="727"/>
      <c r="E82" s="771"/>
      <c r="F82" s="460"/>
    </row>
    <row r="83" spans="2:6" ht="13.5" thickBot="1">
      <c r="B83" s="772"/>
      <c r="C83" s="773"/>
      <c r="D83" s="774" t="s">
        <v>97</v>
      </c>
      <c r="E83" s="775"/>
      <c r="F83" s="776"/>
    </row>
    <row r="84" spans="2:6" ht="14.25" thickTop="1" thickBot="1">
      <c r="B84" s="762"/>
      <c r="C84" s="763"/>
      <c r="D84" s="765"/>
      <c r="E84" s="777"/>
      <c r="F84" s="764"/>
    </row>
    <row r="85" spans="2:6" ht="13.5" thickTop="1"/>
  </sheetData>
  <mergeCells count="34">
    <mergeCell ref="C25:F25"/>
    <mergeCell ref="J3:K3"/>
    <mergeCell ref="J5:K5"/>
    <mergeCell ref="B7:K7"/>
    <mergeCell ref="B10:K10"/>
    <mergeCell ref="B12:D16"/>
    <mergeCell ref="E12:E15"/>
    <mergeCell ref="F12:F15"/>
    <mergeCell ref="G12:G15"/>
    <mergeCell ref="H12:K12"/>
    <mergeCell ref="H13:H15"/>
    <mergeCell ref="I13:I15"/>
    <mergeCell ref="J13:J15"/>
    <mergeCell ref="K13:K15"/>
    <mergeCell ref="E19:K19"/>
    <mergeCell ref="B21:D21"/>
    <mergeCell ref="C32:F32"/>
    <mergeCell ref="C39:F39"/>
    <mergeCell ref="B48:K48"/>
    <mergeCell ref="B50:D54"/>
    <mergeCell ref="E50:E53"/>
    <mergeCell ref="F50:F53"/>
    <mergeCell ref="G50:G53"/>
    <mergeCell ref="H50:K50"/>
    <mergeCell ref="H51:H53"/>
    <mergeCell ref="I51:I53"/>
    <mergeCell ref="J49:K49"/>
    <mergeCell ref="C77:F77"/>
    <mergeCell ref="J51:J53"/>
    <mergeCell ref="K51:K53"/>
    <mergeCell ref="E57:K57"/>
    <mergeCell ref="B59:D59"/>
    <mergeCell ref="C63:F63"/>
    <mergeCell ref="C70:F70"/>
  </mergeCells>
  <printOptions horizontalCentered="1"/>
  <pageMargins left="0.15748031496062992" right="0.15748031496062992" top="0.27559055118110237" bottom="0.27559055118110237" header="0.23622047244094491" footer="0.15748031496062992"/>
  <pageSetup paperSize="5" scale="75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indexed="20"/>
  </sheetPr>
  <dimension ref="B2:O22"/>
  <sheetViews>
    <sheetView view="pageBreakPreview" zoomScale="60" zoomScaleNormal="90" workbookViewId="0">
      <selection activeCell="O16" sqref="O16"/>
    </sheetView>
  </sheetViews>
  <sheetFormatPr defaultRowHeight="12.75"/>
  <cols>
    <col min="1" max="1" width="6.85546875" style="170" customWidth="1"/>
    <col min="2" max="2" width="3" style="170" customWidth="1"/>
    <col min="3" max="3" width="2.42578125" style="170" customWidth="1"/>
    <col min="4" max="4" width="10.28515625" style="170" customWidth="1"/>
    <col min="5" max="5" width="10.140625" style="170" customWidth="1"/>
    <col min="6" max="6" width="11.85546875" style="170" customWidth="1"/>
    <col min="7" max="7" width="9.5703125" style="170" customWidth="1"/>
    <col min="8" max="8" width="16.28515625" style="170" customWidth="1"/>
    <col min="9" max="9" width="15.5703125" style="170" customWidth="1"/>
    <col min="10" max="10" width="15.28515625" style="170" customWidth="1"/>
    <col min="11" max="11" width="15.7109375" style="170" customWidth="1"/>
    <col min="12" max="12" width="16.28515625" style="170" customWidth="1"/>
    <col min="13" max="13" width="16.85546875" style="170" customWidth="1"/>
    <col min="14" max="15" width="17.28515625" style="170" customWidth="1"/>
    <col min="16" max="16" width="2.28515625" style="170" customWidth="1"/>
    <col min="17" max="256" width="9.140625" style="170"/>
    <col min="257" max="257" width="6.85546875" style="170" customWidth="1"/>
    <col min="258" max="258" width="3" style="170" customWidth="1"/>
    <col min="259" max="259" width="2.42578125" style="170" customWidth="1"/>
    <col min="260" max="260" width="13.5703125" style="170" customWidth="1"/>
    <col min="261" max="261" width="10.140625" style="170" customWidth="1"/>
    <col min="262" max="263" width="20.28515625" style="170" customWidth="1"/>
    <col min="264" max="264" width="19.5703125" style="170" customWidth="1"/>
    <col min="265" max="269" width="19" style="170" customWidth="1"/>
    <col min="270" max="271" width="17.28515625" style="170" customWidth="1"/>
    <col min="272" max="272" width="2.28515625" style="170" customWidth="1"/>
    <col min="273" max="512" width="9.140625" style="170"/>
    <col min="513" max="513" width="6.85546875" style="170" customWidth="1"/>
    <col min="514" max="514" width="3" style="170" customWidth="1"/>
    <col min="515" max="515" width="2.42578125" style="170" customWidth="1"/>
    <col min="516" max="516" width="13.5703125" style="170" customWidth="1"/>
    <col min="517" max="517" width="10.140625" style="170" customWidth="1"/>
    <col min="518" max="519" width="20.28515625" style="170" customWidth="1"/>
    <col min="520" max="520" width="19.5703125" style="170" customWidth="1"/>
    <col min="521" max="525" width="19" style="170" customWidth="1"/>
    <col min="526" max="527" width="17.28515625" style="170" customWidth="1"/>
    <col min="528" max="528" width="2.28515625" style="170" customWidth="1"/>
    <col min="529" max="768" width="9.140625" style="170"/>
    <col min="769" max="769" width="6.85546875" style="170" customWidth="1"/>
    <col min="770" max="770" width="3" style="170" customWidth="1"/>
    <col min="771" max="771" width="2.42578125" style="170" customWidth="1"/>
    <col min="772" max="772" width="13.5703125" style="170" customWidth="1"/>
    <col min="773" max="773" width="10.140625" style="170" customWidth="1"/>
    <col min="774" max="775" width="20.28515625" style="170" customWidth="1"/>
    <col min="776" max="776" width="19.5703125" style="170" customWidth="1"/>
    <col min="777" max="781" width="19" style="170" customWidth="1"/>
    <col min="782" max="783" width="17.28515625" style="170" customWidth="1"/>
    <col min="784" max="784" width="2.28515625" style="170" customWidth="1"/>
    <col min="785" max="1024" width="9.140625" style="170"/>
    <col min="1025" max="1025" width="6.85546875" style="170" customWidth="1"/>
    <col min="1026" max="1026" width="3" style="170" customWidth="1"/>
    <col min="1027" max="1027" width="2.42578125" style="170" customWidth="1"/>
    <col min="1028" max="1028" width="13.5703125" style="170" customWidth="1"/>
    <col min="1029" max="1029" width="10.140625" style="170" customWidth="1"/>
    <col min="1030" max="1031" width="20.28515625" style="170" customWidth="1"/>
    <col min="1032" max="1032" width="19.5703125" style="170" customWidth="1"/>
    <col min="1033" max="1037" width="19" style="170" customWidth="1"/>
    <col min="1038" max="1039" width="17.28515625" style="170" customWidth="1"/>
    <col min="1040" max="1040" width="2.28515625" style="170" customWidth="1"/>
    <col min="1041" max="1280" width="9.140625" style="170"/>
    <col min="1281" max="1281" width="6.85546875" style="170" customWidth="1"/>
    <col min="1282" max="1282" width="3" style="170" customWidth="1"/>
    <col min="1283" max="1283" width="2.42578125" style="170" customWidth="1"/>
    <col min="1284" max="1284" width="13.5703125" style="170" customWidth="1"/>
    <col min="1285" max="1285" width="10.140625" style="170" customWidth="1"/>
    <col min="1286" max="1287" width="20.28515625" style="170" customWidth="1"/>
    <col min="1288" max="1288" width="19.5703125" style="170" customWidth="1"/>
    <col min="1289" max="1293" width="19" style="170" customWidth="1"/>
    <col min="1294" max="1295" width="17.28515625" style="170" customWidth="1"/>
    <col min="1296" max="1296" width="2.28515625" style="170" customWidth="1"/>
    <col min="1297" max="1536" width="9.140625" style="170"/>
    <col min="1537" max="1537" width="6.85546875" style="170" customWidth="1"/>
    <col min="1538" max="1538" width="3" style="170" customWidth="1"/>
    <col min="1539" max="1539" width="2.42578125" style="170" customWidth="1"/>
    <col min="1540" max="1540" width="13.5703125" style="170" customWidth="1"/>
    <col min="1541" max="1541" width="10.140625" style="170" customWidth="1"/>
    <col min="1542" max="1543" width="20.28515625" style="170" customWidth="1"/>
    <col min="1544" max="1544" width="19.5703125" style="170" customWidth="1"/>
    <col min="1545" max="1549" width="19" style="170" customWidth="1"/>
    <col min="1550" max="1551" width="17.28515625" style="170" customWidth="1"/>
    <col min="1552" max="1552" width="2.28515625" style="170" customWidth="1"/>
    <col min="1553" max="1792" width="9.140625" style="170"/>
    <col min="1793" max="1793" width="6.85546875" style="170" customWidth="1"/>
    <col min="1794" max="1794" width="3" style="170" customWidth="1"/>
    <col min="1795" max="1795" width="2.42578125" style="170" customWidth="1"/>
    <col min="1796" max="1796" width="13.5703125" style="170" customWidth="1"/>
    <col min="1797" max="1797" width="10.140625" style="170" customWidth="1"/>
    <col min="1798" max="1799" width="20.28515625" style="170" customWidth="1"/>
    <col min="1800" max="1800" width="19.5703125" style="170" customWidth="1"/>
    <col min="1801" max="1805" width="19" style="170" customWidth="1"/>
    <col min="1806" max="1807" width="17.28515625" style="170" customWidth="1"/>
    <col min="1808" max="1808" width="2.28515625" style="170" customWidth="1"/>
    <col min="1809" max="2048" width="9.140625" style="170"/>
    <col min="2049" max="2049" width="6.85546875" style="170" customWidth="1"/>
    <col min="2050" max="2050" width="3" style="170" customWidth="1"/>
    <col min="2051" max="2051" width="2.42578125" style="170" customWidth="1"/>
    <col min="2052" max="2052" width="13.5703125" style="170" customWidth="1"/>
    <col min="2053" max="2053" width="10.140625" style="170" customWidth="1"/>
    <col min="2054" max="2055" width="20.28515625" style="170" customWidth="1"/>
    <col min="2056" max="2056" width="19.5703125" style="170" customWidth="1"/>
    <col min="2057" max="2061" width="19" style="170" customWidth="1"/>
    <col min="2062" max="2063" width="17.28515625" style="170" customWidth="1"/>
    <col min="2064" max="2064" width="2.28515625" style="170" customWidth="1"/>
    <col min="2065" max="2304" width="9.140625" style="170"/>
    <col min="2305" max="2305" width="6.85546875" style="170" customWidth="1"/>
    <col min="2306" max="2306" width="3" style="170" customWidth="1"/>
    <col min="2307" max="2307" width="2.42578125" style="170" customWidth="1"/>
    <col min="2308" max="2308" width="13.5703125" style="170" customWidth="1"/>
    <col min="2309" max="2309" width="10.140625" style="170" customWidth="1"/>
    <col min="2310" max="2311" width="20.28515625" style="170" customWidth="1"/>
    <col min="2312" max="2312" width="19.5703125" style="170" customWidth="1"/>
    <col min="2313" max="2317" width="19" style="170" customWidth="1"/>
    <col min="2318" max="2319" width="17.28515625" style="170" customWidth="1"/>
    <col min="2320" max="2320" width="2.28515625" style="170" customWidth="1"/>
    <col min="2321" max="2560" width="9.140625" style="170"/>
    <col min="2561" max="2561" width="6.85546875" style="170" customWidth="1"/>
    <col min="2562" max="2562" width="3" style="170" customWidth="1"/>
    <col min="2563" max="2563" width="2.42578125" style="170" customWidth="1"/>
    <col min="2564" max="2564" width="13.5703125" style="170" customWidth="1"/>
    <col min="2565" max="2565" width="10.140625" style="170" customWidth="1"/>
    <col min="2566" max="2567" width="20.28515625" style="170" customWidth="1"/>
    <col min="2568" max="2568" width="19.5703125" style="170" customWidth="1"/>
    <col min="2569" max="2573" width="19" style="170" customWidth="1"/>
    <col min="2574" max="2575" width="17.28515625" style="170" customWidth="1"/>
    <col min="2576" max="2576" width="2.28515625" style="170" customWidth="1"/>
    <col min="2577" max="2816" width="9.140625" style="170"/>
    <col min="2817" max="2817" width="6.85546875" style="170" customWidth="1"/>
    <col min="2818" max="2818" width="3" style="170" customWidth="1"/>
    <col min="2819" max="2819" width="2.42578125" style="170" customWidth="1"/>
    <col min="2820" max="2820" width="13.5703125" style="170" customWidth="1"/>
    <col min="2821" max="2821" width="10.140625" style="170" customWidth="1"/>
    <col min="2822" max="2823" width="20.28515625" style="170" customWidth="1"/>
    <col min="2824" max="2824" width="19.5703125" style="170" customWidth="1"/>
    <col min="2825" max="2829" width="19" style="170" customWidth="1"/>
    <col min="2830" max="2831" width="17.28515625" style="170" customWidth="1"/>
    <col min="2832" max="2832" width="2.28515625" style="170" customWidth="1"/>
    <col min="2833" max="3072" width="9.140625" style="170"/>
    <col min="3073" max="3073" width="6.85546875" style="170" customWidth="1"/>
    <col min="3074" max="3074" width="3" style="170" customWidth="1"/>
    <col min="3075" max="3075" width="2.42578125" style="170" customWidth="1"/>
    <col min="3076" max="3076" width="13.5703125" style="170" customWidth="1"/>
    <col min="3077" max="3077" width="10.140625" style="170" customWidth="1"/>
    <col min="3078" max="3079" width="20.28515625" style="170" customWidth="1"/>
    <col min="3080" max="3080" width="19.5703125" style="170" customWidth="1"/>
    <col min="3081" max="3085" width="19" style="170" customWidth="1"/>
    <col min="3086" max="3087" width="17.28515625" style="170" customWidth="1"/>
    <col min="3088" max="3088" width="2.28515625" style="170" customWidth="1"/>
    <col min="3089" max="3328" width="9.140625" style="170"/>
    <col min="3329" max="3329" width="6.85546875" style="170" customWidth="1"/>
    <col min="3330" max="3330" width="3" style="170" customWidth="1"/>
    <col min="3331" max="3331" width="2.42578125" style="170" customWidth="1"/>
    <col min="3332" max="3332" width="13.5703125" style="170" customWidth="1"/>
    <col min="3333" max="3333" width="10.140625" style="170" customWidth="1"/>
    <col min="3334" max="3335" width="20.28515625" style="170" customWidth="1"/>
    <col min="3336" max="3336" width="19.5703125" style="170" customWidth="1"/>
    <col min="3337" max="3341" width="19" style="170" customWidth="1"/>
    <col min="3342" max="3343" width="17.28515625" style="170" customWidth="1"/>
    <col min="3344" max="3344" width="2.28515625" style="170" customWidth="1"/>
    <col min="3345" max="3584" width="9.140625" style="170"/>
    <col min="3585" max="3585" width="6.85546875" style="170" customWidth="1"/>
    <col min="3586" max="3586" width="3" style="170" customWidth="1"/>
    <col min="3587" max="3587" width="2.42578125" style="170" customWidth="1"/>
    <col min="3588" max="3588" width="13.5703125" style="170" customWidth="1"/>
    <col min="3589" max="3589" width="10.140625" style="170" customWidth="1"/>
    <col min="3590" max="3591" width="20.28515625" style="170" customWidth="1"/>
    <col min="3592" max="3592" width="19.5703125" style="170" customWidth="1"/>
    <col min="3593" max="3597" width="19" style="170" customWidth="1"/>
    <col min="3598" max="3599" width="17.28515625" style="170" customWidth="1"/>
    <col min="3600" max="3600" width="2.28515625" style="170" customWidth="1"/>
    <col min="3601" max="3840" width="9.140625" style="170"/>
    <col min="3841" max="3841" width="6.85546875" style="170" customWidth="1"/>
    <col min="3842" max="3842" width="3" style="170" customWidth="1"/>
    <col min="3843" max="3843" width="2.42578125" style="170" customWidth="1"/>
    <col min="3844" max="3844" width="13.5703125" style="170" customWidth="1"/>
    <col min="3845" max="3845" width="10.140625" style="170" customWidth="1"/>
    <col min="3846" max="3847" width="20.28515625" style="170" customWidth="1"/>
    <col min="3848" max="3848" width="19.5703125" style="170" customWidth="1"/>
    <col min="3849" max="3853" width="19" style="170" customWidth="1"/>
    <col min="3854" max="3855" width="17.28515625" style="170" customWidth="1"/>
    <col min="3856" max="3856" width="2.28515625" style="170" customWidth="1"/>
    <col min="3857" max="4096" width="9.140625" style="170"/>
    <col min="4097" max="4097" width="6.85546875" style="170" customWidth="1"/>
    <col min="4098" max="4098" width="3" style="170" customWidth="1"/>
    <col min="4099" max="4099" width="2.42578125" style="170" customWidth="1"/>
    <col min="4100" max="4100" width="13.5703125" style="170" customWidth="1"/>
    <col min="4101" max="4101" width="10.140625" style="170" customWidth="1"/>
    <col min="4102" max="4103" width="20.28515625" style="170" customWidth="1"/>
    <col min="4104" max="4104" width="19.5703125" style="170" customWidth="1"/>
    <col min="4105" max="4109" width="19" style="170" customWidth="1"/>
    <col min="4110" max="4111" width="17.28515625" style="170" customWidth="1"/>
    <col min="4112" max="4112" width="2.28515625" style="170" customWidth="1"/>
    <col min="4113" max="4352" width="9.140625" style="170"/>
    <col min="4353" max="4353" width="6.85546875" style="170" customWidth="1"/>
    <col min="4354" max="4354" width="3" style="170" customWidth="1"/>
    <col min="4355" max="4355" width="2.42578125" style="170" customWidth="1"/>
    <col min="4356" max="4356" width="13.5703125" style="170" customWidth="1"/>
    <col min="4357" max="4357" width="10.140625" style="170" customWidth="1"/>
    <col min="4358" max="4359" width="20.28515625" style="170" customWidth="1"/>
    <col min="4360" max="4360" width="19.5703125" style="170" customWidth="1"/>
    <col min="4361" max="4365" width="19" style="170" customWidth="1"/>
    <col min="4366" max="4367" width="17.28515625" style="170" customWidth="1"/>
    <col min="4368" max="4368" width="2.28515625" style="170" customWidth="1"/>
    <col min="4369" max="4608" width="9.140625" style="170"/>
    <col min="4609" max="4609" width="6.85546875" style="170" customWidth="1"/>
    <col min="4610" max="4610" width="3" style="170" customWidth="1"/>
    <col min="4611" max="4611" width="2.42578125" style="170" customWidth="1"/>
    <col min="4612" max="4612" width="13.5703125" style="170" customWidth="1"/>
    <col min="4613" max="4613" width="10.140625" style="170" customWidth="1"/>
    <col min="4614" max="4615" width="20.28515625" style="170" customWidth="1"/>
    <col min="4616" max="4616" width="19.5703125" style="170" customWidth="1"/>
    <col min="4617" max="4621" width="19" style="170" customWidth="1"/>
    <col min="4622" max="4623" width="17.28515625" style="170" customWidth="1"/>
    <col min="4624" max="4624" width="2.28515625" style="170" customWidth="1"/>
    <col min="4625" max="4864" width="9.140625" style="170"/>
    <col min="4865" max="4865" width="6.85546875" style="170" customWidth="1"/>
    <col min="4866" max="4866" width="3" style="170" customWidth="1"/>
    <col min="4867" max="4867" width="2.42578125" style="170" customWidth="1"/>
    <col min="4868" max="4868" width="13.5703125" style="170" customWidth="1"/>
    <col min="4869" max="4869" width="10.140625" style="170" customWidth="1"/>
    <col min="4870" max="4871" width="20.28515625" style="170" customWidth="1"/>
    <col min="4872" max="4872" width="19.5703125" style="170" customWidth="1"/>
    <col min="4873" max="4877" width="19" style="170" customWidth="1"/>
    <col min="4878" max="4879" width="17.28515625" style="170" customWidth="1"/>
    <col min="4880" max="4880" width="2.28515625" style="170" customWidth="1"/>
    <col min="4881" max="5120" width="9.140625" style="170"/>
    <col min="5121" max="5121" width="6.85546875" style="170" customWidth="1"/>
    <col min="5122" max="5122" width="3" style="170" customWidth="1"/>
    <col min="5123" max="5123" width="2.42578125" style="170" customWidth="1"/>
    <col min="5124" max="5124" width="13.5703125" style="170" customWidth="1"/>
    <col min="5125" max="5125" width="10.140625" style="170" customWidth="1"/>
    <col min="5126" max="5127" width="20.28515625" style="170" customWidth="1"/>
    <col min="5128" max="5128" width="19.5703125" style="170" customWidth="1"/>
    <col min="5129" max="5133" width="19" style="170" customWidth="1"/>
    <col min="5134" max="5135" width="17.28515625" style="170" customWidth="1"/>
    <col min="5136" max="5136" width="2.28515625" style="170" customWidth="1"/>
    <col min="5137" max="5376" width="9.140625" style="170"/>
    <col min="5377" max="5377" width="6.85546875" style="170" customWidth="1"/>
    <col min="5378" max="5378" width="3" style="170" customWidth="1"/>
    <col min="5379" max="5379" width="2.42578125" style="170" customWidth="1"/>
    <col min="5380" max="5380" width="13.5703125" style="170" customWidth="1"/>
    <col min="5381" max="5381" width="10.140625" style="170" customWidth="1"/>
    <col min="5382" max="5383" width="20.28515625" style="170" customWidth="1"/>
    <col min="5384" max="5384" width="19.5703125" style="170" customWidth="1"/>
    <col min="5385" max="5389" width="19" style="170" customWidth="1"/>
    <col min="5390" max="5391" width="17.28515625" style="170" customWidth="1"/>
    <col min="5392" max="5392" width="2.28515625" style="170" customWidth="1"/>
    <col min="5393" max="5632" width="9.140625" style="170"/>
    <col min="5633" max="5633" width="6.85546875" style="170" customWidth="1"/>
    <col min="5634" max="5634" width="3" style="170" customWidth="1"/>
    <col min="5635" max="5635" width="2.42578125" style="170" customWidth="1"/>
    <col min="5636" max="5636" width="13.5703125" style="170" customWidth="1"/>
    <col min="5637" max="5637" width="10.140625" style="170" customWidth="1"/>
    <col min="5638" max="5639" width="20.28515625" style="170" customWidth="1"/>
    <col min="5640" max="5640" width="19.5703125" style="170" customWidth="1"/>
    <col min="5641" max="5645" width="19" style="170" customWidth="1"/>
    <col min="5646" max="5647" width="17.28515625" style="170" customWidth="1"/>
    <col min="5648" max="5648" width="2.28515625" style="170" customWidth="1"/>
    <col min="5649" max="5888" width="9.140625" style="170"/>
    <col min="5889" max="5889" width="6.85546875" style="170" customWidth="1"/>
    <col min="5890" max="5890" width="3" style="170" customWidth="1"/>
    <col min="5891" max="5891" width="2.42578125" style="170" customWidth="1"/>
    <col min="5892" max="5892" width="13.5703125" style="170" customWidth="1"/>
    <col min="5893" max="5893" width="10.140625" style="170" customWidth="1"/>
    <col min="5894" max="5895" width="20.28515625" style="170" customWidth="1"/>
    <col min="5896" max="5896" width="19.5703125" style="170" customWidth="1"/>
    <col min="5897" max="5901" width="19" style="170" customWidth="1"/>
    <col min="5902" max="5903" width="17.28515625" style="170" customWidth="1"/>
    <col min="5904" max="5904" width="2.28515625" style="170" customWidth="1"/>
    <col min="5905" max="6144" width="9.140625" style="170"/>
    <col min="6145" max="6145" width="6.85546875" style="170" customWidth="1"/>
    <col min="6146" max="6146" width="3" style="170" customWidth="1"/>
    <col min="6147" max="6147" width="2.42578125" style="170" customWidth="1"/>
    <col min="6148" max="6148" width="13.5703125" style="170" customWidth="1"/>
    <col min="6149" max="6149" width="10.140625" style="170" customWidth="1"/>
    <col min="6150" max="6151" width="20.28515625" style="170" customWidth="1"/>
    <col min="6152" max="6152" width="19.5703125" style="170" customWidth="1"/>
    <col min="6153" max="6157" width="19" style="170" customWidth="1"/>
    <col min="6158" max="6159" width="17.28515625" style="170" customWidth="1"/>
    <col min="6160" max="6160" width="2.28515625" style="170" customWidth="1"/>
    <col min="6161" max="6400" width="9.140625" style="170"/>
    <col min="6401" max="6401" width="6.85546875" style="170" customWidth="1"/>
    <col min="6402" max="6402" width="3" style="170" customWidth="1"/>
    <col min="6403" max="6403" width="2.42578125" style="170" customWidth="1"/>
    <col min="6404" max="6404" width="13.5703125" style="170" customWidth="1"/>
    <col min="6405" max="6405" width="10.140625" style="170" customWidth="1"/>
    <col min="6406" max="6407" width="20.28515625" style="170" customWidth="1"/>
    <col min="6408" max="6408" width="19.5703125" style="170" customWidth="1"/>
    <col min="6409" max="6413" width="19" style="170" customWidth="1"/>
    <col min="6414" max="6415" width="17.28515625" style="170" customWidth="1"/>
    <col min="6416" max="6416" width="2.28515625" style="170" customWidth="1"/>
    <col min="6417" max="6656" width="9.140625" style="170"/>
    <col min="6657" max="6657" width="6.85546875" style="170" customWidth="1"/>
    <col min="6658" max="6658" width="3" style="170" customWidth="1"/>
    <col min="6659" max="6659" width="2.42578125" style="170" customWidth="1"/>
    <col min="6660" max="6660" width="13.5703125" style="170" customWidth="1"/>
    <col min="6661" max="6661" width="10.140625" style="170" customWidth="1"/>
    <col min="6662" max="6663" width="20.28515625" style="170" customWidth="1"/>
    <col min="6664" max="6664" width="19.5703125" style="170" customWidth="1"/>
    <col min="6665" max="6669" width="19" style="170" customWidth="1"/>
    <col min="6670" max="6671" width="17.28515625" style="170" customWidth="1"/>
    <col min="6672" max="6672" width="2.28515625" style="170" customWidth="1"/>
    <col min="6673" max="6912" width="9.140625" style="170"/>
    <col min="6913" max="6913" width="6.85546875" style="170" customWidth="1"/>
    <col min="6914" max="6914" width="3" style="170" customWidth="1"/>
    <col min="6915" max="6915" width="2.42578125" style="170" customWidth="1"/>
    <col min="6916" max="6916" width="13.5703125" style="170" customWidth="1"/>
    <col min="6917" max="6917" width="10.140625" style="170" customWidth="1"/>
    <col min="6918" max="6919" width="20.28515625" style="170" customWidth="1"/>
    <col min="6920" max="6920" width="19.5703125" style="170" customWidth="1"/>
    <col min="6921" max="6925" width="19" style="170" customWidth="1"/>
    <col min="6926" max="6927" width="17.28515625" style="170" customWidth="1"/>
    <col min="6928" max="6928" width="2.28515625" style="170" customWidth="1"/>
    <col min="6929" max="7168" width="9.140625" style="170"/>
    <col min="7169" max="7169" width="6.85546875" style="170" customWidth="1"/>
    <col min="7170" max="7170" width="3" style="170" customWidth="1"/>
    <col min="7171" max="7171" width="2.42578125" style="170" customWidth="1"/>
    <col min="7172" max="7172" width="13.5703125" style="170" customWidth="1"/>
    <col min="7173" max="7173" width="10.140625" style="170" customWidth="1"/>
    <col min="7174" max="7175" width="20.28515625" style="170" customWidth="1"/>
    <col min="7176" max="7176" width="19.5703125" style="170" customWidth="1"/>
    <col min="7177" max="7181" width="19" style="170" customWidth="1"/>
    <col min="7182" max="7183" width="17.28515625" style="170" customWidth="1"/>
    <col min="7184" max="7184" width="2.28515625" style="170" customWidth="1"/>
    <col min="7185" max="7424" width="9.140625" style="170"/>
    <col min="7425" max="7425" width="6.85546875" style="170" customWidth="1"/>
    <col min="7426" max="7426" width="3" style="170" customWidth="1"/>
    <col min="7427" max="7427" width="2.42578125" style="170" customWidth="1"/>
    <col min="7428" max="7428" width="13.5703125" style="170" customWidth="1"/>
    <col min="7429" max="7429" width="10.140625" style="170" customWidth="1"/>
    <col min="7430" max="7431" width="20.28515625" style="170" customWidth="1"/>
    <col min="7432" max="7432" width="19.5703125" style="170" customWidth="1"/>
    <col min="7433" max="7437" width="19" style="170" customWidth="1"/>
    <col min="7438" max="7439" width="17.28515625" style="170" customWidth="1"/>
    <col min="7440" max="7440" width="2.28515625" style="170" customWidth="1"/>
    <col min="7441" max="7680" width="9.140625" style="170"/>
    <col min="7681" max="7681" width="6.85546875" style="170" customWidth="1"/>
    <col min="7682" max="7682" width="3" style="170" customWidth="1"/>
    <col min="7683" max="7683" width="2.42578125" style="170" customWidth="1"/>
    <col min="7684" max="7684" width="13.5703125" style="170" customWidth="1"/>
    <col min="7685" max="7685" width="10.140625" style="170" customWidth="1"/>
    <col min="7686" max="7687" width="20.28515625" style="170" customWidth="1"/>
    <col min="7688" max="7688" width="19.5703125" style="170" customWidth="1"/>
    <col min="7689" max="7693" width="19" style="170" customWidth="1"/>
    <col min="7694" max="7695" width="17.28515625" style="170" customWidth="1"/>
    <col min="7696" max="7696" width="2.28515625" style="170" customWidth="1"/>
    <col min="7697" max="7936" width="9.140625" style="170"/>
    <col min="7937" max="7937" width="6.85546875" style="170" customWidth="1"/>
    <col min="7938" max="7938" width="3" style="170" customWidth="1"/>
    <col min="7939" max="7939" width="2.42578125" style="170" customWidth="1"/>
    <col min="7940" max="7940" width="13.5703125" style="170" customWidth="1"/>
    <col min="7941" max="7941" width="10.140625" style="170" customWidth="1"/>
    <col min="7942" max="7943" width="20.28515625" style="170" customWidth="1"/>
    <col min="7944" max="7944" width="19.5703125" style="170" customWidth="1"/>
    <col min="7945" max="7949" width="19" style="170" customWidth="1"/>
    <col min="7950" max="7951" width="17.28515625" style="170" customWidth="1"/>
    <col min="7952" max="7952" width="2.28515625" style="170" customWidth="1"/>
    <col min="7953" max="8192" width="9.140625" style="170"/>
    <col min="8193" max="8193" width="6.85546875" style="170" customWidth="1"/>
    <col min="8194" max="8194" width="3" style="170" customWidth="1"/>
    <col min="8195" max="8195" width="2.42578125" style="170" customWidth="1"/>
    <col min="8196" max="8196" width="13.5703125" style="170" customWidth="1"/>
    <col min="8197" max="8197" width="10.140625" style="170" customWidth="1"/>
    <col min="8198" max="8199" width="20.28515625" style="170" customWidth="1"/>
    <col min="8200" max="8200" width="19.5703125" style="170" customWidth="1"/>
    <col min="8201" max="8205" width="19" style="170" customWidth="1"/>
    <col min="8206" max="8207" width="17.28515625" style="170" customWidth="1"/>
    <col min="8208" max="8208" width="2.28515625" style="170" customWidth="1"/>
    <col min="8209" max="8448" width="9.140625" style="170"/>
    <col min="8449" max="8449" width="6.85546875" style="170" customWidth="1"/>
    <col min="8450" max="8450" width="3" style="170" customWidth="1"/>
    <col min="8451" max="8451" width="2.42578125" style="170" customWidth="1"/>
    <col min="8452" max="8452" width="13.5703125" style="170" customWidth="1"/>
    <col min="8453" max="8453" width="10.140625" style="170" customWidth="1"/>
    <col min="8454" max="8455" width="20.28515625" style="170" customWidth="1"/>
    <col min="8456" max="8456" width="19.5703125" style="170" customWidth="1"/>
    <col min="8457" max="8461" width="19" style="170" customWidth="1"/>
    <col min="8462" max="8463" width="17.28515625" style="170" customWidth="1"/>
    <col min="8464" max="8464" width="2.28515625" style="170" customWidth="1"/>
    <col min="8465" max="8704" width="9.140625" style="170"/>
    <col min="8705" max="8705" width="6.85546875" style="170" customWidth="1"/>
    <col min="8706" max="8706" width="3" style="170" customWidth="1"/>
    <col min="8707" max="8707" width="2.42578125" style="170" customWidth="1"/>
    <col min="8708" max="8708" width="13.5703125" style="170" customWidth="1"/>
    <col min="8709" max="8709" width="10.140625" style="170" customWidth="1"/>
    <col min="8710" max="8711" width="20.28515625" style="170" customWidth="1"/>
    <col min="8712" max="8712" width="19.5703125" style="170" customWidth="1"/>
    <col min="8713" max="8717" width="19" style="170" customWidth="1"/>
    <col min="8718" max="8719" width="17.28515625" style="170" customWidth="1"/>
    <col min="8720" max="8720" width="2.28515625" style="170" customWidth="1"/>
    <col min="8721" max="8960" width="9.140625" style="170"/>
    <col min="8961" max="8961" width="6.85546875" style="170" customWidth="1"/>
    <col min="8962" max="8962" width="3" style="170" customWidth="1"/>
    <col min="8963" max="8963" width="2.42578125" style="170" customWidth="1"/>
    <col min="8964" max="8964" width="13.5703125" style="170" customWidth="1"/>
    <col min="8965" max="8965" width="10.140625" style="170" customWidth="1"/>
    <col min="8966" max="8967" width="20.28515625" style="170" customWidth="1"/>
    <col min="8968" max="8968" width="19.5703125" style="170" customWidth="1"/>
    <col min="8969" max="8973" width="19" style="170" customWidth="1"/>
    <col min="8974" max="8975" width="17.28515625" style="170" customWidth="1"/>
    <col min="8976" max="8976" width="2.28515625" style="170" customWidth="1"/>
    <col min="8977" max="9216" width="9.140625" style="170"/>
    <col min="9217" max="9217" width="6.85546875" style="170" customWidth="1"/>
    <col min="9218" max="9218" width="3" style="170" customWidth="1"/>
    <col min="9219" max="9219" width="2.42578125" style="170" customWidth="1"/>
    <col min="9220" max="9220" width="13.5703125" style="170" customWidth="1"/>
    <col min="9221" max="9221" width="10.140625" style="170" customWidth="1"/>
    <col min="9222" max="9223" width="20.28515625" style="170" customWidth="1"/>
    <col min="9224" max="9224" width="19.5703125" style="170" customWidth="1"/>
    <col min="9225" max="9229" width="19" style="170" customWidth="1"/>
    <col min="9230" max="9231" width="17.28515625" style="170" customWidth="1"/>
    <col min="9232" max="9232" width="2.28515625" style="170" customWidth="1"/>
    <col min="9233" max="9472" width="9.140625" style="170"/>
    <col min="9473" max="9473" width="6.85546875" style="170" customWidth="1"/>
    <col min="9474" max="9474" width="3" style="170" customWidth="1"/>
    <col min="9475" max="9475" width="2.42578125" style="170" customWidth="1"/>
    <col min="9476" max="9476" width="13.5703125" style="170" customWidth="1"/>
    <col min="9477" max="9477" width="10.140625" style="170" customWidth="1"/>
    <col min="9478" max="9479" width="20.28515625" style="170" customWidth="1"/>
    <col min="9480" max="9480" width="19.5703125" style="170" customWidth="1"/>
    <col min="9481" max="9485" width="19" style="170" customWidth="1"/>
    <col min="9486" max="9487" width="17.28515625" style="170" customWidth="1"/>
    <col min="9488" max="9488" width="2.28515625" style="170" customWidth="1"/>
    <col min="9489" max="9728" width="9.140625" style="170"/>
    <col min="9729" max="9729" width="6.85546875" style="170" customWidth="1"/>
    <col min="9730" max="9730" width="3" style="170" customWidth="1"/>
    <col min="9731" max="9731" width="2.42578125" style="170" customWidth="1"/>
    <col min="9732" max="9732" width="13.5703125" style="170" customWidth="1"/>
    <col min="9733" max="9733" width="10.140625" style="170" customWidth="1"/>
    <col min="9734" max="9735" width="20.28515625" style="170" customWidth="1"/>
    <col min="9736" max="9736" width="19.5703125" style="170" customWidth="1"/>
    <col min="9737" max="9741" width="19" style="170" customWidth="1"/>
    <col min="9742" max="9743" width="17.28515625" style="170" customWidth="1"/>
    <col min="9744" max="9744" width="2.28515625" style="170" customWidth="1"/>
    <col min="9745" max="9984" width="9.140625" style="170"/>
    <col min="9985" max="9985" width="6.85546875" style="170" customWidth="1"/>
    <col min="9986" max="9986" width="3" style="170" customWidth="1"/>
    <col min="9987" max="9987" width="2.42578125" style="170" customWidth="1"/>
    <col min="9988" max="9988" width="13.5703125" style="170" customWidth="1"/>
    <col min="9989" max="9989" width="10.140625" style="170" customWidth="1"/>
    <col min="9990" max="9991" width="20.28515625" style="170" customWidth="1"/>
    <col min="9992" max="9992" width="19.5703125" style="170" customWidth="1"/>
    <col min="9993" max="9997" width="19" style="170" customWidth="1"/>
    <col min="9998" max="9999" width="17.28515625" style="170" customWidth="1"/>
    <col min="10000" max="10000" width="2.28515625" style="170" customWidth="1"/>
    <col min="10001" max="10240" width="9.140625" style="170"/>
    <col min="10241" max="10241" width="6.85546875" style="170" customWidth="1"/>
    <col min="10242" max="10242" width="3" style="170" customWidth="1"/>
    <col min="10243" max="10243" width="2.42578125" style="170" customWidth="1"/>
    <col min="10244" max="10244" width="13.5703125" style="170" customWidth="1"/>
    <col min="10245" max="10245" width="10.140625" style="170" customWidth="1"/>
    <col min="10246" max="10247" width="20.28515625" style="170" customWidth="1"/>
    <col min="10248" max="10248" width="19.5703125" style="170" customWidth="1"/>
    <col min="10249" max="10253" width="19" style="170" customWidth="1"/>
    <col min="10254" max="10255" width="17.28515625" style="170" customWidth="1"/>
    <col min="10256" max="10256" width="2.28515625" style="170" customWidth="1"/>
    <col min="10257" max="10496" width="9.140625" style="170"/>
    <col min="10497" max="10497" width="6.85546875" style="170" customWidth="1"/>
    <col min="10498" max="10498" width="3" style="170" customWidth="1"/>
    <col min="10499" max="10499" width="2.42578125" style="170" customWidth="1"/>
    <col min="10500" max="10500" width="13.5703125" style="170" customWidth="1"/>
    <col min="10501" max="10501" width="10.140625" style="170" customWidth="1"/>
    <col min="10502" max="10503" width="20.28515625" style="170" customWidth="1"/>
    <col min="10504" max="10504" width="19.5703125" style="170" customWidth="1"/>
    <col min="10505" max="10509" width="19" style="170" customWidth="1"/>
    <col min="10510" max="10511" width="17.28515625" style="170" customWidth="1"/>
    <col min="10512" max="10512" width="2.28515625" style="170" customWidth="1"/>
    <col min="10513" max="10752" width="9.140625" style="170"/>
    <col min="10753" max="10753" width="6.85546875" style="170" customWidth="1"/>
    <col min="10754" max="10754" width="3" style="170" customWidth="1"/>
    <col min="10755" max="10755" width="2.42578125" style="170" customWidth="1"/>
    <col min="10756" max="10756" width="13.5703125" style="170" customWidth="1"/>
    <col min="10757" max="10757" width="10.140625" style="170" customWidth="1"/>
    <col min="10758" max="10759" width="20.28515625" style="170" customWidth="1"/>
    <col min="10760" max="10760" width="19.5703125" style="170" customWidth="1"/>
    <col min="10761" max="10765" width="19" style="170" customWidth="1"/>
    <col min="10766" max="10767" width="17.28515625" style="170" customWidth="1"/>
    <col min="10768" max="10768" width="2.28515625" style="170" customWidth="1"/>
    <col min="10769" max="11008" width="9.140625" style="170"/>
    <col min="11009" max="11009" width="6.85546875" style="170" customWidth="1"/>
    <col min="11010" max="11010" width="3" style="170" customWidth="1"/>
    <col min="11011" max="11011" width="2.42578125" style="170" customWidth="1"/>
    <col min="11012" max="11012" width="13.5703125" style="170" customWidth="1"/>
    <col min="11013" max="11013" width="10.140625" style="170" customWidth="1"/>
    <col min="11014" max="11015" width="20.28515625" style="170" customWidth="1"/>
    <col min="11016" max="11016" width="19.5703125" style="170" customWidth="1"/>
    <col min="11017" max="11021" width="19" style="170" customWidth="1"/>
    <col min="11022" max="11023" width="17.28515625" style="170" customWidth="1"/>
    <col min="11024" max="11024" width="2.28515625" style="170" customWidth="1"/>
    <col min="11025" max="11264" width="9.140625" style="170"/>
    <col min="11265" max="11265" width="6.85546875" style="170" customWidth="1"/>
    <col min="11266" max="11266" width="3" style="170" customWidth="1"/>
    <col min="11267" max="11267" width="2.42578125" style="170" customWidth="1"/>
    <col min="11268" max="11268" width="13.5703125" style="170" customWidth="1"/>
    <col min="11269" max="11269" width="10.140625" style="170" customWidth="1"/>
    <col min="11270" max="11271" width="20.28515625" style="170" customWidth="1"/>
    <col min="11272" max="11272" width="19.5703125" style="170" customWidth="1"/>
    <col min="11273" max="11277" width="19" style="170" customWidth="1"/>
    <col min="11278" max="11279" width="17.28515625" style="170" customWidth="1"/>
    <col min="11280" max="11280" width="2.28515625" style="170" customWidth="1"/>
    <col min="11281" max="11520" width="9.140625" style="170"/>
    <col min="11521" max="11521" width="6.85546875" style="170" customWidth="1"/>
    <col min="11522" max="11522" width="3" style="170" customWidth="1"/>
    <col min="11523" max="11523" width="2.42578125" style="170" customWidth="1"/>
    <col min="11524" max="11524" width="13.5703125" style="170" customWidth="1"/>
    <col min="11525" max="11525" width="10.140625" style="170" customWidth="1"/>
    <col min="11526" max="11527" width="20.28515625" style="170" customWidth="1"/>
    <col min="11528" max="11528" width="19.5703125" style="170" customWidth="1"/>
    <col min="11529" max="11533" width="19" style="170" customWidth="1"/>
    <col min="11534" max="11535" width="17.28515625" style="170" customWidth="1"/>
    <col min="11536" max="11536" width="2.28515625" style="170" customWidth="1"/>
    <col min="11537" max="11776" width="9.140625" style="170"/>
    <col min="11777" max="11777" width="6.85546875" style="170" customWidth="1"/>
    <col min="11778" max="11778" width="3" style="170" customWidth="1"/>
    <col min="11779" max="11779" width="2.42578125" style="170" customWidth="1"/>
    <col min="11780" max="11780" width="13.5703125" style="170" customWidth="1"/>
    <col min="11781" max="11781" width="10.140625" style="170" customWidth="1"/>
    <col min="11782" max="11783" width="20.28515625" style="170" customWidth="1"/>
    <col min="11784" max="11784" width="19.5703125" style="170" customWidth="1"/>
    <col min="11785" max="11789" width="19" style="170" customWidth="1"/>
    <col min="11790" max="11791" width="17.28515625" style="170" customWidth="1"/>
    <col min="11792" max="11792" width="2.28515625" style="170" customWidth="1"/>
    <col min="11793" max="12032" width="9.140625" style="170"/>
    <col min="12033" max="12033" width="6.85546875" style="170" customWidth="1"/>
    <col min="12034" max="12034" width="3" style="170" customWidth="1"/>
    <col min="12035" max="12035" width="2.42578125" style="170" customWidth="1"/>
    <col min="12036" max="12036" width="13.5703125" style="170" customWidth="1"/>
    <col min="12037" max="12037" width="10.140625" style="170" customWidth="1"/>
    <col min="12038" max="12039" width="20.28515625" style="170" customWidth="1"/>
    <col min="12040" max="12040" width="19.5703125" style="170" customWidth="1"/>
    <col min="12041" max="12045" width="19" style="170" customWidth="1"/>
    <col min="12046" max="12047" width="17.28515625" style="170" customWidth="1"/>
    <col min="12048" max="12048" width="2.28515625" style="170" customWidth="1"/>
    <col min="12049" max="12288" width="9.140625" style="170"/>
    <col min="12289" max="12289" width="6.85546875" style="170" customWidth="1"/>
    <col min="12290" max="12290" width="3" style="170" customWidth="1"/>
    <col min="12291" max="12291" width="2.42578125" style="170" customWidth="1"/>
    <col min="12292" max="12292" width="13.5703125" style="170" customWidth="1"/>
    <col min="12293" max="12293" width="10.140625" style="170" customWidth="1"/>
    <col min="12294" max="12295" width="20.28515625" style="170" customWidth="1"/>
    <col min="12296" max="12296" width="19.5703125" style="170" customWidth="1"/>
    <col min="12297" max="12301" width="19" style="170" customWidth="1"/>
    <col min="12302" max="12303" width="17.28515625" style="170" customWidth="1"/>
    <col min="12304" max="12304" width="2.28515625" style="170" customWidth="1"/>
    <col min="12305" max="12544" width="9.140625" style="170"/>
    <col min="12545" max="12545" width="6.85546875" style="170" customWidth="1"/>
    <col min="12546" max="12546" width="3" style="170" customWidth="1"/>
    <col min="12547" max="12547" width="2.42578125" style="170" customWidth="1"/>
    <col min="12548" max="12548" width="13.5703125" style="170" customWidth="1"/>
    <col min="12549" max="12549" width="10.140625" style="170" customWidth="1"/>
    <col min="12550" max="12551" width="20.28515625" style="170" customWidth="1"/>
    <col min="12552" max="12552" width="19.5703125" style="170" customWidth="1"/>
    <col min="12553" max="12557" width="19" style="170" customWidth="1"/>
    <col min="12558" max="12559" width="17.28515625" style="170" customWidth="1"/>
    <col min="12560" max="12560" width="2.28515625" style="170" customWidth="1"/>
    <col min="12561" max="12800" width="9.140625" style="170"/>
    <col min="12801" max="12801" width="6.85546875" style="170" customWidth="1"/>
    <col min="12802" max="12802" width="3" style="170" customWidth="1"/>
    <col min="12803" max="12803" width="2.42578125" style="170" customWidth="1"/>
    <col min="12804" max="12804" width="13.5703125" style="170" customWidth="1"/>
    <col min="12805" max="12805" width="10.140625" style="170" customWidth="1"/>
    <col min="12806" max="12807" width="20.28515625" style="170" customWidth="1"/>
    <col min="12808" max="12808" width="19.5703125" style="170" customWidth="1"/>
    <col min="12809" max="12813" width="19" style="170" customWidth="1"/>
    <col min="12814" max="12815" width="17.28515625" style="170" customWidth="1"/>
    <col min="12816" max="12816" width="2.28515625" style="170" customWidth="1"/>
    <col min="12817" max="13056" width="9.140625" style="170"/>
    <col min="13057" max="13057" width="6.85546875" style="170" customWidth="1"/>
    <col min="13058" max="13058" width="3" style="170" customWidth="1"/>
    <col min="13059" max="13059" width="2.42578125" style="170" customWidth="1"/>
    <col min="13060" max="13060" width="13.5703125" style="170" customWidth="1"/>
    <col min="13061" max="13061" width="10.140625" style="170" customWidth="1"/>
    <col min="13062" max="13063" width="20.28515625" style="170" customWidth="1"/>
    <col min="13064" max="13064" width="19.5703125" style="170" customWidth="1"/>
    <col min="13065" max="13069" width="19" style="170" customWidth="1"/>
    <col min="13070" max="13071" width="17.28515625" style="170" customWidth="1"/>
    <col min="13072" max="13072" width="2.28515625" style="170" customWidth="1"/>
    <col min="13073" max="13312" width="9.140625" style="170"/>
    <col min="13313" max="13313" width="6.85546875" style="170" customWidth="1"/>
    <col min="13314" max="13314" width="3" style="170" customWidth="1"/>
    <col min="13315" max="13315" width="2.42578125" style="170" customWidth="1"/>
    <col min="13316" max="13316" width="13.5703125" style="170" customWidth="1"/>
    <col min="13317" max="13317" width="10.140625" style="170" customWidth="1"/>
    <col min="13318" max="13319" width="20.28515625" style="170" customWidth="1"/>
    <col min="13320" max="13320" width="19.5703125" style="170" customWidth="1"/>
    <col min="13321" max="13325" width="19" style="170" customWidth="1"/>
    <col min="13326" max="13327" width="17.28515625" style="170" customWidth="1"/>
    <col min="13328" max="13328" width="2.28515625" style="170" customWidth="1"/>
    <col min="13329" max="13568" width="9.140625" style="170"/>
    <col min="13569" max="13569" width="6.85546875" style="170" customWidth="1"/>
    <col min="13570" max="13570" width="3" style="170" customWidth="1"/>
    <col min="13571" max="13571" width="2.42578125" style="170" customWidth="1"/>
    <col min="13572" max="13572" width="13.5703125" style="170" customWidth="1"/>
    <col min="13573" max="13573" width="10.140625" style="170" customWidth="1"/>
    <col min="13574" max="13575" width="20.28515625" style="170" customWidth="1"/>
    <col min="13576" max="13576" width="19.5703125" style="170" customWidth="1"/>
    <col min="13577" max="13581" width="19" style="170" customWidth="1"/>
    <col min="13582" max="13583" width="17.28515625" style="170" customWidth="1"/>
    <col min="13584" max="13584" width="2.28515625" style="170" customWidth="1"/>
    <col min="13585" max="13824" width="9.140625" style="170"/>
    <col min="13825" max="13825" width="6.85546875" style="170" customWidth="1"/>
    <col min="13826" max="13826" width="3" style="170" customWidth="1"/>
    <col min="13827" max="13827" width="2.42578125" style="170" customWidth="1"/>
    <col min="13828" max="13828" width="13.5703125" style="170" customWidth="1"/>
    <col min="13829" max="13829" width="10.140625" style="170" customWidth="1"/>
    <col min="13830" max="13831" width="20.28515625" style="170" customWidth="1"/>
    <col min="13832" max="13832" width="19.5703125" style="170" customWidth="1"/>
    <col min="13833" max="13837" width="19" style="170" customWidth="1"/>
    <col min="13838" max="13839" width="17.28515625" style="170" customWidth="1"/>
    <col min="13840" max="13840" width="2.28515625" style="170" customWidth="1"/>
    <col min="13841" max="14080" width="9.140625" style="170"/>
    <col min="14081" max="14081" width="6.85546875" style="170" customWidth="1"/>
    <col min="14082" max="14082" width="3" style="170" customWidth="1"/>
    <col min="14083" max="14083" width="2.42578125" style="170" customWidth="1"/>
    <col min="14084" max="14084" width="13.5703125" style="170" customWidth="1"/>
    <col min="14085" max="14085" width="10.140625" style="170" customWidth="1"/>
    <col min="14086" max="14087" width="20.28515625" style="170" customWidth="1"/>
    <col min="14088" max="14088" width="19.5703125" style="170" customWidth="1"/>
    <col min="14089" max="14093" width="19" style="170" customWidth="1"/>
    <col min="14094" max="14095" width="17.28515625" style="170" customWidth="1"/>
    <col min="14096" max="14096" width="2.28515625" style="170" customWidth="1"/>
    <col min="14097" max="14336" width="9.140625" style="170"/>
    <col min="14337" max="14337" width="6.85546875" style="170" customWidth="1"/>
    <col min="14338" max="14338" width="3" style="170" customWidth="1"/>
    <col min="14339" max="14339" width="2.42578125" style="170" customWidth="1"/>
    <col min="14340" max="14340" width="13.5703125" style="170" customWidth="1"/>
    <col min="14341" max="14341" width="10.140625" style="170" customWidth="1"/>
    <col min="14342" max="14343" width="20.28515625" style="170" customWidth="1"/>
    <col min="14344" max="14344" width="19.5703125" style="170" customWidth="1"/>
    <col min="14345" max="14349" width="19" style="170" customWidth="1"/>
    <col min="14350" max="14351" width="17.28515625" style="170" customWidth="1"/>
    <col min="14352" max="14352" width="2.28515625" style="170" customWidth="1"/>
    <col min="14353" max="14592" width="9.140625" style="170"/>
    <col min="14593" max="14593" width="6.85546875" style="170" customWidth="1"/>
    <col min="14594" max="14594" width="3" style="170" customWidth="1"/>
    <col min="14595" max="14595" width="2.42578125" style="170" customWidth="1"/>
    <col min="14596" max="14596" width="13.5703125" style="170" customWidth="1"/>
    <col min="14597" max="14597" width="10.140625" style="170" customWidth="1"/>
    <col min="14598" max="14599" width="20.28515625" style="170" customWidth="1"/>
    <col min="14600" max="14600" width="19.5703125" style="170" customWidth="1"/>
    <col min="14601" max="14605" width="19" style="170" customWidth="1"/>
    <col min="14606" max="14607" width="17.28515625" style="170" customWidth="1"/>
    <col min="14608" max="14608" width="2.28515625" style="170" customWidth="1"/>
    <col min="14609" max="14848" width="9.140625" style="170"/>
    <col min="14849" max="14849" width="6.85546875" style="170" customWidth="1"/>
    <col min="14850" max="14850" width="3" style="170" customWidth="1"/>
    <col min="14851" max="14851" width="2.42578125" style="170" customWidth="1"/>
    <col min="14852" max="14852" width="13.5703125" style="170" customWidth="1"/>
    <col min="14853" max="14853" width="10.140625" style="170" customWidth="1"/>
    <col min="14854" max="14855" width="20.28515625" style="170" customWidth="1"/>
    <col min="14856" max="14856" width="19.5703125" style="170" customWidth="1"/>
    <col min="14857" max="14861" width="19" style="170" customWidth="1"/>
    <col min="14862" max="14863" width="17.28515625" style="170" customWidth="1"/>
    <col min="14864" max="14864" width="2.28515625" style="170" customWidth="1"/>
    <col min="14865" max="15104" width="9.140625" style="170"/>
    <col min="15105" max="15105" width="6.85546875" style="170" customWidth="1"/>
    <col min="15106" max="15106" width="3" style="170" customWidth="1"/>
    <col min="15107" max="15107" width="2.42578125" style="170" customWidth="1"/>
    <col min="15108" max="15108" width="13.5703125" style="170" customWidth="1"/>
    <col min="15109" max="15109" width="10.140625" style="170" customWidth="1"/>
    <col min="15110" max="15111" width="20.28515625" style="170" customWidth="1"/>
    <col min="15112" max="15112" width="19.5703125" style="170" customWidth="1"/>
    <col min="15113" max="15117" width="19" style="170" customWidth="1"/>
    <col min="15118" max="15119" width="17.28515625" style="170" customWidth="1"/>
    <col min="15120" max="15120" width="2.28515625" style="170" customWidth="1"/>
    <col min="15121" max="15360" width="9.140625" style="170"/>
    <col min="15361" max="15361" width="6.85546875" style="170" customWidth="1"/>
    <col min="15362" max="15362" width="3" style="170" customWidth="1"/>
    <col min="15363" max="15363" width="2.42578125" style="170" customWidth="1"/>
    <col min="15364" max="15364" width="13.5703125" style="170" customWidth="1"/>
    <col min="15365" max="15365" width="10.140625" style="170" customWidth="1"/>
    <col min="15366" max="15367" width="20.28515625" style="170" customWidth="1"/>
    <col min="15368" max="15368" width="19.5703125" style="170" customWidth="1"/>
    <col min="15369" max="15373" width="19" style="170" customWidth="1"/>
    <col min="15374" max="15375" width="17.28515625" style="170" customWidth="1"/>
    <col min="15376" max="15376" width="2.28515625" style="170" customWidth="1"/>
    <col min="15377" max="15616" width="9.140625" style="170"/>
    <col min="15617" max="15617" width="6.85546875" style="170" customWidth="1"/>
    <col min="15618" max="15618" width="3" style="170" customWidth="1"/>
    <col min="15619" max="15619" width="2.42578125" style="170" customWidth="1"/>
    <col min="15620" max="15620" width="13.5703125" style="170" customWidth="1"/>
    <col min="15621" max="15621" width="10.140625" style="170" customWidth="1"/>
    <col min="15622" max="15623" width="20.28515625" style="170" customWidth="1"/>
    <col min="15624" max="15624" width="19.5703125" style="170" customWidth="1"/>
    <col min="15625" max="15629" width="19" style="170" customWidth="1"/>
    <col min="15630" max="15631" width="17.28515625" style="170" customWidth="1"/>
    <col min="15632" max="15632" width="2.28515625" style="170" customWidth="1"/>
    <col min="15633" max="15872" width="9.140625" style="170"/>
    <col min="15873" max="15873" width="6.85546875" style="170" customWidth="1"/>
    <col min="15874" max="15874" width="3" style="170" customWidth="1"/>
    <col min="15875" max="15875" width="2.42578125" style="170" customWidth="1"/>
    <col min="15876" max="15876" width="13.5703125" style="170" customWidth="1"/>
    <col min="15877" max="15877" width="10.140625" style="170" customWidth="1"/>
    <col min="15878" max="15879" width="20.28515625" style="170" customWidth="1"/>
    <col min="15880" max="15880" width="19.5703125" style="170" customWidth="1"/>
    <col min="15881" max="15885" width="19" style="170" customWidth="1"/>
    <col min="15886" max="15887" width="17.28515625" style="170" customWidth="1"/>
    <col min="15888" max="15888" width="2.28515625" style="170" customWidth="1"/>
    <col min="15889" max="16128" width="9.140625" style="170"/>
    <col min="16129" max="16129" width="6.85546875" style="170" customWidth="1"/>
    <col min="16130" max="16130" width="3" style="170" customWidth="1"/>
    <col min="16131" max="16131" width="2.42578125" style="170" customWidth="1"/>
    <col min="16132" max="16132" width="13.5703125" style="170" customWidth="1"/>
    <col min="16133" max="16133" width="10.140625" style="170" customWidth="1"/>
    <col min="16134" max="16135" width="20.28515625" style="170" customWidth="1"/>
    <col min="16136" max="16136" width="19.5703125" style="170" customWidth="1"/>
    <col min="16137" max="16141" width="19" style="170" customWidth="1"/>
    <col min="16142" max="16143" width="17.28515625" style="170" customWidth="1"/>
    <col min="16144" max="16144" width="2.28515625" style="170" customWidth="1"/>
    <col min="16145" max="16384" width="9.140625" style="170"/>
  </cols>
  <sheetData>
    <row r="2" spans="2:15" ht="19.5" customHeight="1">
      <c r="B2" s="376"/>
      <c r="C2" s="376"/>
      <c r="D2" s="376" t="str">
        <f>'SCH-16'!C3</f>
        <v>NAME OF THE COLLEGE               PRATHIMA INSTITUTE OF MEDICAL SCIENCES</v>
      </c>
      <c r="E2" s="376"/>
      <c r="F2" s="376"/>
      <c r="G2" s="376"/>
      <c r="H2" s="376"/>
      <c r="I2" s="376"/>
      <c r="J2" s="376"/>
      <c r="K2" s="574"/>
      <c r="L2" s="1112" t="s">
        <v>3090</v>
      </c>
      <c r="M2" s="1112"/>
    </row>
    <row r="3" spans="2:15" ht="15" customHeight="1">
      <c r="L3" s="1343" t="s">
        <v>70</v>
      </c>
      <c r="M3" s="1343"/>
    </row>
    <row r="4" spans="2:15" ht="15" customHeight="1">
      <c r="N4" s="575"/>
      <c r="O4" s="575"/>
    </row>
    <row r="5" spans="2:15" ht="55.5" customHeight="1">
      <c r="B5" s="1344" t="s">
        <v>3091</v>
      </c>
      <c r="C5" s="1344"/>
      <c r="D5" s="1344"/>
      <c r="E5" s="1344"/>
      <c r="F5" s="1344"/>
      <c r="G5" s="1344"/>
      <c r="H5" s="1344"/>
      <c r="I5" s="1344"/>
      <c r="J5" s="1344"/>
      <c r="K5" s="1344"/>
      <c r="L5" s="1344"/>
      <c r="M5" s="1344"/>
      <c r="N5" s="406"/>
      <c r="O5" s="406"/>
    </row>
    <row r="6" spans="2:15">
      <c r="B6" s="406" t="s">
        <v>2860</v>
      </c>
    </row>
    <row r="7" spans="2:15">
      <c r="C7" s="406"/>
    </row>
    <row r="8" spans="2:15" ht="13.5" thickBot="1">
      <c r="B8" s="233"/>
      <c r="C8" s="406"/>
    </row>
    <row r="9" spans="2:15" ht="16.5" customHeight="1" thickTop="1">
      <c r="B9" s="576"/>
      <c r="C9" s="1335" t="s">
        <v>3092</v>
      </c>
      <c r="D9" s="1336"/>
      <c r="E9" s="1336"/>
      <c r="F9" s="1336"/>
      <c r="G9" s="1336"/>
      <c r="H9" s="1336"/>
      <c r="I9" s="1335" t="s">
        <v>3093</v>
      </c>
      <c r="J9" s="1336"/>
      <c r="K9" s="1336"/>
      <c r="L9" s="1336"/>
      <c r="M9" s="1337"/>
    </row>
    <row r="10" spans="2:15" ht="82.5" customHeight="1">
      <c r="B10" s="577"/>
      <c r="C10" s="1338" t="s">
        <v>3092</v>
      </c>
      <c r="D10" s="1339"/>
      <c r="E10" s="578" t="s">
        <v>3094</v>
      </c>
      <c r="F10" s="578" t="s">
        <v>3095</v>
      </c>
      <c r="G10" s="578" t="s">
        <v>3096</v>
      </c>
      <c r="H10" s="835" t="s">
        <v>3097</v>
      </c>
      <c r="I10" s="907" t="s">
        <v>3098</v>
      </c>
      <c r="J10" s="579" t="s">
        <v>3099</v>
      </c>
      <c r="K10" s="579" t="s">
        <v>3100</v>
      </c>
      <c r="L10" s="579" t="s">
        <v>3101</v>
      </c>
      <c r="M10" s="579" t="s">
        <v>3102</v>
      </c>
    </row>
    <row r="11" spans="2:15" ht="89.25">
      <c r="B11" s="194"/>
      <c r="C11" s="194" t="s">
        <v>2795</v>
      </c>
      <c r="D11" s="196"/>
      <c r="E11" s="196"/>
      <c r="F11" s="196"/>
      <c r="G11" s="196"/>
      <c r="H11" s="196"/>
      <c r="I11" s="908">
        <v>45747</v>
      </c>
      <c r="J11" s="225">
        <v>19877</v>
      </c>
      <c r="K11" s="580" t="s">
        <v>3103</v>
      </c>
      <c r="L11" s="903">
        <v>65472365</v>
      </c>
      <c r="M11" s="903">
        <v>65469449.154236339</v>
      </c>
      <c r="N11" s="989"/>
      <c r="O11" s="179"/>
    </row>
    <row r="12" spans="2:15" ht="24.95" customHeight="1">
      <c r="B12" s="194"/>
      <c r="C12" s="194" t="s">
        <v>2797</v>
      </c>
      <c r="D12" s="196"/>
      <c r="E12" s="196"/>
      <c r="F12" s="196"/>
      <c r="G12" s="196"/>
      <c r="H12" s="196"/>
      <c r="I12" s="194"/>
      <c r="J12" s="225"/>
      <c r="K12" s="225"/>
      <c r="L12" s="904"/>
      <c r="M12" s="904"/>
    </row>
    <row r="13" spans="2:15" s="586" customFormat="1" ht="24.95" customHeight="1">
      <c r="B13" s="581"/>
      <c r="C13" s="581"/>
      <c r="D13" s="582" t="s">
        <v>97</v>
      </c>
      <c r="E13" s="583">
        <f>SUM(E11:E12)</f>
        <v>0</v>
      </c>
      <c r="F13" s="582"/>
      <c r="G13" s="583">
        <f>SUM(G11:G12)</f>
        <v>0</v>
      </c>
      <c r="H13" s="582"/>
      <c r="I13" s="581"/>
      <c r="J13" s="585">
        <f>SUM(J11:J12)</f>
        <v>19877</v>
      </c>
      <c r="K13" s="581"/>
      <c r="L13" s="905">
        <f>SUM(L11:L12)</f>
        <v>65472365</v>
      </c>
      <c r="M13" s="905">
        <f>SUM(M11:M12)</f>
        <v>65469449.154236339</v>
      </c>
    </row>
    <row r="14" spans="2:15">
      <c r="I14" s="222"/>
      <c r="L14" s="906"/>
      <c r="M14" s="906"/>
    </row>
    <row r="15" spans="2:15">
      <c r="B15" s="576"/>
      <c r="C15" s="1335" t="s">
        <v>3092</v>
      </c>
      <c r="D15" s="1336"/>
      <c r="E15" s="1336"/>
      <c r="F15" s="1336"/>
      <c r="G15" s="1336"/>
      <c r="H15" s="1336"/>
      <c r="I15" s="1335" t="s">
        <v>3093</v>
      </c>
      <c r="J15" s="1336"/>
      <c r="K15" s="1336"/>
      <c r="L15" s="1336"/>
      <c r="M15" s="1337"/>
    </row>
    <row r="16" spans="2:15" ht="51">
      <c r="B16" s="577"/>
      <c r="C16" s="1338" t="s">
        <v>3092</v>
      </c>
      <c r="D16" s="1339"/>
      <c r="E16" s="578" t="s">
        <v>3094</v>
      </c>
      <c r="F16" s="578" t="s">
        <v>3095</v>
      </c>
      <c r="G16" s="578" t="s">
        <v>3096</v>
      </c>
      <c r="H16" s="835" t="s">
        <v>3097</v>
      </c>
      <c r="I16" s="907" t="s">
        <v>3098</v>
      </c>
      <c r="J16" s="579" t="s">
        <v>3106</v>
      </c>
      <c r="K16" s="579" t="s">
        <v>3100</v>
      </c>
      <c r="L16" s="579" t="s">
        <v>3101</v>
      </c>
      <c r="M16" s="579" t="s">
        <v>3107</v>
      </c>
    </row>
    <row r="17" spans="2:13">
      <c r="B17" s="194"/>
      <c r="C17" s="194" t="s">
        <v>2795</v>
      </c>
      <c r="D17" s="196"/>
      <c r="E17" s="196"/>
      <c r="F17" s="196"/>
      <c r="G17" s="196"/>
      <c r="H17" s="196"/>
      <c r="I17" s="577"/>
      <c r="J17" s="225"/>
      <c r="K17" s="225"/>
      <c r="L17" s="225"/>
      <c r="M17" s="225"/>
    </row>
    <row r="18" spans="2:13">
      <c r="B18" s="194"/>
      <c r="C18" s="194" t="s">
        <v>2797</v>
      </c>
      <c r="D18" s="196"/>
      <c r="E18" s="196"/>
      <c r="F18" s="196"/>
      <c r="G18" s="196"/>
      <c r="H18" s="196"/>
      <c r="I18" s="577"/>
      <c r="J18" s="225"/>
      <c r="K18" s="225"/>
      <c r="L18" s="225"/>
      <c r="M18" s="225"/>
    </row>
    <row r="19" spans="2:13">
      <c r="B19" s="194"/>
      <c r="C19" s="194" t="s">
        <v>2800</v>
      </c>
      <c r="D19" s="1340" t="s">
        <v>2984</v>
      </c>
      <c r="E19" s="1341"/>
      <c r="F19" s="1341"/>
      <c r="G19" s="1341"/>
      <c r="H19" s="1341"/>
      <c r="I19" s="1341"/>
      <c r="J19" s="1341"/>
      <c r="K19" s="1341"/>
      <c r="L19" s="1341"/>
      <c r="M19" s="1342"/>
    </row>
    <row r="20" spans="2:13">
      <c r="B20" s="194"/>
      <c r="C20" s="194" t="s">
        <v>3104</v>
      </c>
      <c r="D20" s="196"/>
      <c r="E20" s="196"/>
      <c r="F20" s="196"/>
      <c r="G20" s="196"/>
      <c r="H20" s="196"/>
      <c r="I20" s="577"/>
      <c r="J20" s="225"/>
      <c r="K20" s="225"/>
      <c r="L20" s="225"/>
      <c r="M20" s="225"/>
    </row>
    <row r="21" spans="2:13">
      <c r="B21" s="194"/>
      <c r="C21" s="194" t="s">
        <v>3105</v>
      </c>
      <c r="D21" s="196"/>
      <c r="E21" s="196"/>
      <c r="F21" s="196"/>
      <c r="G21" s="196"/>
      <c r="H21" s="196"/>
      <c r="I21" s="577"/>
      <c r="J21" s="225"/>
      <c r="K21" s="225"/>
      <c r="L21" s="225"/>
      <c r="M21" s="225"/>
    </row>
    <row r="22" spans="2:13">
      <c r="B22" s="581"/>
      <c r="C22" s="581"/>
      <c r="D22" s="582" t="s">
        <v>97</v>
      </c>
      <c r="E22" s="583">
        <f>SUM(E17:E21)</f>
        <v>0</v>
      </c>
      <c r="F22" s="582"/>
      <c r="G22" s="583">
        <f>SUM(G17:G21)</f>
        <v>0</v>
      </c>
      <c r="H22" s="582"/>
      <c r="I22" s="581"/>
      <c r="J22" s="583">
        <f>SUM(J17:J21)</f>
        <v>0</v>
      </c>
      <c r="K22" s="584"/>
      <c r="L22" s="583">
        <f>SUM(L17:L21)</f>
        <v>0</v>
      </c>
      <c r="M22" s="584"/>
    </row>
  </sheetData>
  <mergeCells count="10">
    <mergeCell ref="C15:H15"/>
    <mergeCell ref="I15:M15"/>
    <mergeCell ref="C16:D16"/>
    <mergeCell ref="D19:M19"/>
    <mergeCell ref="L2:M2"/>
    <mergeCell ref="L3:M3"/>
    <mergeCell ref="B5:M5"/>
    <mergeCell ref="C9:H9"/>
    <mergeCell ref="I9:M9"/>
    <mergeCell ref="C10:D10"/>
  </mergeCells>
  <pageMargins left="0" right="0" top="0.51181102362204722" bottom="0.27559055118110237" header="0.23622047244094491" footer="0.15748031496062992"/>
  <pageSetup paperSize="5" scale="70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indexed="20"/>
  </sheetPr>
  <dimension ref="B2:J88"/>
  <sheetViews>
    <sheetView showGridLines="0" workbookViewId="0">
      <selection activeCell="G38" sqref="G38"/>
    </sheetView>
  </sheetViews>
  <sheetFormatPr defaultRowHeight="12.75"/>
  <cols>
    <col min="1" max="1" width="1.5703125" style="170" customWidth="1"/>
    <col min="2" max="2" width="6.140625" style="170" customWidth="1"/>
    <col min="3" max="3" width="34.140625" style="170" customWidth="1"/>
    <col min="4" max="4" width="15.85546875" style="170" customWidth="1"/>
    <col min="5" max="5" width="12.28515625" style="915" customWidth="1"/>
    <col min="6" max="6" width="13.5703125" style="170" customWidth="1"/>
    <col min="7" max="7" width="14.5703125" style="589" customWidth="1"/>
    <col min="8" max="8" width="13.28515625" style="589" customWidth="1"/>
    <col min="9" max="9" width="15.85546875" style="589" customWidth="1"/>
    <col min="10" max="10" width="17.28515625" style="170" customWidth="1"/>
    <col min="11" max="11" width="2.28515625" style="170" customWidth="1"/>
    <col min="12" max="255" width="9.140625" style="170"/>
    <col min="256" max="256" width="6.85546875" style="170" customWidth="1"/>
    <col min="257" max="257" width="6.5703125" style="170" customWidth="1"/>
    <col min="258" max="258" width="9.5703125" style="170" customWidth="1"/>
    <col min="259" max="259" width="22.85546875" style="170" customWidth="1"/>
    <col min="260" max="260" width="20" style="170" customWidth="1"/>
    <col min="261" max="261" width="24.28515625" style="170" customWidth="1"/>
    <col min="262" max="262" width="20.28515625" style="170" customWidth="1"/>
    <col min="263" max="263" width="19.5703125" style="170" customWidth="1"/>
    <col min="264" max="264" width="19" style="170" customWidth="1"/>
    <col min="265" max="266" width="17.28515625" style="170" customWidth="1"/>
    <col min="267" max="267" width="2.28515625" style="170" customWidth="1"/>
    <col min="268" max="511" width="9.140625" style="170"/>
    <col min="512" max="512" width="6.85546875" style="170" customWidth="1"/>
    <col min="513" max="513" width="6.5703125" style="170" customWidth="1"/>
    <col min="514" max="514" width="9.5703125" style="170" customWidth="1"/>
    <col min="515" max="515" width="22.85546875" style="170" customWidth="1"/>
    <col min="516" max="516" width="20" style="170" customWidth="1"/>
    <col min="517" max="517" width="24.28515625" style="170" customWidth="1"/>
    <col min="518" max="518" width="20.28515625" style="170" customWidth="1"/>
    <col min="519" max="519" width="19.5703125" style="170" customWidth="1"/>
    <col min="520" max="520" width="19" style="170" customWidth="1"/>
    <col min="521" max="522" width="17.28515625" style="170" customWidth="1"/>
    <col min="523" max="523" width="2.28515625" style="170" customWidth="1"/>
    <col min="524" max="767" width="9.140625" style="170"/>
    <col min="768" max="768" width="6.85546875" style="170" customWidth="1"/>
    <col min="769" max="769" width="6.5703125" style="170" customWidth="1"/>
    <col min="770" max="770" width="9.5703125" style="170" customWidth="1"/>
    <col min="771" max="771" width="22.85546875" style="170" customWidth="1"/>
    <col min="772" max="772" width="20" style="170" customWidth="1"/>
    <col min="773" max="773" width="24.28515625" style="170" customWidth="1"/>
    <col min="774" max="774" width="20.28515625" style="170" customWidth="1"/>
    <col min="775" max="775" width="19.5703125" style="170" customWidth="1"/>
    <col min="776" max="776" width="19" style="170" customWidth="1"/>
    <col min="777" max="778" width="17.28515625" style="170" customWidth="1"/>
    <col min="779" max="779" width="2.28515625" style="170" customWidth="1"/>
    <col min="780" max="1023" width="9.140625" style="170"/>
    <col min="1024" max="1024" width="6.85546875" style="170" customWidth="1"/>
    <col min="1025" max="1025" width="6.5703125" style="170" customWidth="1"/>
    <col min="1026" max="1026" width="9.5703125" style="170" customWidth="1"/>
    <col min="1027" max="1027" width="22.85546875" style="170" customWidth="1"/>
    <col min="1028" max="1028" width="20" style="170" customWidth="1"/>
    <col min="1029" max="1029" width="24.28515625" style="170" customWidth="1"/>
    <col min="1030" max="1030" width="20.28515625" style="170" customWidth="1"/>
    <col min="1031" max="1031" width="19.5703125" style="170" customWidth="1"/>
    <col min="1032" max="1032" width="19" style="170" customWidth="1"/>
    <col min="1033" max="1034" width="17.28515625" style="170" customWidth="1"/>
    <col min="1035" max="1035" width="2.28515625" style="170" customWidth="1"/>
    <col min="1036" max="1279" width="9.140625" style="170"/>
    <col min="1280" max="1280" width="6.85546875" style="170" customWidth="1"/>
    <col min="1281" max="1281" width="6.5703125" style="170" customWidth="1"/>
    <col min="1282" max="1282" width="9.5703125" style="170" customWidth="1"/>
    <col min="1283" max="1283" width="22.85546875" style="170" customWidth="1"/>
    <col min="1284" max="1284" width="20" style="170" customWidth="1"/>
    <col min="1285" max="1285" width="24.28515625" style="170" customWidth="1"/>
    <col min="1286" max="1286" width="20.28515625" style="170" customWidth="1"/>
    <col min="1287" max="1287" width="19.5703125" style="170" customWidth="1"/>
    <col min="1288" max="1288" width="19" style="170" customWidth="1"/>
    <col min="1289" max="1290" width="17.28515625" style="170" customWidth="1"/>
    <col min="1291" max="1291" width="2.28515625" style="170" customWidth="1"/>
    <col min="1292" max="1535" width="9.140625" style="170"/>
    <col min="1536" max="1536" width="6.85546875" style="170" customWidth="1"/>
    <col min="1537" max="1537" width="6.5703125" style="170" customWidth="1"/>
    <col min="1538" max="1538" width="9.5703125" style="170" customWidth="1"/>
    <col min="1539" max="1539" width="22.85546875" style="170" customWidth="1"/>
    <col min="1540" max="1540" width="20" style="170" customWidth="1"/>
    <col min="1541" max="1541" width="24.28515625" style="170" customWidth="1"/>
    <col min="1542" max="1542" width="20.28515625" style="170" customWidth="1"/>
    <col min="1543" max="1543" width="19.5703125" style="170" customWidth="1"/>
    <col min="1544" max="1544" width="19" style="170" customWidth="1"/>
    <col min="1545" max="1546" width="17.28515625" style="170" customWidth="1"/>
    <col min="1547" max="1547" width="2.28515625" style="170" customWidth="1"/>
    <col min="1548" max="1791" width="9.140625" style="170"/>
    <col min="1792" max="1792" width="6.85546875" style="170" customWidth="1"/>
    <col min="1793" max="1793" width="6.5703125" style="170" customWidth="1"/>
    <col min="1794" max="1794" width="9.5703125" style="170" customWidth="1"/>
    <col min="1795" max="1795" width="22.85546875" style="170" customWidth="1"/>
    <col min="1796" max="1796" width="20" style="170" customWidth="1"/>
    <col min="1797" max="1797" width="24.28515625" style="170" customWidth="1"/>
    <col min="1798" max="1798" width="20.28515625" style="170" customWidth="1"/>
    <col min="1799" max="1799" width="19.5703125" style="170" customWidth="1"/>
    <col min="1800" max="1800" width="19" style="170" customWidth="1"/>
    <col min="1801" max="1802" width="17.28515625" style="170" customWidth="1"/>
    <col min="1803" max="1803" width="2.28515625" style="170" customWidth="1"/>
    <col min="1804" max="2047" width="9.140625" style="170"/>
    <col min="2048" max="2048" width="6.85546875" style="170" customWidth="1"/>
    <col min="2049" max="2049" width="6.5703125" style="170" customWidth="1"/>
    <col min="2050" max="2050" width="9.5703125" style="170" customWidth="1"/>
    <col min="2051" max="2051" width="22.85546875" style="170" customWidth="1"/>
    <col min="2052" max="2052" width="20" style="170" customWidth="1"/>
    <col min="2053" max="2053" width="24.28515625" style="170" customWidth="1"/>
    <col min="2054" max="2054" width="20.28515625" style="170" customWidth="1"/>
    <col min="2055" max="2055" width="19.5703125" style="170" customWidth="1"/>
    <col min="2056" max="2056" width="19" style="170" customWidth="1"/>
    <col min="2057" max="2058" width="17.28515625" style="170" customWidth="1"/>
    <col min="2059" max="2059" width="2.28515625" style="170" customWidth="1"/>
    <col min="2060" max="2303" width="9.140625" style="170"/>
    <col min="2304" max="2304" width="6.85546875" style="170" customWidth="1"/>
    <col min="2305" max="2305" width="6.5703125" style="170" customWidth="1"/>
    <col min="2306" max="2306" width="9.5703125" style="170" customWidth="1"/>
    <col min="2307" max="2307" width="22.85546875" style="170" customWidth="1"/>
    <col min="2308" max="2308" width="20" style="170" customWidth="1"/>
    <col min="2309" max="2309" width="24.28515625" style="170" customWidth="1"/>
    <col min="2310" max="2310" width="20.28515625" style="170" customWidth="1"/>
    <col min="2311" max="2311" width="19.5703125" style="170" customWidth="1"/>
    <col min="2312" max="2312" width="19" style="170" customWidth="1"/>
    <col min="2313" max="2314" width="17.28515625" style="170" customWidth="1"/>
    <col min="2315" max="2315" width="2.28515625" style="170" customWidth="1"/>
    <col min="2316" max="2559" width="9.140625" style="170"/>
    <col min="2560" max="2560" width="6.85546875" style="170" customWidth="1"/>
    <col min="2561" max="2561" width="6.5703125" style="170" customWidth="1"/>
    <col min="2562" max="2562" width="9.5703125" style="170" customWidth="1"/>
    <col min="2563" max="2563" width="22.85546875" style="170" customWidth="1"/>
    <col min="2564" max="2564" width="20" style="170" customWidth="1"/>
    <col min="2565" max="2565" width="24.28515625" style="170" customWidth="1"/>
    <col min="2566" max="2566" width="20.28515625" style="170" customWidth="1"/>
    <col min="2567" max="2567" width="19.5703125" style="170" customWidth="1"/>
    <col min="2568" max="2568" width="19" style="170" customWidth="1"/>
    <col min="2569" max="2570" width="17.28515625" style="170" customWidth="1"/>
    <col min="2571" max="2571" width="2.28515625" style="170" customWidth="1"/>
    <col min="2572" max="2815" width="9.140625" style="170"/>
    <col min="2816" max="2816" width="6.85546875" style="170" customWidth="1"/>
    <col min="2817" max="2817" width="6.5703125" style="170" customWidth="1"/>
    <col min="2818" max="2818" width="9.5703125" style="170" customWidth="1"/>
    <col min="2819" max="2819" width="22.85546875" style="170" customWidth="1"/>
    <col min="2820" max="2820" width="20" style="170" customWidth="1"/>
    <col min="2821" max="2821" width="24.28515625" style="170" customWidth="1"/>
    <col min="2822" max="2822" width="20.28515625" style="170" customWidth="1"/>
    <col min="2823" max="2823" width="19.5703125" style="170" customWidth="1"/>
    <col min="2824" max="2824" width="19" style="170" customWidth="1"/>
    <col min="2825" max="2826" width="17.28515625" style="170" customWidth="1"/>
    <col min="2827" max="2827" width="2.28515625" style="170" customWidth="1"/>
    <col min="2828" max="3071" width="9.140625" style="170"/>
    <col min="3072" max="3072" width="6.85546875" style="170" customWidth="1"/>
    <col min="3073" max="3073" width="6.5703125" style="170" customWidth="1"/>
    <col min="3074" max="3074" width="9.5703125" style="170" customWidth="1"/>
    <col min="3075" max="3075" width="22.85546875" style="170" customWidth="1"/>
    <col min="3076" max="3076" width="20" style="170" customWidth="1"/>
    <col min="3077" max="3077" width="24.28515625" style="170" customWidth="1"/>
    <col min="3078" max="3078" width="20.28515625" style="170" customWidth="1"/>
    <col min="3079" max="3079" width="19.5703125" style="170" customWidth="1"/>
    <col min="3080" max="3080" width="19" style="170" customWidth="1"/>
    <col min="3081" max="3082" width="17.28515625" style="170" customWidth="1"/>
    <col min="3083" max="3083" width="2.28515625" style="170" customWidth="1"/>
    <col min="3084" max="3327" width="9.140625" style="170"/>
    <col min="3328" max="3328" width="6.85546875" style="170" customWidth="1"/>
    <col min="3329" max="3329" width="6.5703125" style="170" customWidth="1"/>
    <col min="3330" max="3330" width="9.5703125" style="170" customWidth="1"/>
    <col min="3331" max="3331" width="22.85546875" style="170" customWidth="1"/>
    <col min="3332" max="3332" width="20" style="170" customWidth="1"/>
    <col min="3333" max="3333" width="24.28515625" style="170" customWidth="1"/>
    <col min="3334" max="3334" width="20.28515625" style="170" customWidth="1"/>
    <col min="3335" max="3335" width="19.5703125" style="170" customWidth="1"/>
    <col min="3336" max="3336" width="19" style="170" customWidth="1"/>
    <col min="3337" max="3338" width="17.28515625" style="170" customWidth="1"/>
    <col min="3339" max="3339" width="2.28515625" style="170" customWidth="1"/>
    <col min="3340" max="3583" width="9.140625" style="170"/>
    <col min="3584" max="3584" width="6.85546875" style="170" customWidth="1"/>
    <col min="3585" max="3585" width="6.5703125" style="170" customWidth="1"/>
    <col min="3586" max="3586" width="9.5703125" style="170" customWidth="1"/>
    <col min="3587" max="3587" width="22.85546875" style="170" customWidth="1"/>
    <col min="3588" max="3588" width="20" style="170" customWidth="1"/>
    <col min="3589" max="3589" width="24.28515625" style="170" customWidth="1"/>
    <col min="3590" max="3590" width="20.28515625" style="170" customWidth="1"/>
    <col min="3591" max="3591" width="19.5703125" style="170" customWidth="1"/>
    <col min="3592" max="3592" width="19" style="170" customWidth="1"/>
    <col min="3593" max="3594" width="17.28515625" style="170" customWidth="1"/>
    <col min="3595" max="3595" width="2.28515625" style="170" customWidth="1"/>
    <col min="3596" max="3839" width="9.140625" style="170"/>
    <col min="3840" max="3840" width="6.85546875" style="170" customWidth="1"/>
    <col min="3841" max="3841" width="6.5703125" style="170" customWidth="1"/>
    <col min="3842" max="3842" width="9.5703125" style="170" customWidth="1"/>
    <col min="3843" max="3843" width="22.85546875" style="170" customWidth="1"/>
    <col min="3844" max="3844" width="20" style="170" customWidth="1"/>
    <col min="3845" max="3845" width="24.28515625" style="170" customWidth="1"/>
    <col min="3846" max="3846" width="20.28515625" style="170" customWidth="1"/>
    <col min="3847" max="3847" width="19.5703125" style="170" customWidth="1"/>
    <col min="3848" max="3848" width="19" style="170" customWidth="1"/>
    <col min="3849" max="3850" width="17.28515625" style="170" customWidth="1"/>
    <col min="3851" max="3851" width="2.28515625" style="170" customWidth="1"/>
    <col min="3852" max="4095" width="9.140625" style="170"/>
    <col min="4096" max="4096" width="6.85546875" style="170" customWidth="1"/>
    <col min="4097" max="4097" width="6.5703125" style="170" customWidth="1"/>
    <col min="4098" max="4098" width="9.5703125" style="170" customWidth="1"/>
    <col min="4099" max="4099" width="22.85546875" style="170" customWidth="1"/>
    <col min="4100" max="4100" width="20" style="170" customWidth="1"/>
    <col min="4101" max="4101" width="24.28515625" style="170" customWidth="1"/>
    <col min="4102" max="4102" width="20.28515625" style="170" customWidth="1"/>
    <col min="4103" max="4103" width="19.5703125" style="170" customWidth="1"/>
    <col min="4104" max="4104" width="19" style="170" customWidth="1"/>
    <col min="4105" max="4106" width="17.28515625" style="170" customWidth="1"/>
    <col min="4107" max="4107" width="2.28515625" style="170" customWidth="1"/>
    <col min="4108" max="4351" width="9.140625" style="170"/>
    <col min="4352" max="4352" width="6.85546875" style="170" customWidth="1"/>
    <col min="4353" max="4353" width="6.5703125" style="170" customWidth="1"/>
    <col min="4354" max="4354" width="9.5703125" style="170" customWidth="1"/>
    <col min="4355" max="4355" width="22.85546875" style="170" customWidth="1"/>
    <col min="4356" max="4356" width="20" style="170" customWidth="1"/>
    <col min="4357" max="4357" width="24.28515625" style="170" customWidth="1"/>
    <col min="4358" max="4358" width="20.28515625" style="170" customWidth="1"/>
    <col min="4359" max="4359" width="19.5703125" style="170" customWidth="1"/>
    <col min="4360" max="4360" width="19" style="170" customWidth="1"/>
    <col min="4361" max="4362" width="17.28515625" style="170" customWidth="1"/>
    <col min="4363" max="4363" width="2.28515625" style="170" customWidth="1"/>
    <col min="4364" max="4607" width="9.140625" style="170"/>
    <col min="4608" max="4608" width="6.85546875" style="170" customWidth="1"/>
    <col min="4609" max="4609" width="6.5703125" style="170" customWidth="1"/>
    <col min="4610" max="4610" width="9.5703125" style="170" customWidth="1"/>
    <col min="4611" max="4611" width="22.85546875" style="170" customWidth="1"/>
    <col min="4612" max="4612" width="20" style="170" customWidth="1"/>
    <col min="4613" max="4613" width="24.28515625" style="170" customWidth="1"/>
    <col min="4614" max="4614" width="20.28515625" style="170" customWidth="1"/>
    <col min="4615" max="4615" width="19.5703125" style="170" customWidth="1"/>
    <col min="4616" max="4616" width="19" style="170" customWidth="1"/>
    <col min="4617" max="4618" width="17.28515625" style="170" customWidth="1"/>
    <col min="4619" max="4619" width="2.28515625" style="170" customWidth="1"/>
    <col min="4620" max="4863" width="9.140625" style="170"/>
    <col min="4864" max="4864" width="6.85546875" style="170" customWidth="1"/>
    <col min="4865" max="4865" width="6.5703125" style="170" customWidth="1"/>
    <col min="4866" max="4866" width="9.5703125" style="170" customWidth="1"/>
    <col min="4867" max="4867" width="22.85546875" style="170" customWidth="1"/>
    <col min="4868" max="4868" width="20" style="170" customWidth="1"/>
    <col min="4869" max="4869" width="24.28515625" style="170" customWidth="1"/>
    <col min="4870" max="4870" width="20.28515625" style="170" customWidth="1"/>
    <col min="4871" max="4871" width="19.5703125" style="170" customWidth="1"/>
    <col min="4872" max="4872" width="19" style="170" customWidth="1"/>
    <col min="4873" max="4874" width="17.28515625" style="170" customWidth="1"/>
    <col min="4875" max="4875" width="2.28515625" style="170" customWidth="1"/>
    <col min="4876" max="5119" width="9.140625" style="170"/>
    <col min="5120" max="5120" width="6.85546875" style="170" customWidth="1"/>
    <col min="5121" max="5121" width="6.5703125" style="170" customWidth="1"/>
    <col min="5122" max="5122" width="9.5703125" style="170" customWidth="1"/>
    <col min="5123" max="5123" width="22.85546875" style="170" customWidth="1"/>
    <col min="5124" max="5124" width="20" style="170" customWidth="1"/>
    <col min="5125" max="5125" width="24.28515625" style="170" customWidth="1"/>
    <col min="5126" max="5126" width="20.28515625" style="170" customWidth="1"/>
    <col min="5127" max="5127" width="19.5703125" style="170" customWidth="1"/>
    <col min="5128" max="5128" width="19" style="170" customWidth="1"/>
    <col min="5129" max="5130" width="17.28515625" style="170" customWidth="1"/>
    <col min="5131" max="5131" width="2.28515625" style="170" customWidth="1"/>
    <col min="5132" max="5375" width="9.140625" style="170"/>
    <col min="5376" max="5376" width="6.85546875" style="170" customWidth="1"/>
    <col min="5377" max="5377" width="6.5703125" style="170" customWidth="1"/>
    <col min="5378" max="5378" width="9.5703125" style="170" customWidth="1"/>
    <col min="5379" max="5379" width="22.85546875" style="170" customWidth="1"/>
    <col min="5380" max="5380" width="20" style="170" customWidth="1"/>
    <col min="5381" max="5381" width="24.28515625" style="170" customWidth="1"/>
    <col min="5382" max="5382" width="20.28515625" style="170" customWidth="1"/>
    <col min="5383" max="5383" width="19.5703125" style="170" customWidth="1"/>
    <col min="5384" max="5384" width="19" style="170" customWidth="1"/>
    <col min="5385" max="5386" width="17.28515625" style="170" customWidth="1"/>
    <col min="5387" max="5387" width="2.28515625" style="170" customWidth="1"/>
    <col min="5388" max="5631" width="9.140625" style="170"/>
    <col min="5632" max="5632" width="6.85546875" style="170" customWidth="1"/>
    <col min="5633" max="5633" width="6.5703125" style="170" customWidth="1"/>
    <col min="5634" max="5634" width="9.5703125" style="170" customWidth="1"/>
    <col min="5635" max="5635" width="22.85546875" style="170" customWidth="1"/>
    <col min="5636" max="5636" width="20" style="170" customWidth="1"/>
    <col min="5637" max="5637" width="24.28515625" style="170" customWidth="1"/>
    <col min="5638" max="5638" width="20.28515625" style="170" customWidth="1"/>
    <col min="5639" max="5639" width="19.5703125" style="170" customWidth="1"/>
    <col min="5640" max="5640" width="19" style="170" customWidth="1"/>
    <col min="5641" max="5642" width="17.28515625" style="170" customWidth="1"/>
    <col min="5643" max="5643" width="2.28515625" style="170" customWidth="1"/>
    <col min="5644" max="5887" width="9.140625" style="170"/>
    <col min="5888" max="5888" width="6.85546875" style="170" customWidth="1"/>
    <col min="5889" max="5889" width="6.5703125" style="170" customWidth="1"/>
    <col min="5890" max="5890" width="9.5703125" style="170" customWidth="1"/>
    <col min="5891" max="5891" width="22.85546875" style="170" customWidth="1"/>
    <col min="5892" max="5892" width="20" style="170" customWidth="1"/>
    <col min="5893" max="5893" width="24.28515625" style="170" customWidth="1"/>
    <col min="5894" max="5894" width="20.28515625" style="170" customWidth="1"/>
    <col min="5895" max="5895" width="19.5703125" style="170" customWidth="1"/>
    <col min="5896" max="5896" width="19" style="170" customWidth="1"/>
    <col min="5897" max="5898" width="17.28515625" style="170" customWidth="1"/>
    <col min="5899" max="5899" width="2.28515625" style="170" customWidth="1"/>
    <col min="5900" max="6143" width="9.140625" style="170"/>
    <col min="6144" max="6144" width="6.85546875" style="170" customWidth="1"/>
    <col min="6145" max="6145" width="6.5703125" style="170" customWidth="1"/>
    <col min="6146" max="6146" width="9.5703125" style="170" customWidth="1"/>
    <col min="6147" max="6147" width="22.85546875" style="170" customWidth="1"/>
    <col min="6148" max="6148" width="20" style="170" customWidth="1"/>
    <col min="6149" max="6149" width="24.28515625" style="170" customWidth="1"/>
    <col min="6150" max="6150" width="20.28515625" style="170" customWidth="1"/>
    <col min="6151" max="6151" width="19.5703125" style="170" customWidth="1"/>
    <col min="6152" max="6152" width="19" style="170" customWidth="1"/>
    <col min="6153" max="6154" width="17.28515625" style="170" customWidth="1"/>
    <col min="6155" max="6155" width="2.28515625" style="170" customWidth="1"/>
    <col min="6156" max="6399" width="9.140625" style="170"/>
    <col min="6400" max="6400" width="6.85546875" style="170" customWidth="1"/>
    <col min="6401" max="6401" width="6.5703125" style="170" customWidth="1"/>
    <col min="6402" max="6402" width="9.5703125" style="170" customWidth="1"/>
    <col min="6403" max="6403" width="22.85546875" style="170" customWidth="1"/>
    <col min="6404" max="6404" width="20" style="170" customWidth="1"/>
    <col min="6405" max="6405" width="24.28515625" style="170" customWidth="1"/>
    <col min="6406" max="6406" width="20.28515625" style="170" customWidth="1"/>
    <col min="6407" max="6407" width="19.5703125" style="170" customWidth="1"/>
    <col min="6408" max="6408" width="19" style="170" customWidth="1"/>
    <col min="6409" max="6410" width="17.28515625" style="170" customWidth="1"/>
    <col min="6411" max="6411" width="2.28515625" style="170" customWidth="1"/>
    <col min="6412" max="6655" width="9.140625" style="170"/>
    <col min="6656" max="6656" width="6.85546875" style="170" customWidth="1"/>
    <col min="6657" max="6657" width="6.5703125" style="170" customWidth="1"/>
    <col min="6658" max="6658" width="9.5703125" style="170" customWidth="1"/>
    <col min="6659" max="6659" width="22.85546875" style="170" customWidth="1"/>
    <col min="6660" max="6660" width="20" style="170" customWidth="1"/>
    <col min="6661" max="6661" width="24.28515625" style="170" customWidth="1"/>
    <col min="6662" max="6662" width="20.28515625" style="170" customWidth="1"/>
    <col min="6663" max="6663" width="19.5703125" style="170" customWidth="1"/>
    <col min="6664" max="6664" width="19" style="170" customWidth="1"/>
    <col min="6665" max="6666" width="17.28515625" style="170" customWidth="1"/>
    <col min="6667" max="6667" width="2.28515625" style="170" customWidth="1"/>
    <col min="6668" max="6911" width="9.140625" style="170"/>
    <col min="6912" max="6912" width="6.85546875" style="170" customWidth="1"/>
    <col min="6913" max="6913" width="6.5703125" style="170" customWidth="1"/>
    <col min="6914" max="6914" width="9.5703125" style="170" customWidth="1"/>
    <col min="6915" max="6915" width="22.85546875" style="170" customWidth="1"/>
    <col min="6916" max="6916" width="20" style="170" customWidth="1"/>
    <col min="6917" max="6917" width="24.28515625" style="170" customWidth="1"/>
    <col min="6918" max="6918" width="20.28515625" style="170" customWidth="1"/>
    <col min="6919" max="6919" width="19.5703125" style="170" customWidth="1"/>
    <col min="6920" max="6920" width="19" style="170" customWidth="1"/>
    <col min="6921" max="6922" width="17.28515625" style="170" customWidth="1"/>
    <col min="6923" max="6923" width="2.28515625" style="170" customWidth="1"/>
    <col min="6924" max="7167" width="9.140625" style="170"/>
    <col min="7168" max="7168" width="6.85546875" style="170" customWidth="1"/>
    <col min="7169" max="7169" width="6.5703125" style="170" customWidth="1"/>
    <col min="7170" max="7170" width="9.5703125" style="170" customWidth="1"/>
    <col min="7171" max="7171" width="22.85546875" style="170" customWidth="1"/>
    <col min="7172" max="7172" width="20" style="170" customWidth="1"/>
    <col min="7173" max="7173" width="24.28515625" style="170" customWidth="1"/>
    <col min="7174" max="7174" width="20.28515625" style="170" customWidth="1"/>
    <col min="7175" max="7175" width="19.5703125" style="170" customWidth="1"/>
    <col min="7176" max="7176" width="19" style="170" customWidth="1"/>
    <col min="7177" max="7178" width="17.28515625" style="170" customWidth="1"/>
    <col min="7179" max="7179" width="2.28515625" style="170" customWidth="1"/>
    <col min="7180" max="7423" width="9.140625" style="170"/>
    <col min="7424" max="7424" width="6.85546875" style="170" customWidth="1"/>
    <col min="7425" max="7425" width="6.5703125" style="170" customWidth="1"/>
    <col min="7426" max="7426" width="9.5703125" style="170" customWidth="1"/>
    <col min="7427" max="7427" width="22.85546875" style="170" customWidth="1"/>
    <col min="7428" max="7428" width="20" style="170" customWidth="1"/>
    <col min="7429" max="7429" width="24.28515625" style="170" customWidth="1"/>
    <col min="7430" max="7430" width="20.28515625" style="170" customWidth="1"/>
    <col min="7431" max="7431" width="19.5703125" style="170" customWidth="1"/>
    <col min="7432" max="7432" width="19" style="170" customWidth="1"/>
    <col min="7433" max="7434" width="17.28515625" style="170" customWidth="1"/>
    <col min="7435" max="7435" width="2.28515625" style="170" customWidth="1"/>
    <col min="7436" max="7679" width="9.140625" style="170"/>
    <col min="7680" max="7680" width="6.85546875" style="170" customWidth="1"/>
    <col min="7681" max="7681" width="6.5703125" style="170" customWidth="1"/>
    <col min="7682" max="7682" width="9.5703125" style="170" customWidth="1"/>
    <col min="7683" max="7683" width="22.85546875" style="170" customWidth="1"/>
    <col min="7684" max="7684" width="20" style="170" customWidth="1"/>
    <col min="7685" max="7685" width="24.28515625" style="170" customWidth="1"/>
    <col min="7686" max="7686" width="20.28515625" style="170" customWidth="1"/>
    <col min="7687" max="7687" width="19.5703125" style="170" customWidth="1"/>
    <col min="7688" max="7688" width="19" style="170" customWidth="1"/>
    <col min="7689" max="7690" width="17.28515625" style="170" customWidth="1"/>
    <col min="7691" max="7691" width="2.28515625" style="170" customWidth="1"/>
    <col min="7692" max="7935" width="9.140625" style="170"/>
    <col min="7936" max="7936" width="6.85546875" style="170" customWidth="1"/>
    <col min="7937" max="7937" width="6.5703125" style="170" customWidth="1"/>
    <col min="7938" max="7938" width="9.5703125" style="170" customWidth="1"/>
    <col min="7939" max="7939" width="22.85546875" style="170" customWidth="1"/>
    <col min="7940" max="7940" width="20" style="170" customWidth="1"/>
    <col min="7941" max="7941" width="24.28515625" style="170" customWidth="1"/>
    <col min="7942" max="7942" width="20.28515625" style="170" customWidth="1"/>
    <col min="7943" max="7943" width="19.5703125" style="170" customWidth="1"/>
    <col min="7944" max="7944" width="19" style="170" customWidth="1"/>
    <col min="7945" max="7946" width="17.28515625" style="170" customWidth="1"/>
    <col min="7947" max="7947" width="2.28515625" style="170" customWidth="1"/>
    <col min="7948" max="8191" width="9.140625" style="170"/>
    <col min="8192" max="8192" width="6.85546875" style="170" customWidth="1"/>
    <col min="8193" max="8193" width="6.5703125" style="170" customWidth="1"/>
    <col min="8194" max="8194" width="9.5703125" style="170" customWidth="1"/>
    <col min="8195" max="8195" width="22.85546875" style="170" customWidth="1"/>
    <col min="8196" max="8196" width="20" style="170" customWidth="1"/>
    <col min="8197" max="8197" width="24.28515625" style="170" customWidth="1"/>
    <col min="8198" max="8198" width="20.28515625" style="170" customWidth="1"/>
    <col min="8199" max="8199" width="19.5703125" style="170" customWidth="1"/>
    <col min="8200" max="8200" width="19" style="170" customWidth="1"/>
    <col min="8201" max="8202" width="17.28515625" style="170" customWidth="1"/>
    <col min="8203" max="8203" width="2.28515625" style="170" customWidth="1"/>
    <col min="8204" max="8447" width="9.140625" style="170"/>
    <col min="8448" max="8448" width="6.85546875" style="170" customWidth="1"/>
    <col min="8449" max="8449" width="6.5703125" style="170" customWidth="1"/>
    <col min="8450" max="8450" width="9.5703125" style="170" customWidth="1"/>
    <col min="8451" max="8451" width="22.85546875" style="170" customWidth="1"/>
    <col min="8452" max="8452" width="20" style="170" customWidth="1"/>
    <col min="8453" max="8453" width="24.28515625" style="170" customWidth="1"/>
    <col min="8454" max="8454" width="20.28515625" style="170" customWidth="1"/>
    <col min="8455" max="8455" width="19.5703125" style="170" customWidth="1"/>
    <col min="8456" max="8456" width="19" style="170" customWidth="1"/>
    <col min="8457" max="8458" width="17.28515625" style="170" customWidth="1"/>
    <col min="8459" max="8459" width="2.28515625" style="170" customWidth="1"/>
    <col min="8460" max="8703" width="9.140625" style="170"/>
    <col min="8704" max="8704" width="6.85546875" style="170" customWidth="1"/>
    <col min="8705" max="8705" width="6.5703125" style="170" customWidth="1"/>
    <col min="8706" max="8706" width="9.5703125" style="170" customWidth="1"/>
    <col min="8707" max="8707" width="22.85546875" style="170" customWidth="1"/>
    <col min="8708" max="8708" width="20" style="170" customWidth="1"/>
    <col min="8709" max="8709" width="24.28515625" style="170" customWidth="1"/>
    <col min="8710" max="8710" width="20.28515625" style="170" customWidth="1"/>
    <col min="8711" max="8711" width="19.5703125" style="170" customWidth="1"/>
    <col min="8712" max="8712" width="19" style="170" customWidth="1"/>
    <col min="8713" max="8714" width="17.28515625" style="170" customWidth="1"/>
    <col min="8715" max="8715" width="2.28515625" style="170" customWidth="1"/>
    <col min="8716" max="8959" width="9.140625" style="170"/>
    <col min="8960" max="8960" width="6.85546875" style="170" customWidth="1"/>
    <col min="8961" max="8961" width="6.5703125" style="170" customWidth="1"/>
    <col min="8962" max="8962" width="9.5703125" style="170" customWidth="1"/>
    <col min="8963" max="8963" width="22.85546875" style="170" customWidth="1"/>
    <col min="8964" max="8964" width="20" style="170" customWidth="1"/>
    <col min="8965" max="8965" width="24.28515625" style="170" customWidth="1"/>
    <col min="8966" max="8966" width="20.28515625" style="170" customWidth="1"/>
    <col min="8967" max="8967" width="19.5703125" style="170" customWidth="1"/>
    <col min="8968" max="8968" width="19" style="170" customWidth="1"/>
    <col min="8969" max="8970" width="17.28515625" style="170" customWidth="1"/>
    <col min="8971" max="8971" width="2.28515625" style="170" customWidth="1"/>
    <col min="8972" max="9215" width="9.140625" style="170"/>
    <col min="9216" max="9216" width="6.85546875" style="170" customWidth="1"/>
    <col min="9217" max="9217" width="6.5703125" style="170" customWidth="1"/>
    <col min="9218" max="9218" width="9.5703125" style="170" customWidth="1"/>
    <col min="9219" max="9219" width="22.85546875" style="170" customWidth="1"/>
    <col min="9220" max="9220" width="20" style="170" customWidth="1"/>
    <col min="9221" max="9221" width="24.28515625" style="170" customWidth="1"/>
    <col min="9222" max="9222" width="20.28515625" style="170" customWidth="1"/>
    <col min="9223" max="9223" width="19.5703125" style="170" customWidth="1"/>
    <col min="9224" max="9224" width="19" style="170" customWidth="1"/>
    <col min="9225" max="9226" width="17.28515625" style="170" customWidth="1"/>
    <col min="9227" max="9227" width="2.28515625" style="170" customWidth="1"/>
    <col min="9228" max="9471" width="9.140625" style="170"/>
    <col min="9472" max="9472" width="6.85546875" style="170" customWidth="1"/>
    <col min="9473" max="9473" width="6.5703125" style="170" customWidth="1"/>
    <col min="9474" max="9474" width="9.5703125" style="170" customWidth="1"/>
    <col min="9475" max="9475" width="22.85546875" style="170" customWidth="1"/>
    <col min="9476" max="9476" width="20" style="170" customWidth="1"/>
    <col min="9477" max="9477" width="24.28515625" style="170" customWidth="1"/>
    <col min="9478" max="9478" width="20.28515625" style="170" customWidth="1"/>
    <col min="9479" max="9479" width="19.5703125" style="170" customWidth="1"/>
    <col min="9480" max="9480" width="19" style="170" customWidth="1"/>
    <col min="9481" max="9482" width="17.28515625" style="170" customWidth="1"/>
    <col min="9483" max="9483" width="2.28515625" style="170" customWidth="1"/>
    <col min="9484" max="9727" width="9.140625" style="170"/>
    <col min="9728" max="9728" width="6.85546875" style="170" customWidth="1"/>
    <col min="9729" max="9729" width="6.5703125" style="170" customWidth="1"/>
    <col min="9730" max="9730" width="9.5703125" style="170" customWidth="1"/>
    <col min="9731" max="9731" width="22.85546875" style="170" customWidth="1"/>
    <col min="9732" max="9732" width="20" style="170" customWidth="1"/>
    <col min="9733" max="9733" width="24.28515625" style="170" customWidth="1"/>
    <col min="9734" max="9734" width="20.28515625" style="170" customWidth="1"/>
    <col min="9735" max="9735" width="19.5703125" style="170" customWidth="1"/>
    <col min="9736" max="9736" width="19" style="170" customWidth="1"/>
    <col min="9737" max="9738" width="17.28515625" style="170" customWidth="1"/>
    <col min="9739" max="9739" width="2.28515625" style="170" customWidth="1"/>
    <col min="9740" max="9983" width="9.140625" style="170"/>
    <col min="9984" max="9984" width="6.85546875" style="170" customWidth="1"/>
    <col min="9985" max="9985" width="6.5703125" style="170" customWidth="1"/>
    <col min="9986" max="9986" width="9.5703125" style="170" customWidth="1"/>
    <col min="9987" max="9987" width="22.85546875" style="170" customWidth="1"/>
    <col min="9988" max="9988" width="20" style="170" customWidth="1"/>
    <col min="9989" max="9989" width="24.28515625" style="170" customWidth="1"/>
    <col min="9990" max="9990" width="20.28515625" style="170" customWidth="1"/>
    <col min="9991" max="9991" width="19.5703125" style="170" customWidth="1"/>
    <col min="9992" max="9992" width="19" style="170" customWidth="1"/>
    <col min="9993" max="9994" width="17.28515625" style="170" customWidth="1"/>
    <col min="9995" max="9995" width="2.28515625" style="170" customWidth="1"/>
    <col min="9996" max="10239" width="9.140625" style="170"/>
    <col min="10240" max="10240" width="6.85546875" style="170" customWidth="1"/>
    <col min="10241" max="10241" width="6.5703125" style="170" customWidth="1"/>
    <col min="10242" max="10242" width="9.5703125" style="170" customWidth="1"/>
    <col min="10243" max="10243" width="22.85546875" style="170" customWidth="1"/>
    <col min="10244" max="10244" width="20" style="170" customWidth="1"/>
    <col min="10245" max="10245" width="24.28515625" style="170" customWidth="1"/>
    <col min="10246" max="10246" width="20.28515625" style="170" customWidth="1"/>
    <col min="10247" max="10247" width="19.5703125" style="170" customWidth="1"/>
    <col min="10248" max="10248" width="19" style="170" customWidth="1"/>
    <col min="10249" max="10250" width="17.28515625" style="170" customWidth="1"/>
    <col min="10251" max="10251" width="2.28515625" style="170" customWidth="1"/>
    <col min="10252" max="10495" width="9.140625" style="170"/>
    <col min="10496" max="10496" width="6.85546875" style="170" customWidth="1"/>
    <col min="10497" max="10497" width="6.5703125" style="170" customWidth="1"/>
    <col min="10498" max="10498" width="9.5703125" style="170" customWidth="1"/>
    <col min="10499" max="10499" width="22.85546875" style="170" customWidth="1"/>
    <col min="10500" max="10500" width="20" style="170" customWidth="1"/>
    <col min="10501" max="10501" width="24.28515625" style="170" customWidth="1"/>
    <col min="10502" max="10502" width="20.28515625" style="170" customWidth="1"/>
    <col min="10503" max="10503" width="19.5703125" style="170" customWidth="1"/>
    <col min="10504" max="10504" width="19" style="170" customWidth="1"/>
    <col min="10505" max="10506" width="17.28515625" style="170" customWidth="1"/>
    <col min="10507" max="10507" width="2.28515625" style="170" customWidth="1"/>
    <col min="10508" max="10751" width="9.140625" style="170"/>
    <col min="10752" max="10752" width="6.85546875" style="170" customWidth="1"/>
    <col min="10753" max="10753" width="6.5703125" style="170" customWidth="1"/>
    <col min="10754" max="10754" width="9.5703125" style="170" customWidth="1"/>
    <col min="10755" max="10755" width="22.85546875" style="170" customWidth="1"/>
    <col min="10756" max="10756" width="20" style="170" customWidth="1"/>
    <col min="10757" max="10757" width="24.28515625" style="170" customWidth="1"/>
    <col min="10758" max="10758" width="20.28515625" style="170" customWidth="1"/>
    <col min="10759" max="10759" width="19.5703125" style="170" customWidth="1"/>
    <col min="10760" max="10760" width="19" style="170" customWidth="1"/>
    <col min="10761" max="10762" width="17.28515625" style="170" customWidth="1"/>
    <col min="10763" max="10763" width="2.28515625" style="170" customWidth="1"/>
    <col min="10764" max="11007" width="9.140625" style="170"/>
    <col min="11008" max="11008" width="6.85546875" style="170" customWidth="1"/>
    <col min="11009" max="11009" width="6.5703125" style="170" customWidth="1"/>
    <col min="11010" max="11010" width="9.5703125" style="170" customWidth="1"/>
    <col min="11011" max="11011" width="22.85546875" style="170" customWidth="1"/>
    <col min="11012" max="11012" width="20" style="170" customWidth="1"/>
    <col min="11013" max="11013" width="24.28515625" style="170" customWidth="1"/>
    <col min="11014" max="11014" width="20.28515625" style="170" customWidth="1"/>
    <col min="11015" max="11015" width="19.5703125" style="170" customWidth="1"/>
    <col min="11016" max="11016" width="19" style="170" customWidth="1"/>
    <col min="11017" max="11018" width="17.28515625" style="170" customWidth="1"/>
    <col min="11019" max="11019" width="2.28515625" style="170" customWidth="1"/>
    <col min="11020" max="11263" width="9.140625" style="170"/>
    <col min="11264" max="11264" width="6.85546875" style="170" customWidth="1"/>
    <col min="11265" max="11265" width="6.5703125" style="170" customWidth="1"/>
    <col min="11266" max="11266" width="9.5703125" style="170" customWidth="1"/>
    <col min="11267" max="11267" width="22.85546875" style="170" customWidth="1"/>
    <col min="11268" max="11268" width="20" style="170" customWidth="1"/>
    <col min="11269" max="11269" width="24.28515625" style="170" customWidth="1"/>
    <col min="11270" max="11270" width="20.28515625" style="170" customWidth="1"/>
    <col min="11271" max="11271" width="19.5703125" style="170" customWidth="1"/>
    <col min="11272" max="11272" width="19" style="170" customWidth="1"/>
    <col min="11273" max="11274" width="17.28515625" style="170" customWidth="1"/>
    <col min="11275" max="11275" width="2.28515625" style="170" customWidth="1"/>
    <col min="11276" max="11519" width="9.140625" style="170"/>
    <col min="11520" max="11520" width="6.85546875" style="170" customWidth="1"/>
    <col min="11521" max="11521" width="6.5703125" style="170" customWidth="1"/>
    <col min="11522" max="11522" width="9.5703125" style="170" customWidth="1"/>
    <col min="11523" max="11523" width="22.85546875" style="170" customWidth="1"/>
    <col min="11524" max="11524" width="20" style="170" customWidth="1"/>
    <col min="11525" max="11525" width="24.28515625" style="170" customWidth="1"/>
    <col min="11526" max="11526" width="20.28515625" style="170" customWidth="1"/>
    <col min="11527" max="11527" width="19.5703125" style="170" customWidth="1"/>
    <col min="11528" max="11528" width="19" style="170" customWidth="1"/>
    <col min="11529" max="11530" width="17.28515625" style="170" customWidth="1"/>
    <col min="11531" max="11531" width="2.28515625" style="170" customWidth="1"/>
    <col min="11532" max="11775" width="9.140625" style="170"/>
    <col min="11776" max="11776" width="6.85546875" style="170" customWidth="1"/>
    <col min="11777" max="11777" width="6.5703125" style="170" customWidth="1"/>
    <col min="11778" max="11778" width="9.5703125" style="170" customWidth="1"/>
    <col min="11779" max="11779" width="22.85546875" style="170" customWidth="1"/>
    <col min="11780" max="11780" width="20" style="170" customWidth="1"/>
    <col min="11781" max="11781" width="24.28515625" style="170" customWidth="1"/>
    <col min="11782" max="11782" width="20.28515625" style="170" customWidth="1"/>
    <col min="11783" max="11783" width="19.5703125" style="170" customWidth="1"/>
    <col min="11784" max="11784" width="19" style="170" customWidth="1"/>
    <col min="11785" max="11786" width="17.28515625" style="170" customWidth="1"/>
    <col min="11787" max="11787" width="2.28515625" style="170" customWidth="1"/>
    <col min="11788" max="12031" width="9.140625" style="170"/>
    <col min="12032" max="12032" width="6.85546875" style="170" customWidth="1"/>
    <col min="12033" max="12033" width="6.5703125" style="170" customWidth="1"/>
    <col min="12034" max="12034" width="9.5703125" style="170" customWidth="1"/>
    <col min="12035" max="12035" width="22.85546875" style="170" customWidth="1"/>
    <col min="12036" max="12036" width="20" style="170" customWidth="1"/>
    <col min="12037" max="12037" width="24.28515625" style="170" customWidth="1"/>
    <col min="12038" max="12038" width="20.28515625" style="170" customWidth="1"/>
    <col min="12039" max="12039" width="19.5703125" style="170" customWidth="1"/>
    <col min="12040" max="12040" width="19" style="170" customWidth="1"/>
    <col min="12041" max="12042" width="17.28515625" style="170" customWidth="1"/>
    <col min="12043" max="12043" width="2.28515625" style="170" customWidth="1"/>
    <col min="12044" max="12287" width="9.140625" style="170"/>
    <col min="12288" max="12288" width="6.85546875" style="170" customWidth="1"/>
    <col min="12289" max="12289" width="6.5703125" style="170" customWidth="1"/>
    <col min="12290" max="12290" width="9.5703125" style="170" customWidth="1"/>
    <col min="12291" max="12291" width="22.85546875" style="170" customWidth="1"/>
    <col min="12292" max="12292" width="20" style="170" customWidth="1"/>
    <col min="12293" max="12293" width="24.28515625" style="170" customWidth="1"/>
    <col min="12294" max="12294" width="20.28515625" style="170" customWidth="1"/>
    <col min="12295" max="12295" width="19.5703125" style="170" customWidth="1"/>
    <col min="12296" max="12296" width="19" style="170" customWidth="1"/>
    <col min="12297" max="12298" width="17.28515625" style="170" customWidth="1"/>
    <col min="12299" max="12299" width="2.28515625" style="170" customWidth="1"/>
    <col min="12300" max="12543" width="9.140625" style="170"/>
    <col min="12544" max="12544" width="6.85546875" style="170" customWidth="1"/>
    <col min="12545" max="12545" width="6.5703125" style="170" customWidth="1"/>
    <col min="12546" max="12546" width="9.5703125" style="170" customWidth="1"/>
    <col min="12547" max="12547" width="22.85546875" style="170" customWidth="1"/>
    <col min="12548" max="12548" width="20" style="170" customWidth="1"/>
    <col min="12549" max="12549" width="24.28515625" style="170" customWidth="1"/>
    <col min="12550" max="12550" width="20.28515625" style="170" customWidth="1"/>
    <col min="12551" max="12551" width="19.5703125" style="170" customWidth="1"/>
    <col min="12552" max="12552" width="19" style="170" customWidth="1"/>
    <col min="12553" max="12554" width="17.28515625" style="170" customWidth="1"/>
    <col min="12555" max="12555" width="2.28515625" style="170" customWidth="1"/>
    <col min="12556" max="12799" width="9.140625" style="170"/>
    <col min="12800" max="12800" width="6.85546875" style="170" customWidth="1"/>
    <col min="12801" max="12801" width="6.5703125" style="170" customWidth="1"/>
    <col min="12802" max="12802" width="9.5703125" style="170" customWidth="1"/>
    <col min="12803" max="12803" width="22.85546875" style="170" customWidth="1"/>
    <col min="12804" max="12804" width="20" style="170" customWidth="1"/>
    <col min="12805" max="12805" width="24.28515625" style="170" customWidth="1"/>
    <col min="12806" max="12806" width="20.28515625" style="170" customWidth="1"/>
    <col min="12807" max="12807" width="19.5703125" style="170" customWidth="1"/>
    <col min="12808" max="12808" width="19" style="170" customWidth="1"/>
    <col min="12809" max="12810" width="17.28515625" style="170" customWidth="1"/>
    <col min="12811" max="12811" width="2.28515625" style="170" customWidth="1"/>
    <col min="12812" max="13055" width="9.140625" style="170"/>
    <col min="13056" max="13056" width="6.85546875" style="170" customWidth="1"/>
    <col min="13057" max="13057" width="6.5703125" style="170" customWidth="1"/>
    <col min="13058" max="13058" width="9.5703125" style="170" customWidth="1"/>
    <col min="13059" max="13059" width="22.85546875" style="170" customWidth="1"/>
    <col min="13060" max="13060" width="20" style="170" customWidth="1"/>
    <col min="13061" max="13061" width="24.28515625" style="170" customWidth="1"/>
    <col min="13062" max="13062" width="20.28515625" style="170" customWidth="1"/>
    <col min="13063" max="13063" width="19.5703125" style="170" customWidth="1"/>
    <col min="13064" max="13064" width="19" style="170" customWidth="1"/>
    <col min="13065" max="13066" width="17.28515625" style="170" customWidth="1"/>
    <col min="13067" max="13067" width="2.28515625" style="170" customWidth="1"/>
    <col min="13068" max="13311" width="9.140625" style="170"/>
    <col min="13312" max="13312" width="6.85546875" style="170" customWidth="1"/>
    <col min="13313" max="13313" width="6.5703125" style="170" customWidth="1"/>
    <col min="13314" max="13314" width="9.5703125" style="170" customWidth="1"/>
    <col min="13315" max="13315" width="22.85546875" style="170" customWidth="1"/>
    <col min="13316" max="13316" width="20" style="170" customWidth="1"/>
    <col min="13317" max="13317" width="24.28515625" style="170" customWidth="1"/>
    <col min="13318" max="13318" width="20.28515625" style="170" customWidth="1"/>
    <col min="13319" max="13319" width="19.5703125" style="170" customWidth="1"/>
    <col min="13320" max="13320" width="19" style="170" customWidth="1"/>
    <col min="13321" max="13322" width="17.28515625" style="170" customWidth="1"/>
    <col min="13323" max="13323" width="2.28515625" style="170" customWidth="1"/>
    <col min="13324" max="13567" width="9.140625" style="170"/>
    <col min="13568" max="13568" width="6.85546875" style="170" customWidth="1"/>
    <col min="13569" max="13569" width="6.5703125" style="170" customWidth="1"/>
    <col min="13570" max="13570" width="9.5703125" style="170" customWidth="1"/>
    <col min="13571" max="13571" width="22.85546875" style="170" customWidth="1"/>
    <col min="13572" max="13572" width="20" style="170" customWidth="1"/>
    <col min="13573" max="13573" width="24.28515625" style="170" customWidth="1"/>
    <col min="13574" max="13574" width="20.28515625" style="170" customWidth="1"/>
    <col min="13575" max="13575" width="19.5703125" style="170" customWidth="1"/>
    <col min="13576" max="13576" width="19" style="170" customWidth="1"/>
    <col min="13577" max="13578" width="17.28515625" style="170" customWidth="1"/>
    <col min="13579" max="13579" width="2.28515625" style="170" customWidth="1"/>
    <col min="13580" max="13823" width="9.140625" style="170"/>
    <col min="13824" max="13824" width="6.85546875" style="170" customWidth="1"/>
    <col min="13825" max="13825" width="6.5703125" style="170" customWidth="1"/>
    <col min="13826" max="13826" width="9.5703125" style="170" customWidth="1"/>
    <col min="13827" max="13827" width="22.85546875" style="170" customWidth="1"/>
    <col min="13828" max="13828" width="20" style="170" customWidth="1"/>
    <col min="13829" max="13829" width="24.28515625" style="170" customWidth="1"/>
    <col min="13830" max="13830" width="20.28515625" style="170" customWidth="1"/>
    <col min="13831" max="13831" width="19.5703125" style="170" customWidth="1"/>
    <col min="13832" max="13832" width="19" style="170" customWidth="1"/>
    <col min="13833" max="13834" width="17.28515625" style="170" customWidth="1"/>
    <col min="13835" max="13835" width="2.28515625" style="170" customWidth="1"/>
    <col min="13836" max="14079" width="9.140625" style="170"/>
    <col min="14080" max="14080" width="6.85546875" style="170" customWidth="1"/>
    <col min="14081" max="14081" width="6.5703125" style="170" customWidth="1"/>
    <col min="14082" max="14082" width="9.5703125" style="170" customWidth="1"/>
    <col min="14083" max="14083" width="22.85546875" style="170" customWidth="1"/>
    <col min="14084" max="14084" width="20" style="170" customWidth="1"/>
    <col min="14085" max="14085" width="24.28515625" style="170" customWidth="1"/>
    <col min="14086" max="14086" width="20.28515625" style="170" customWidth="1"/>
    <col min="14087" max="14087" width="19.5703125" style="170" customWidth="1"/>
    <col min="14088" max="14088" width="19" style="170" customWidth="1"/>
    <col min="14089" max="14090" width="17.28515625" style="170" customWidth="1"/>
    <col min="14091" max="14091" width="2.28515625" style="170" customWidth="1"/>
    <col min="14092" max="14335" width="9.140625" style="170"/>
    <col min="14336" max="14336" width="6.85546875" style="170" customWidth="1"/>
    <col min="14337" max="14337" width="6.5703125" style="170" customWidth="1"/>
    <col min="14338" max="14338" width="9.5703125" style="170" customWidth="1"/>
    <col min="14339" max="14339" width="22.85546875" style="170" customWidth="1"/>
    <col min="14340" max="14340" width="20" style="170" customWidth="1"/>
    <col min="14341" max="14341" width="24.28515625" style="170" customWidth="1"/>
    <col min="14342" max="14342" width="20.28515625" style="170" customWidth="1"/>
    <col min="14343" max="14343" width="19.5703125" style="170" customWidth="1"/>
    <col min="14344" max="14344" width="19" style="170" customWidth="1"/>
    <col min="14345" max="14346" width="17.28515625" style="170" customWidth="1"/>
    <col min="14347" max="14347" width="2.28515625" style="170" customWidth="1"/>
    <col min="14348" max="14591" width="9.140625" style="170"/>
    <col min="14592" max="14592" width="6.85546875" style="170" customWidth="1"/>
    <col min="14593" max="14593" width="6.5703125" style="170" customWidth="1"/>
    <col min="14594" max="14594" width="9.5703125" style="170" customWidth="1"/>
    <col min="14595" max="14595" width="22.85546875" style="170" customWidth="1"/>
    <col min="14596" max="14596" width="20" style="170" customWidth="1"/>
    <col min="14597" max="14597" width="24.28515625" style="170" customWidth="1"/>
    <col min="14598" max="14598" width="20.28515625" style="170" customWidth="1"/>
    <col min="14599" max="14599" width="19.5703125" style="170" customWidth="1"/>
    <col min="14600" max="14600" width="19" style="170" customWidth="1"/>
    <col min="14601" max="14602" width="17.28515625" style="170" customWidth="1"/>
    <col min="14603" max="14603" width="2.28515625" style="170" customWidth="1"/>
    <col min="14604" max="14847" width="9.140625" style="170"/>
    <col min="14848" max="14848" width="6.85546875" style="170" customWidth="1"/>
    <col min="14849" max="14849" width="6.5703125" style="170" customWidth="1"/>
    <col min="14850" max="14850" width="9.5703125" style="170" customWidth="1"/>
    <col min="14851" max="14851" width="22.85546875" style="170" customWidth="1"/>
    <col min="14852" max="14852" width="20" style="170" customWidth="1"/>
    <col min="14853" max="14853" width="24.28515625" style="170" customWidth="1"/>
    <col min="14854" max="14854" width="20.28515625" style="170" customWidth="1"/>
    <col min="14855" max="14855" width="19.5703125" style="170" customWidth="1"/>
    <col min="14856" max="14856" width="19" style="170" customWidth="1"/>
    <col min="14857" max="14858" width="17.28515625" style="170" customWidth="1"/>
    <col min="14859" max="14859" width="2.28515625" style="170" customWidth="1"/>
    <col min="14860" max="15103" width="9.140625" style="170"/>
    <col min="15104" max="15104" width="6.85546875" style="170" customWidth="1"/>
    <col min="15105" max="15105" width="6.5703125" style="170" customWidth="1"/>
    <col min="15106" max="15106" width="9.5703125" style="170" customWidth="1"/>
    <col min="15107" max="15107" width="22.85546875" style="170" customWidth="1"/>
    <col min="15108" max="15108" width="20" style="170" customWidth="1"/>
    <col min="15109" max="15109" width="24.28515625" style="170" customWidth="1"/>
    <col min="15110" max="15110" width="20.28515625" style="170" customWidth="1"/>
    <col min="15111" max="15111" width="19.5703125" style="170" customWidth="1"/>
    <col min="15112" max="15112" width="19" style="170" customWidth="1"/>
    <col min="15113" max="15114" width="17.28515625" style="170" customWidth="1"/>
    <col min="15115" max="15115" width="2.28515625" style="170" customWidth="1"/>
    <col min="15116" max="15359" width="9.140625" style="170"/>
    <col min="15360" max="15360" width="6.85546875" style="170" customWidth="1"/>
    <col min="15361" max="15361" width="6.5703125" style="170" customWidth="1"/>
    <col min="15362" max="15362" width="9.5703125" style="170" customWidth="1"/>
    <col min="15363" max="15363" width="22.85546875" style="170" customWidth="1"/>
    <col min="15364" max="15364" width="20" style="170" customWidth="1"/>
    <col min="15365" max="15365" width="24.28515625" style="170" customWidth="1"/>
    <col min="15366" max="15366" width="20.28515625" style="170" customWidth="1"/>
    <col min="15367" max="15367" width="19.5703125" style="170" customWidth="1"/>
    <col min="15368" max="15368" width="19" style="170" customWidth="1"/>
    <col min="15369" max="15370" width="17.28515625" style="170" customWidth="1"/>
    <col min="15371" max="15371" width="2.28515625" style="170" customWidth="1"/>
    <col min="15372" max="15615" width="9.140625" style="170"/>
    <col min="15616" max="15616" width="6.85546875" style="170" customWidth="1"/>
    <col min="15617" max="15617" width="6.5703125" style="170" customWidth="1"/>
    <col min="15618" max="15618" width="9.5703125" style="170" customWidth="1"/>
    <col min="15619" max="15619" width="22.85546875" style="170" customWidth="1"/>
    <col min="15620" max="15620" width="20" style="170" customWidth="1"/>
    <col min="15621" max="15621" width="24.28515625" style="170" customWidth="1"/>
    <col min="15622" max="15622" width="20.28515625" style="170" customWidth="1"/>
    <col min="15623" max="15623" width="19.5703125" style="170" customWidth="1"/>
    <col min="15624" max="15624" width="19" style="170" customWidth="1"/>
    <col min="15625" max="15626" width="17.28515625" style="170" customWidth="1"/>
    <col min="15627" max="15627" width="2.28515625" style="170" customWidth="1"/>
    <col min="15628" max="15871" width="9.140625" style="170"/>
    <col min="15872" max="15872" width="6.85546875" style="170" customWidth="1"/>
    <col min="15873" max="15873" width="6.5703125" style="170" customWidth="1"/>
    <col min="15874" max="15874" width="9.5703125" style="170" customWidth="1"/>
    <col min="15875" max="15875" width="22.85546875" style="170" customWidth="1"/>
    <col min="15876" max="15876" width="20" style="170" customWidth="1"/>
    <col min="15877" max="15877" width="24.28515625" style="170" customWidth="1"/>
    <col min="15878" max="15878" width="20.28515625" style="170" customWidth="1"/>
    <col min="15879" max="15879" width="19.5703125" style="170" customWidth="1"/>
    <col min="15880" max="15880" width="19" style="170" customWidth="1"/>
    <col min="15881" max="15882" width="17.28515625" style="170" customWidth="1"/>
    <col min="15883" max="15883" width="2.28515625" style="170" customWidth="1"/>
    <col min="15884" max="16127" width="9.140625" style="170"/>
    <col min="16128" max="16128" width="6.85546875" style="170" customWidth="1"/>
    <col min="16129" max="16129" width="6.5703125" style="170" customWidth="1"/>
    <col min="16130" max="16130" width="9.5703125" style="170" customWidth="1"/>
    <col min="16131" max="16131" width="22.85546875" style="170" customWidth="1"/>
    <col min="16132" max="16132" width="20" style="170" customWidth="1"/>
    <col min="16133" max="16133" width="24.28515625" style="170" customWidth="1"/>
    <col min="16134" max="16134" width="20.28515625" style="170" customWidth="1"/>
    <col min="16135" max="16135" width="19.5703125" style="170" customWidth="1"/>
    <col min="16136" max="16136" width="19" style="170" customWidth="1"/>
    <col min="16137" max="16138" width="17.28515625" style="170" customWidth="1"/>
    <col min="16139" max="16139" width="2.28515625" style="170" customWidth="1"/>
    <col min="16140" max="16384" width="9.140625" style="170"/>
  </cols>
  <sheetData>
    <row r="2" spans="2:10" ht="15">
      <c r="B2" s="376"/>
      <c r="C2" s="376"/>
      <c r="D2" s="376"/>
      <c r="E2" s="914"/>
      <c r="G2" s="587"/>
      <c r="H2" s="587" t="s">
        <v>3108</v>
      </c>
    </row>
    <row r="3" spans="2:10">
      <c r="G3" s="588"/>
      <c r="H3" s="588"/>
    </row>
    <row r="4" spans="2:10" ht="15.75">
      <c r="B4" s="432" t="str">
        <f>'SCH-16'!C3</f>
        <v>NAME OF THE COLLEGE               PRATHIMA INSTITUTE OF MEDICAL SCIENCES</v>
      </c>
      <c r="J4" s="575"/>
    </row>
    <row r="5" spans="2:10" ht="45.75" customHeight="1">
      <c r="B5" s="1344" t="s">
        <v>3467</v>
      </c>
      <c r="C5" s="1344"/>
      <c r="D5" s="1344"/>
      <c r="E5" s="1344"/>
      <c r="F5" s="1344"/>
      <c r="G5" s="1344"/>
      <c r="H5" s="1344"/>
      <c r="I5" s="1344"/>
      <c r="J5" s="406"/>
    </row>
    <row r="7" spans="2:10">
      <c r="B7" s="1345" t="s">
        <v>3109</v>
      </c>
      <c r="C7" s="1345"/>
      <c r="D7" s="1345"/>
      <c r="E7" s="1345"/>
      <c r="F7" s="1345"/>
      <c r="G7" s="1345"/>
      <c r="H7" s="1345"/>
      <c r="I7" s="1345"/>
    </row>
    <row r="8" spans="2:10">
      <c r="B8" s="406"/>
    </row>
    <row r="9" spans="2:10">
      <c r="B9" s="911"/>
      <c r="C9" s="912"/>
      <c r="D9" s="912"/>
      <c r="E9" s="919"/>
      <c r="F9" s="912"/>
      <c r="G9" s="913"/>
      <c r="H9" s="593"/>
      <c r="I9" s="588" t="s">
        <v>70</v>
      </c>
    </row>
    <row r="10" spans="2:10" s="406" customFormat="1" ht="63.75">
      <c r="B10" s="594" t="s">
        <v>3110</v>
      </c>
      <c r="C10" s="594" t="s">
        <v>3111</v>
      </c>
      <c r="D10" s="594" t="s">
        <v>3112</v>
      </c>
      <c r="E10" s="916" t="s">
        <v>3095</v>
      </c>
      <c r="F10" s="594" t="s">
        <v>3113</v>
      </c>
      <c r="G10" s="595" t="s">
        <v>3114</v>
      </c>
      <c r="H10" s="595" t="s">
        <v>3115</v>
      </c>
      <c r="I10" s="595" t="s">
        <v>3116</v>
      </c>
    </row>
    <row r="11" spans="2:10" ht="16.5">
      <c r="B11" s="596">
        <v>1</v>
      </c>
      <c r="C11" s="597" t="s">
        <v>3117</v>
      </c>
      <c r="D11" s="577" t="s">
        <v>3118</v>
      </c>
      <c r="E11" s="917">
        <v>45544</v>
      </c>
      <c r="F11" s="577" t="s">
        <v>3119</v>
      </c>
      <c r="G11" s="598">
        <v>1349036</v>
      </c>
      <c r="H11" s="598">
        <v>112788.25573770492</v>
      </c>
      <c r="I11" s="598">
        <f t="shared" ref="I11:I39" si="0">G11-H11</f>
        <v>1236247.7442622951</v>
      </c>
    </row>
    <row r="12" spans="2:10" ht="16.5">
      <c r="B12" s="596">
        <f>B11+1</f>
        <v>2</v>
      </c>
      <c r="C12" s="597" t="s">
        <v>3120</v>
      </c>
      <c r="D12" s="577" t="s">
        <v>3118</v>
      </c>
      <c r="E12" s="917">
        <v>45656</v>
      </c>
      <c r="F12" s="577" t="s">
        <v>3119</v>
      </c>
      <c r="G12" s="598">
        <v>392000</v>
      </c>
      <c r="H12" s="598">
        <v>14780.327868852459</v>
      </c>
      <c r="I12" s="598">
        <f t="shared" si="0"/>
        <v>377219.67213114753</v>
      </c>
    </row>
    <row r="13" spans="2:10" ht="16.5">
      <c r="B13" s="596">
        <f t="shared" ref="B13:B39" si="1">B12+1</f>
        <v>3</v>
      </c>
      <c r="C13" s="597" t="s">
        <v>3121</v>
      </c>
      <c r="D13" s="577" t="s">
        <v>3122</v>
      </c>
      <c r="E13" s="917">
        <v>45401</v>
      </c>
      <c r="F13" s="577" t="s">
        <v>3119</v>
      </c>
      <c r="G13" s="598">
        <v>1344000</v>
      </c>
      <c r="H13" s="598">
        <v>191134.42622950819</v>
      </c>
      <c r="I13" s="598">
        <f t="shared" si="0"/>
        <v>1152865.5737704919</v>
      </c>
    </row>
    <row r="14" spans="2:10" ht="16.5">
      <c r="B14" s="596">
        <f t="shared" si="1"/>
        <v>4</v>
      </c>
      <c r="C14" s="597" t="s">
        <v>3123</v>
      </c>
      <c r="D14" s="577" t="s">
        <v>3122</v>
      </c>
      <c r="E14" s="917">
        <v>45495</v>
      </c>
      <c r="F14" s="577" t="s">
        <v>3119</v>
      </c>
      <c r="G14" s="598">
        <v>355093</v>
      </c>
      <c r="H14" s="598">
        <v>36819.069262295081</v>
      </c>
      <c r="I14" s="598">
        <f t="shared" si="0"/>
        <v>318273.93073770491</v>
      </c>
    </row>
    <row r="15" spans="2:10" ht="16.5">
      <c r="B15" s="596">
        <f t="shared" si="1"/>
        <v>5</v>
      </c>
      <c r="C15" s="597" t="s">
        <v>3124</v>
      </c>
      <c r="D15" s="577" t="s">
        <v>2829</v>
      </c>
      <c r="E15" s="917">
        <v>45444</v>
      </c>
      <c r="F15" s="577" t="s">
        <v>3119</v>
      </c>
      <c r="G15" s="598">
        <v>81760</v>
      </c>
      <c r="H15" s="598">
        <v>10186.491803278688</v>
      </c>
      <c r="I15" s="598">
        <f t="shared" si="0"/>
        <v>71573.508196721319</v>
      </c>
    </row>
    <row r="16" spans="2:10" ht="16.5">
      <c r="B16" s="596">
        <f t="shared" si="1"/>
        <v>6</v>
      </c>
      <c r="C16" s="597" t="s">
        <v>3125</v>
      </c>
      <c r="D16" s="577" t="s">
        <v>2829</v>
      </c>
      <c r="E16" s="917">
        <v>45465</v>
      </c>
      <c r="F16" s="577" t="s">
        <v>3119</v>
      </c>
      <c r="G16" s="598">
        <v>288000</v>
      </c>
      <c r="H16" s="598">
        <v>33403.278688524588</v>
      </c>
      <c r="I16" s="598">
        <f t="shared" si="0"/>
        <v>254596.72131147541</v>
      </c>
    </row>
    <row r="17" spans="2:9" ht="16.5">
      <c r="B17" s="596">
        <f t="shared" si="1"/>
        <v>7</v>
      </c>
      <c r="C17" s="597" t="s">
        <v>3126</v>
      </c>
      <c r="D17" s="577" t="s">
        <v>2829</v>
      </c>
      <c r="E17" s="917">
        <v>45514</v>
      </c>
      <c r="F17" s="577" t="s">
        <v>3119</v>
      </c>
      <c r="G17" s="598">
        <v>448000</v>
      </c>
      <c r="H17" s="598">
        <v>42963.934426229505</v>
      </c>
      <c r="I17" s="598">
        <f t="shared" si="0"/>
        <v>405036.06557377049</v>
      </c>
    </row>
    <row r="18" spans="2:9" ht="16.5">
      <c r="B18" s="596">
        <f t="shared" si="1"/>
        <v>8</v>
      </c>
      <c r="C18" s="597" t="s">
        <v>3127</v>
      </c>
      <c r="D18" s="577" t="s">
        <v>2829</v>
      </c>
      <c r="E18" s="917">
        <v>45562</v>
      </c>
      <c r="F18" s="577" t="s">
        <v>3119</v>
      </c>
      <c r="G18" s="598">
        <v>29120</v>
      </c>
      <c r="H18" s="598">
        <v>2219.8032786885246</v>
      </c>
      <c r="I18" s="598">
        <f t="shared" si="0"/>
        <v>26900.196721311477</v>
      </c>
    </row>
    <row r="19" spans="2:9" ht="16.5">
      <c r="B19" s="596">
        <f t="shared" si="1"/>
        <v>9</v>
      </c>
      <c r="C19" s="597" t="s">
        <v>3128</v>
      </c>
      <c r="D19" s="577" t="s">
        <v>3129</v>
      </c>
      <c r="E19" s="917">
        <v>45490</v>
      </c>
      <c r="F19" s="577" t="s">
        <v>3119</v>
      </c>
      <c r="G19" s="598">
        <v>2088600</v>
      </c>
      <c r="H19" s="598">
        <v>220843.77049180327</v>
      </c>
      <c r="I19" s="598">
        <f t="shared" si="0"/>
        <v>1867756.2295081967</v>
      </c>
    </row>
    <row r="20" spans="2:9" ht="16.5">
      <c r="B20" s="596">
        <f t="shared" si="1"/>
        <v>10</v>
      </c>
      <c r="C20" s="597" t="s">
        <v>3130</v>
      </c>
      <c r="D20" s="577" t="s">
        <v>3129</v>
      </c>
      <c r="E20" s="917">
        <v>45490</v>
      </c>
      <c r="F20" s="577" t="s">
        <v>3119</v>
      </c>
      <c r="G20" s="598">
        <v>3151680</v>
      </c>
      <c r="H20" s="598">
        <v>333251.40983606555</v>
      </c>
      <c r="I20" s="598">
        <f t="shared" si="0"/>
        <v>2818428.5901639345</v>
      </c>
    </row>
    <row r="21" spans="2:9" ht="16.5">
      <c r="B21" s="596">
        <f t="shared" si="1"/>
        <v>11</v>
      </c>
      <c r="C21" s="597" t="s">
        <v>3131</v>
      </c>
      <c r="D21" s="577" t="s">
        <v>3129</v>
      </c>
      <c r="E21" s="917">
        <v>45710</v>
      </c>
      <c r="F21" s="577" t="s">
        <v>3119</v>
      </c>
      <c r="G21" s="598">
        <v>285376</v>
      </c>
      <c r="H21" s="598">
        <v>4444.380327868852</v>
      </c>
      <c r="I21" s="598">
        <f t="shared" si="0"/>
        <v>280931.61967213114</v>
      </c>
    </row>
    <row r="22" spans="2:9" ht="16.5">
      <c r="B22" s="596">
        <f t="shared" si="1"/>
        <v>12</v>
      </c>
      <c r="C22" s="597" t="s">
        <v>3131</v>
      </c>
      <c r="D22" s="577" t="s">
        <v>3129</v>
      </c>
      <c r="E22" s="917">
        <v>45720</v>
      </c>
      <c r="F22" s="577" t="s">
        <v>3119</v>
      </c>
      <c r="G22" s="598">
        <v>172480</v>
      </c>
      <c r="H22" s="598">
        <v>1979.2786885245901</v>
      </c>
      <c r="I22" s="598">
        <f t="shared" si="0"/>
        <v>170500.72131147541</v>
      </c>
    </row>
    <row r="23" spans="2:9" ht="16.5">
      <c r="B23" s="596">
        <f t="shared" si="1"/>
        <v>13</v>
      </c>
      <c r="C23" s="597" t="s">
        <v>3132</v>
      </c>
      <c r="D23" s="577" t="s">
        <v>3129</v>
      </c>
      <c r="E23" s="917">
        <v>45743</v>
      </c>
      <c r="F23" s="577" t="s">
        <v>3119</v>
      </c>
      <c r="G23" s="598">
        <v>1275000</v>
      </c>
      <c r="H23" s="598">
        <v>2612.7049180327867</v>
      </c>
      <c r="I23" s="598">
        <f t="shared" si="0"/>
        <v>1272387.2950819673</v>
      </c>
    </row>
    <row r="24" spans="2:9" ht="16.5">
      <c r="B24" s="596">
        <f t="shared" si="1"/>
        <v>14</v>
      </c>
      <c r="C24" s="597" t="s">
        <v>3133</v>
      </c>
      <c r="D24" s="577" t="s">
        <v>2841</v>
      </c>
      <c r="E24" s="917">
        <v>45586</v>
      </c>
      <c r="F24" s="577" t="s">
        <v>3119</v>
      </c>
      <c r="G24" s="598">
        <v>7035000</v>
      </c>
      <c r="H24" s="598">
        <v>467077.86885245901</v>
      </c>
      <c r="I24" s="598">
        <f t="shared" si="0"/>
        <v>6567922.1311475411</v>
      </c>
    </row>
    <row r="25" spans="2:9" ht="16.5">
      <c r="B25" s="596">
        <f t="shared" si="1"/>
        <v>15</v>
      </c>
      <c r="C25" s="597" t="s">
        <v>3134</v>
      </c>
      <c r="D25" s="577" t="s">
        <v>3135</v>
      </c>
      <c r="E25" s="917">
        <v>45685</v>
      </c>
      <c r="F25" s="577" t="s">
        <v>3119</v>
      </c>
      <c r="G25" s="598">
        <v>929600</v>
      </c>
      <c r="H25" s="598">
        <v>24001.967213114753</v>
      </c>
      <c r="I25" s="598">
        <f t="shared" si="0"/>
        <v>905598.03278688528</v>
      </c>
    </row>
    <row r="26" spans="2:9" ht="16.5">
      <c r="B26" s="596">
        <f t="shared" si="1"/>
        <v>16</v>
      </c>
      <c r="C26" s="597" t="s">
        <v>3136</v>
      </c>
      <c r="D26" s="577" t="s">
        <v>3118</v>
      </c>
      <c r="E26" s="917">
        <v>45632</v>
      </c>
      <c r="F26" s="577" t="s">
        <v>3119</v>
      </c>
      <c r="G26" s="598">
        <v>2236560</v>
      </c>
      <c r="H26" s="598">
        <v>106328.26229508196</v>
      </c>
      <c r="I26" s="598">
        <f t="shared" si="0"/>
        <v>2130231.7377049183</v>
      </c>
    </row>
    <row r="27" spans="2:9" ht="16.5">
      <c r="B27" s="596">
        <f t="shared" si="1"/>
        <v>17</v>
      </c>
      <c r="C27" s="597" t="s">
        <v>3137</v>
      </c>
      <c r="D27" s="577" t="s">
        <v>3118</v>
      </c>
      <c r="E27" s="917">
        <v>45416</v>
      </c>
      <c r="F27" s="577" t="s">
        <v>3119</v>
      </c>
      <c r="G27" s="598">
        <v>2331000</v>
      </c>
      <c r="H27" s="598">
        <v>317168.85245901637</v>
      </c>
      <c r="I27" s="598">
        <f t="shared" si="0"/>
        <v>2013831.1475409837</v>
      </c>
    </row>
    <row r="28" spans="2:9" ht="16.5">
      <c r="B28" s="596">
        <f t="shared" si="1"/>
        <v>18</v>
      </c>
      <c r="C28" s="597" t="s">
        <v>3138</v>
      </c>
      <c r="D28" s="577" t="s">
        <v>3118</v>
      </c>
      <c r="E28" s="917">
        <v>45454</v>
      </c>
      <c r="F28" s="577" t="s">
        <v>3119</v>
      </c>
      <c r="G28" s="598">
        <v>380255</v>
      </c>
      <c r="H28" s="598">
        <v>45817.610655737706</v>
      </c>
      <c r="I28" s="598">
        <f t="shared" si="0"/>
        <v>334437.38934426231</v>
      </c>
    </row>
    <row r="29" spans="2:9" ht="16.5">
      <c r="B29" s="596">
        <f t="shared" si="1"/>
        <v>19</v>
      </c>
      <c r="C29" s="597" t="s">
        <v>3138</v>
      </c>
      <c r="D29" s="577" t="s">
        <v>3118</v>
      </c>
      <c r="E29" s="917">
        <v>45454</v>
      </c>
      <c r="F29" s="577" t="s">
        <v>3119</v>
      </c>
      <c r="G29" s="598">
        <v>36108</v>
      </c>
      <c r="H29" s="598">
        <v>4350.7180327868855</v>
      </c>
      <c r="I29" s="598">
        <f t="shared" si="0"/>
        <v>31757.281967213115</v>
      </c>
    </row>
    <row r="30" spans="2:9" ht="16.5">
      <c r="B30" s="596">
        <f t="shared" si="1"/>
        <v>20</v>
      </c>
      <c r="C30" s="597" t="s">
        <v>3139</v>
      </c>
      <c r="D30" s="577" t="s">
        <v>3118</v>
      </c>
      <c r="E30" s="917">
        <v>45470</v>
      </c>
      <c r="F30" s="577" t="s">
        <v>3119</v>
      </c>
      <c r="G30" s="598">
        <v>73366</v>
      </c>
      <c r="H30" s="598">
        <v>8358.9131147540975</v>
      </c>
      <c r="I30" s="598">
        <f t="shared" si="0"/>
        <v>65007.086885245903</v>
      </c>
    </row>
    <row r="31" spans="2:9" ht="16.5">
      <c r="B31" s="596">
        <f t="shared" si="1"/>
        <v>21</v>
      </c>
      <c r="C31" s="597" t="s">
        <v>3140</v>
      </c>
      <c r="D31" s="577" t="s">
        <v>3118</v>
      </c>
      <c r="E31" s="917">
        <v>45474</v>
      </c>
      <c r="F31" s="577" t="s">
        <v>3119</v>
      </c>
      <c r="G31" s="598">
        <v>30789</v>
      </c>
      <c r="H31" s="598">
        <v>3457.4532786885243</v>
      </c>
      <c r="I31" s="598">
        <f t="shared" si="0"/>
        <v>27331.546721311475</v>
      </c>
    </row>
    <row r="32" spans="2:9" ht="16.5">
      <c r="B32" s="596">
        <f t="shared" si="1"/>
        <v>22</v>
      </c>
      <c r="C32" s="597" t="s">
        <v>3141</v>
      </c>
      <c r="D32" s="577" t="s">
        <v>3118</v>
      </c>
      <c r="E32" s="917">
        <v>45549</v>
      </c>
      <c r="F32" s="577" t="s">
        <v>3119</v>
      </c>
      <c r="G32" s="598">
        <v>177519</v>
      </c>
      <c r="H32" s="598">
        <v>14477.98401639344</v>
      </c>
      <c r="I32" s="598">
        <f t="shared" si="0"/>
        <v>163041.01598360657</v>
      </c>
    </row>
    <row r="33" spans="2:9" ht="16.5">
      <c r="B33" s="596">
        <f t="shared" si="1"/>
        <v>23</v>
      </c>
      <c r="C33" s="597" t="s">
        <v>3142</v>
      </c>
      <c r="D33" s="577" t="s">
        <v>3118</v>
      </c>
      <c r="E33" s="917">
        <v>45716</v>
      </c>
      <c r="F33" s="577" t="s">
        <v>3119</v>
      </c>
      <c r="G33" s="598">
        <v>236645</v>
      </c>
      <c r="H33" s="598">
        <v>3103.5409836065573</v>
      </c>
      <c r="I33" s="598">
        <f t="shared" si="0"/>
        <v>233541.45901639343</v>
      </c>
    </row>
    <row r="34" spans="2:9" ht="16.5">
      <c r="B34" s="596">
        <f t="shared" si="1"/>
        <v>24</v>
      </c>
      <c r="C34" s="597" t="s">
        <v>3143</v>
      </c>
      <c r="D34" s="577" t="s">
        <v>3144</v>
      </c>
      <c r="E34" s="917">
        <v>45435</v>
      </c>
      <c r="F34" s="577" t="s">
        <v>3119</v>
      </c>
      <c r="G34" s="598">
        <v>397070</v>
      </c>
      <c r="H34" s="598">
        <v>50935.618852459018</v>
      </c>
      <c r="I34" s="598">
        <f t="shared" si="0"/>
        <v>346134.38114754099</v>
      </c>
    </row>
    <row r="35" spans="2:9" ht="16.5">
      <c r="B35" s="596">
        <f t="shared" si="1"/>
        <v>25</v>
      </c>
      <c r="C35" s="597" t="s">
        <v>3145</v>
      </c>
      <c r="D35" s="577" t="s">
        <v>3144</v>
      </c>
      <c r="E35" s="917">
        <v>45472</v>
      </c>
      <c r="F35" s="577" t="s">
        <v>3119</v>
      </c>
      <c r="G35" s="598">
        <v>210060</v>
      </c>
      <c r="H35" s="598">
        <v>23760.885245901638</v>
      </c>
      <c r="I35" s="598">
        <f t="shared" si="0"/>
        <v>186299.11475409835</v>
      </c>
    </row>
    <row r="36" spans="2:9" ht="16.5">
      <c r="B36" s="596">
        <f t="shared" si="1"/>
        <v>26</v>
      </c>
      <c r="C36" s="597" t="s">
        <v>3146</v>
      </c>
      <c r="D36" s="577" t="s">
        <v>3144</v>
      </c>
      <c r="E36" s="917">
        <v>45738</v>
      </c>
      <c r="F36" s="577" t="s">
        <v>3119</v>
      </c>
      <c r="G36" s="598">
        <v>1829000</v>
      </c>
      <c r="H36" s="598">
        <v>7495.9016393442625</v>
      </c>
      <c r="I36" s="598">
        <f t="shared" si="0"/>
        <v>1821504.0983606558</v>
      </c>
    </row>
    <row r="37" spans="2:9" ht="16.5">
      <c r="B37" s="596">
        <f t="shared" si="1"/>
        <v>27</v>
      </c>
      <c r="C37" s="597" t="s">
        <v>3147</v>
      </c>
      <c r="D37" s="577" t="s">
        <v>3148</v>
      </c>
      <c r="E37" s="917">
        <v>45715</v>
      </c>
      <c r="F37" s="577" t="s">
        <v>3119</v>
      </c>
      <c r="G37" s="598">
        <v>342720</v>
      </c>
      <c r="H37" s="598">
        <v>4635.1475409836066</v>
      </c>
      <c r="I37" s="598">
        <f t="shared" si="0"/>
        <v>338084.85245901637</v>
      </c>
    </row>
    <row r="38" spans="2:9" ht="16.5">
      <c r="B38" s="596">
        <f t="shared" si="1"/>
        <v>28</v>
      </c>
      <c r="C38" s="597" t="s">
        <v>3149</v>
      </c>
      <c r="D38" s="577" t="s">
        <v>3150</v>
      </c>
      <c r="E38" s="917">
        <v>45551</v>
      </c>
      <c r="F38" s="577" t="s">
        <v>3119</v>
      </c>
      <c r="G38" s="598">
        <v>828800</v>
      </c>
      <c r="H38" s="598">
        <v>66915.409836065577</v>
      </c>
      <c r="I38" s="598">
        <f t="shared" si="0"/>
        <v>761884.59016393439</v>
      </c>
    </row>
    <row r="39" spans="2:9" ht="16.5">
      <c r="B39" s="596">
        <f t="shared" si="1"/>
        <v>29</v>
      </c>
      <c r="C39" s="597" t="s">
        <v>3151</v>
      </c>
      <c r="D39" s="577" t="s">
        <v>3152</v>
      </c>
      <c r="E39" s="917">
        <v>45635</v>
      </c>
      <c r="F39" s="577" t="s">
        <v>3119</v>
      </c>
      <c r="G39" s="598">
        <v>280000</v>
      </c>
      <c r="H39" s="598">
        <v>12967.213114754099</v>
      </c>
      <c r="I39" s="598">
        <f t="shared" si="0"/>
        <v>267032.78688524588</v>
      </c>
    </row>
    <row r="40" spans="2:9" s="600" customFormat="1">
      <c r="B40" s="585"/>
      <c r="C40" s="585" t="s">
        <v>97</v>
      </c>
      <c r="D40" s="585"/>
      <c r="E40" s="918"/>
      <c r="F40" s="585"/>
      <c r="G40" s="599">
        <f>SUM(G11:G39)</f>
        <v>28614637</v>
      </c>
      <c r="H40" s="599">
        <f>SUM(H11:H39)</f>
        <v>2168280.4786885246</v>
      </c>
      <c r="I40" s="599">
        <f>SUM(I11:I39)</f>
        <v>26446356.521311484</v>
      </c>
    </row>
    <row r="42" spans="2:9" ht="66" customHeight="1">
      <c r="B42" s="1346" t="s">
        <v>3468</v>
      </c>
      <c r="C42" s="1346"/>
      <c r="D42" s="1346"/>
      <c r="E42" s="1346"/>
      <c r="F42" s="1346"/>
      <c r="G42" s="1346"/>
      <c r="H42" s="1346"/>
      <c r="I42" s="1346"/>
    </row>
    <row r="43" spans="2:9">
      <c r="B43" s="1345" t="s">
        <v>3109</v>
      </c>
      <c r="C43" s="1345"/>
      <c r="D43" s="1345"/>
      <c r="E43" s="1345"/>
      <c r="F43" s="1345"/>
      <c r="G43" s="1345"/>
      <c r="H43" s="1345"/>
      <c r="I43" s="1345"/>
    </row>
    <row r="44" spans="2:9">
      <c r="B44" s="590"/>
      <c r="C44" s="603"/>
      <c r="D44" s="603"/>
      <c r="E44" s="920"/>
      <c r="F44" s="603"/>
      <c r="G44" s="909"/>
      <c r="H44" s="909"/>
      <c r="I44" s="910" t="s">
        <v>70</v>
      </c>
    </row>
    <row r="45" spans="2:9" s="406" customFormat="1" ht="63.75">
      <c r="B45" s="594" t="s">
        <v>3110</v>
      </c>
      <c r="C45" s="594" t="s">
        <v>3111</v>
      </c>
      <c r="D45" s="594" t="s">
        <v>3112</v>
      </c>
      <c r="E45" s="916" t="s">
        <v>3095</v>
      </c>
      <c r="F45" s="594" t="s">
        <v>3113</v>
      </c>
      <c r="G45" s="595" t="s">
        <v>3114</v>
      </c>
      <c r="H45" s="595" t="s">
        <v>3115</v>
      </c>
      <c r="I45" s="595" t="s">
        <v>3153</v>
      </c>
    </row>
    <row r="46" spans="2:9" ht="16.5">
      <c r="B46" s="596">
        <v>1</v>
      </c>
      <c r="C46" s="597" t="s">
        <v>3154</v>
      </c>
      <c r="D46" s="577" t="s">
        <v>3118</v>
      </c>
      <c r="E46" s="917">
        <v>45064</v>
      </c>
      <c r="F46" s="577" t="s">
        <v>3119</v>
      </c>
      <c r="G46" s="598">
        <v>85550</v>
      </c>
      <c r="H46" s="598">
        <v>11184.610655737704</v>
      </c>
      <c r="I46" s="598">
        <f>G46-H46</f>
        <v>74365.389344262294</v>
      </c>
    </row>
    <row r="47" spans="2:9" ht="16.5">
      <c r="B47" s="596">
        <f>B46+1</f>
        <v>2</v>
      </c>
      <c r="C47" s="597" t="s">
        <v>3155</v>
      </c>
      <c r="D47" s="577" t="s">
        <v>2847</v>
      </c>
      <c r="E47" s="917">
        <v>45166</v>
      </c>
      <c r="F47" s="577" t="s">
        <v>3119</v>
      </c>
      <c r="G47" s="598">
        <v>240484</v>
      </c>
      <c r="H47" s="598">
        <v>21387.306557377047</v>
      </c>
      <c r="I47" s="598">
        <f t="shared" ref="I47:I87" si="2">G47-H47</f>
        <v>219096.69344262296</v>
      </c>
    </row>
    <row r="48" spans="2:9" ht="16.5">
      <c r="B48" s="596">
        <f t="shared" ref="B48:B87" si="3">B47+1</f>
        <v>3</v>
      </c>
      <c r="C48" s="597" t="s">
        <v>3156</v>
      </c>
      <c r="D48" s="577" t="s">
        <v>2847</v>
      </c>
      <c r="E48" s="917">
        <v>45184</v>
      </c>
      <c r="F48" s="577" t="s">
        <v>3119</v>
      </c>
      <c r="G48" s="598">
        <v>654900</v>
      </c>
      <c r="H48" s="598">
        <v>53411.926229508194</v>
      </c>
      <c r="I48" s="598">
        <f t="shared" si="2"/>
        <v>601488.07377049176</v>
      </c>
    </row>
    <row r="49" spans="2:9" ht="16.5">
      <c r="B49" s="596">
        <f t="shared" si="3"/>
        <v>4</v>
      </c>
      <c r="C49" s="597" t="s">
        <v>3156</v>
      </c>
      <c r="D49" s="577" t="s">
        <v>2847</v>
      </c>
      <c r="E49" s="917">
        <v>45202</v>
      </c>
      <c r="F49" s="577" t="s">
        <v>3119</v>
      </c>
      <c r="G49" s="598">
        <v>407100</v>
      </c>
      <c r="H49" s="598">
        <v>30198.811475409835</v>
      </c>
      <c r="I49" s="598">
        <f t="shared" si="2"/>
        <v>376901.18852459016</v>
      </c>
    </row>
    <row r="50" spans="2:9" ht="16.5">
      <c r="B50" s="596">
        <f t="shared" si="3"/>
        <v>5</v>
      </c>
      <c r="C50" s="601" t="s">
        <v>3157</v>
      </c>
      <c r="D50" s="577" t="s">
        <v>3158</v>
      </c>
      <c r="E50" s="917">
        <v>45245</v>
      </c>
      <c r="F50" s="577" t="s">
        <v>3119</v>
      </c>
      <c r="G50" s="598">
        <v>201780</v>
      </c>
      <c r="H50" s="598">
        <v>11412.147540983606</v>
      </c>
      <c r="I50" s="598">
        <f t="shared" si="2"/>
        <v>190367.8524590164</v>
      </c>
    </row>
    <row r="51" spans="2:9" ht="16.5">
      <c r="B51" s="596">
        <f t="shared" si="3"/>
        <v>6</v>
      </c>
      <c r="C51" s="601" t="s">
        <v>3159</v>
      </c>
      <c r="D51" s="577" t="s">
        <v>3122</v>
      </c>
      <c r="E51" s="917">
        <v>45062</v>
      </c>
      <c r="F51" s="577" t="s">
        <v>3119</v>
      </c>
      <c r="G51" s="598">
        <v>235200</v>
      </c>
      <c r="H51" s="598">
        <v>30942.295081967211</v>
      </c>
      <c r="I51" s="598">
        <f t="shared" si="2"/>
        <v>204257.7049180328</v>
      </c>
    </row>
    <row r="52" spans="2:9" ht="16.5">
      <c r="B52" s="596">
        <f t="shared" si="3"/>
        <v>7</v>
      </c>
      <c r="C52" s="597" t="s">
        <v>3160</v>
      </c>
      <c r="D52" s="577" t="s">
        <v>2854</v>
      </c>
      <c r="E52" s="917">
        <v>45190</v>
      </c>
      <c r="F52" s="577" t="s">
        <v>3119</v>
      </c>
      <c r="G52" s="598">
        <v>2336400</v>
      </c>
      <c r="H52" s="598">
        <v>184805.40983606558</v>
      </c>
      <c r="I52" s="598">
        <f t="shared" si="2"/>
        <v>2151594.5901639345</v>
      </c>
    </row>
    <row r="53" spans="2:9" ht="16.5">
      <c r="B53" s="596">
        <f t="shared" si="3"/>
        <v>8</v>
      </c>
      <c r="C53" s="597" t="s">
        <v>3161</v>
      </c>
      <c r="D53" s="577" t="s">
        <v>2854</v>
      </c>
      <c r="E53" s="917">
        <v>45293</v>
      </c>
      <c r="F53" s="577" t="s">
        <v>3119</v>
      </c>
      <c r="G53" s="598">
        <v>504000</v>
      </c>
      <c r="H53" s="598">
        <v>18590.163934426229</v>
      </c>
      <c r="I53" s="598">
        <f t="shared" si="2"/>
        <v>485409.83606557379</v>
      </c>
    </row>
    <row r="54" spans="2:9" ht="16.5">
      <c r="B54" s="596">
        <f t="shared" si="3"/>
        <v>9</v>
      </c>
      <c r="C54" s="597" t="s">
        <v>3162</v>
      </c>
      <c r="D54" s="577" t="s">
        <v>2854</v>
      </c>
      <c r="E54" s="917">
        <v>45337</v>
      </c>
      <c r="F54" s="577" t="s">
        <v>3119</v>
      </c>
      <c r="G54" s="598">
        <v>1840800</v>
      </c>
      <c r="H54" s="598">
        <v>34703.606557377047</v>
      </c>
      <c r="I54" s="598">
        <f t="shared" si="2"/>
        <v>1806096.3934426229</v>
      </c>
    </row>
    <row r="55" spans="2:9" ht="16.5">
      <c r="B55" s="596">
        <f t="shared" si="3"/>
        <v>10</v>
      </c>
      <c r="C55" s="597" t="s">
        <v>3163</v>
      </c>
      <c r="D55" s="577" t="s">
        <v>3164</v>
      </c>
      <c r="E55" s="917">
        <v>45316</v>
      </c>
      <c r="F55" s="577" t="s">
        <v>3119</v>
      </c>
      <c r="G55" s="598">
        <v>32800</v>
      </c>
      <c r="H55" s="598">
        <v>900.65573770491801</v>
      </c>
      <c r="I55" s="598">
        <f t="shared" si="2"/>
        <v>31899.344262295082</v>
      </c>
    </row>
    <row r="56" spans="2:9" ht="16.5">
      <c r="B56" s="596">
        <f t="shared" si="3"/>
        <v>11</v>
      </c>
      <c r="C56" s="597" t="s">
        <v>3165</v>
      </c>
      <c r="D56" s="577" t="s">
        <v>3166</v>
      </c>
      <c r="E56" s="917">
        <v>45243</v>
      </c>
      <c r="F56" s="577" t="s">
        <v>3119</v>
      </c>
      <c r="G56" s="598">
        <v>50740</v>
      </c>
      <c r="H56" s="598">
        <v>2911.311475409836</v>
      </c>
      <c r="I56" s="598">
        <f t="shared" si="2"/>
        <v>47828.688524590165</v>
      </c>
    </row>
    <row r="57" spans="2:9" ht="16.5">
      <c r="B57" s="596">
        <f t="shared" si="3"/>
        <v>12</v>
      </c>
      <c r="C57" s="597" t="s">
        <v>3167</v>
      </c>
      <c r="D57" s="577" t="s">
        <v>2841</v>
      </c>
      <c r="E57" s="917">
        <v>45139</v>
      </c>
      <c r="F57" s="577" t="s">
        <v>3119</v>
      </c>
      <c r="G57" s="598">
        <v>224365.2</v>
      </c>
      <c r="H57" s="598">
        <v>22436.519999999997</v>
      </c>
      <c r="I57" s="598">
        <f t="shared" si="2"/>
        <v>201928.68000000002</v>
      </c>
    </row>
    <row r="58" spans="2:9" ht="16.5">
      <c r="B58" s="596">
        <f t="shared" si="3"/>
        <v>13</v>
      </c>
      <c r="C58" s="597" t="s">
        <v>3168</v>
      </c>
      <c r="D58" s="577" t="s">
        <v>2841</v>
      </c>
      <c r="E58" s="917">
        <v>45199</v>
      </c>
      <c r="F58" s="577" t="s">
        <v>3119</v>
      </c>
      <c r="G58" s="598">
        <v>9300000</v>
      </c>
      <c r="H58" s="598">
        <v>701311.47540983604</v>
      </c>
      <c r="I58" s="598">
        <f t="shared" si="2"/>
        <v>8598688.5245901644</v>
      </c>
    </row>
    <row r="59" spans="2:9" ht="16.5">
      <c r="B59" s="596">
        <f t="shared" si="3"/>
        <v>14</v>
      </c>
      <c r="C59" s="597" t="s">
        <v>3167</v>
      </c>
      <c r="D59" s="577" t="s">
        <v>2841</v>
      </c>
      <c r="E59" s="917">
        <v>45303</v>
      </c>
      <c r="F59" s="577" t="s">
        <v>3119</v>
      </c>
      <c r="G59" s="598">
        <v>483943.73</v>
      </c>
      <c r="H59" s="598">
        <v>15867.007540983603</v>
      </c>
      <c r="I59" s="598">
        <f t="shared" si="2"/>
        <v>468076.72245901637</v>
      </c>
    </row>
    <row r="60" spans="2:9" ht="16.5">
      <c r="B60" s="596">
        <f t="shared" si="3"/>
        <v>15</v>
      </c>
      <c r="C60" s="597" t="s">
        <v>3169</v>
      </c>
      <c r="D60" s="577" t="s">
        <v>3118</v>
      </c>
      <c r="E60" s="917">
        <v>45056</v>
      </c>
      <c r="F60" s="577" t="s">
        <v>3119</v>
      </c>
      <c r="G60" s="598">
        <v>45000</v>
      </c>
      <c r="H60" s="598">
        <v>6030.7377049180332</v>
      </c>
      <c r="I60" s="598">
        <f t="shared" si="2"/>
        <v>38969.262295081964</v>
      </c>
    </row>
    <row r="61" spans="2:9" ht="16.5">
      <c r="B61" s="596">
        <f t="shared" si="3"/>
        <v>16</v>
      </c>
      <c r="C61" s="597" t="s">
        <v>3170</v>
      </c>
      <c r="D61" s="577" t="s">
        <v>3118</v>
      </c>
      <c r="E61" s="917">
        <v>45129</v>
      </c>
      <c r="F61" s="577" t="s">
        <v>3119</v>
      </c>
      <c r="G61" s="598">
        <v>5500000.0599999996</v>
      </c>
      <c r="H61" s="598">
        <v>572540.98985245894</v>
      </c>
      <c r="I61" s="598">
        <f t="shared" si="2"/>
        <v>4927459.0701475404</v>
      </c>
    </row>
    <row r="62" spans="2:9" ht="16.5">
      <c r="B62" s="596">
        <f t="shared" si="3"/>
        <v>17</v>
      </c>
      <c r="C62" s="597" t="s">
        <v>3171</v>
      </c>
      <c r="D62" s="577" t="s">
        <v>2839</v>
      </c>
      <c r="E62" s="917">
        <v>45131</v>
      </c>
      <c r="F62" s="577" t="s">
        <v>3119</v>
      </c>
      <c r="G62" s="598">
        <v>3617600</v>
      </c>
      <c r="H62" s="598">
        <v>373620.98360655736</v>
      </c>
      <c r="I62" s="598">
        <f t="shared" si="2"/>
        <v>3243979.0163934426</v>
      </c>
    </row>
    <row r="63" spans="2:9" ht="16.5">
      <c r="B63" s="596">
        <f t="shared" si="3"/>
        <v>18</v>
      </c>
      <c r="C63" s="597" t="s">
        <v>3172</v>
      </c>
      <c r="D63" s="577" t="s">
        <v>3135</v>
      </c>
      <c r="E63" s="917">
        <v>45073</v>
      </c>
      <c r="F63" s="577" t="s">
        <v>3119</v>
      </c>
      <c r="G63" s="598">
        <v>291200</v>
      </c>
      <c r="H63" s="598">
        <v>36996.721311475412</v>
      </c>
      <c r="I63" s="598">
        <f t="shared" si="2"/>
        <v>254203.27868852459</v>
      </c>
    </row>
    <row r="64" spans="2:9" ht="16.5">
      <c r="B64" s="596">
        <f t="shared" si="3"/>
        <v>19</v>
      </c>
      <c r="C64" s="597" t="s">
        <v>3173</v>
      </c>
      <c r="D64" s="577" t="s">
        <v>3135</v>
      </c>
      <c r="E64" s="917">
        <v>45078</v>
      </c>
      <c r="F64" s="577" t="s">
        <v>3119</v>
      </c>
      <c r="G64" s="598">
        <v>141120</v>
      </c>
      <c r="H64" s="598">
        <v>17640</v>
      </c>
      <c r="I64" s="598">
        <f t="shared" si="2"/>
        <v>123480</v>
      </c>
    </row>
    <row r="65" spans="2:9" ht="16.5">
      <c r="B65" s="596">
        <f t="shared" si="3"/>
        <v>20</v>
      </c>
      <c r="C65" s="597" t="s">
        <v>3174</v>
      </c>
      <c r="D65" s="577" t="s">
        <v>3135</v>
      </c>
      <c r="E65" s="917">
        <v>45247</v>
      </c>
      <c r="F65" s="577" t="s">
        <v>3119</v>
      </c>
      <c r="G65" s="598">
        <v>168000</v>
      </c>
      <c r="H65" s="598">
        <v>9363.934426229509</v>
      </c>
      <c r="I65" s="598">
        <f t="shared" si="2"/>
        <v>158636.06557377049</v>
      </c>
    </row>
    <row r="66" spans="2:9" ht="16.5">
      <c r="B66" s="596">
        <f t="shared" si="3"/>
        <v>21</v>
      </c>
      <c r="C66" s="597" t="s">
        <v>3175</v>
      </c>
      <c r="D66" s="577" t="s">
        <v>3135</v>
      </c>
      <c r="E66" s="917">
        <v>45349</v>
      </c>
      <c r="F66" s="577" t="s">
        <v>3119</v>
      </c>
      <c r="G66" s="598">
        <v>53760</v>
      </c>
      <c r="H66" s="598">
        <v>749.11475409836066</v>
      </c>
      <c r="I66" s="598">
        <f t="shared" si="2"/>
        <v>53010.885245901642</v>
      </c>
    </row>
    <row r="67" spans="2:9" ht="16.5">
      <c r="B67" s="596">
        <f t="shared" si="3"/>
        <v>22</v>
      </c>
      <c r="C67" s="597" t="s">
        <v>3176</v>
      </c>
      <c r="D67" s="577" t="s">
        <v>3118</v>
      </c>
      <c r="E67" s="917">
        <v>45138</v>
      </c>
      <c r="F67" s="577" t="s">
        <v>3119</v>
      </c>
      <c r="G67" s="598">
        <v>2486400</v>
      </c>
      <c r="H67" s="598">
        <v>249659.01639344261</v>
      </c>
      <c r="I67" s="598">
        <f t="shared" si="2"/>
        <v>2236740.9836065574</v>
      </c>
    </row>
    <row r="68" spans="2:9" ht="16.5">
      <c r="B68" s="596">
        <f t="shared" si="3"/>
        <v>23</v>
      </c>
      <c r="C68" s="597" t="s">
        <v>3177</v>
      </c>
      <c r="D68" s="577" t="s">
        <v>3118</v>
      </c>
      <c r="E68" s="917">
        <v>45176</v>
      </c>
      <c r="F68" s="577" t="s">
        <v>3119</v>
      </c>
      <c r="G68" s="598">
        <v>2016000</v>
      </c>
      <c r="H68" s="598">
        <v>171029.50819672132</v>
      </c>
      <c r="I68" s="598">
        <f t="shared" si="2"/>
        <v>1844970.4918032787</v>
      </c>
    </row>
    <row r="69" spans="2:9" ht="16.5">
      <c r="B69" s="596">
        <f t="shared" si="3"/>
        <v>24</v>
      </c>
      <c r="C69" s="597" t="s">
        <v>3178</v>
      </c>
      <c r="D69" s="577" t="s">
        <v>3118</v>
      </c>
      <c r="E69" s="917">
        <v>45296</v>
      </c>
      <c r="F69" s="577" t="s">
        <v>3119</v>
      </c>
      <c r="G69" s="598">
        <v>172002</v>
      </c>
      <c r="H69" s="598">
        <v>6132.8581967213113</v>
      </c>
      <c r="I69" s="598">
        <f t="shared" si="2"/>
        <v>165869.14180327868</v>
      </c>
    </row>
    <row r="70" spans="2:9" ht="16.5">
      <c r="B70" s="596">
        <f t="shared" si="3"/>
        <v>25</v>
      </c>
      <c r="C70" s="597" t="s">
        <v>3179</v>
      </c>
      <c r="D70" s="577" t="s">
        <v>3118</v>
      </c>
      <c r="E70" s="917">
        <v>45354</v>
      </c>
      <c r="F70" s="577" t="s">
        <v>3119</v>
      </c>
      <c r="G70" s="598">
        <v>267930</v>
      </c>
      <c r="H70" s="598">
        <v>3184.4139344262294</v>
      </c>
      <c r="I70" s="598">
        <f t="shared" si="2"/>
        <v>264745.58606557379</v>
      </c>
    </row>
    <row r="71" spans="2:9" ht="16.5">
      <c r="B71" s="596">
        <f t="shared" si="3"/>
        <v>26</v>
      </c>
      <c r="C71" s="597" t="s">
        <v>3180</v>
      </c>
      <c r="D71" s="577" t="s">
        <v>3118</v>
      </c>
      <c r="E71" s="917">
        <v>45356</v>
      </c>
      <c r="F71" s="577" t="s">
        <v>3119</v>
      </c>
      <c r="G71" s="598">
        <v>329413</v>
      </c>
      <c r="H71" s="598">
        <v>3645.1438524590162</v>
      </c>
      <c r="I71" s="598">
        <f t="shared" si="2"/>
        <v>325767.85614754097</v>
      </c>
    </row>
    <row r="72" spans="2:9" ht="16.5">
      <c r="B72" s="596">
        <f t="shared" si="3"/>
        <v>27</v>
      </c>
      <c r="C72" s="597" t="s">
        <v>3141</v>
      </c>
      <c r="D72" s="577" t="s">
        <v>3118</v>
      </c>
      <c r="E72" s="917">
        <v>45146</v>
      </c>
      <c r="F72" s="577" t="s">
        <v>3119</v>
      </c>
      <c r="G72" s="598">
        <v>138650</v>
      </c>
      <c r="H72" s="598">
        <v>13467.233606557376</v>
      </c>
      <c r="I72" s="598">
        <f t="shared" si="2"/>
        <v>125182.76639344262</v>
      </c>
    </row>
    <row r="73" spans="2:9" ht="16.5">
      <c r="B73" s="596">
        <f t="shared" si="3"/>
        <v>28</v>
      </c>
      <c r="C73" s="597" t="s">
        <v>3141</v>
      </c>
      <c r="D73" s="577" t="s">
        <v>3118</v>
      </c>
      <c r="E73" s="917">
        <v>45289</v>
      </c>
      <c r="F73" s="577" t="s">
        <v>3119</v>
      </c>
      <c r="G73" s="598">
        <v>279188</v>
      </c>
      <c r="H73" s="598">
        <v>10755.603278688524</v>
      </c>
      <c r="I73" s="598">
        <f t="shared" si="2"/>
        <v>268432.3967213115</v>
      </c>
    </row>
    <row r="74" spans="2:9" ht="16.5">
      <c r="B74" s="596">
        <f t="shared" si="3"/>
        <v>29</v>
      </c>
      <c r="C74" s="597" t="s">
        <v>3181</v>
      </c>
      <c r="D74" s="577" t="s">
        <v>3118</v>
      </c>
      <c r="E74" s="917">
        <v>45314</v>
      </c>
      <c r="F74" s="577" t="s">
        <v>3119</v>
      </c>
      <c r="G74" s="598">
        <v>1017538</v>
      </c>
      <c r="H74" s="598">
        <v>28774.640163934422</v>
      </c>
      <c r="I74" s="598">
        <f t="shared" si="2"/>
        <v>988763.35983606556</v>
      </c>
    </row>
    <row r="75" spans="2:9" ht="16.5">
      <c r="B75" s="596">
        <f t="shared" si="3"/>
        <v>30</v>
      </c>
      <c r="C75" s="597" t="s">
        <v>3141</v>
      </c>
      <c r="D75" s="577" t="s">
        <v>3118</v>
      </c>
      <c r="E75" s="917">
        <v>45330</v>
      </c>
      <c r="F75" s="577" t="s">
        <v>3119</v>
      </c>
      <c r="G75" s="598">
        <v>109000</v>
      </c>
      <c r="H75" s="598">
        <v>2367.622950819672</v>
      </c>
      <c r="I75" s="598">
        <f t="shared" si="2"/>
        <v>106632.37704918033</v>
      </c>
    </row>
    <row r="76" spans="2:9" ht="16.5">
      <c r="B76" s="596">
        <f t="shared" si="3"/>
        <v>31</v>
      </c>
      <c r="C76" s="597" t="s">
        <v>3182</v>
      </c>
      <c r="D76" s="577" t="s">
        <v>3118</v>
      </c>
      <c r="E76" s="917">
        <v>45073</v>
      </c>
      <c r="F76" s="577" t="s">
        <v>3119</v>
      </c>
      <c r="G76" s="598">
        <v>165950</v>
      </c>
      <c r="H76" s="598">
        <v>21083.811475409835</v>
      </c>
      <c r="I76" s="598">
        <f t="shared" si="2"/>
        <v>144866.18852459016</v>
      </c>
    </row>
    <row r="77" spans="2:9" ht="16.5">
      <c r="B77" s="596">
        <f t="shared" si="3"/>
        <v>32</v>
      </c>
      <c r="C77" s="601" t="s">
        <v>3183</v>
      </c>
      <c r="D77" s="577" t="s">
        <v>3118</v>
      </c>
      <c r="E77" s="917">
        <v>45208</v>
      </c>
      <c r="F77" s="577" t="s">
        <v>3119</v>
      </c>
      <c r="G77" s="598">
        <v>224200</v>
      </c>
      <c r="H77" s="598">
        <v>16079.918032786885</v>
      </c>
      <c r="I77" s="598">
        <f t="shared" si="2"/>
        <v>208120.0819672131</v>
      </c>
    </row>
    <row r="78" spans="2:9" ht="16.5">
      <c r="B78" s="596">
        <f t="shared" si="3"/>
        <v>33</v>
      </c>
      <c r="C78" s="601" t="s">
        <v>3184</v>
      </c>
      <c r="D78" s="577" t="s">
        <v>3144</v>
      </c>
      <c r="E78" s="917">
        <v>45043</v>
      </c>
      <c r="F78" s="577" t="s">
        <v>3119</v>
      </c>
      <c r="G78" s="598">
        <v>50000</v>
      </c>
      <c r="H78" s="598">
        <v>6967.2131147540986</v>
      </c>
      <c r="I78" s="598">
        <f t="shared" si="2"/>
        <v>43032.7868852459</v>
      </c>
    </row>
    <row r="79" spans="2:9" ht="16.5">
      <c r="B79" s="596">
        <f t="shared" si="3"/>
        <v>34</v>
      </c>
      <c r="C79" s="601" t="s">
        <v>3185</v>
      </c>
      <c r="D79" s="577" t="s">
        <v>3144</v>
      </c>
      <c r="E79" s="917">
        <v>45138</v>
      </c>
      <c r="F79" s="577" t="s">
        <v>3119</v>
      </c>
      <c r="G79" s="598">
        <v>3727360</v>
      </c>
      <c r="H79" s="598">
        <v>374263.60655737703</v>
      </c>
      <c r="I79" s="598">
        <f t="shared" si="2"/>
        <v>3353096.3934426229</v>
      </c>
    </row>
    <row r="80" spans="2:9" ht="16.5">
      <c r="B80" s="596">
        <f t="shared" si="3"/>
        <v>35</v>
      </c>
      <c r="C80" s="601" t="s">
        <v>3185</v>
      </c>
      <c r="D80" s="577" t="s">
        <v>3144</v>
      </c>
      <c r="E80" s="917">
        <v>45236</v>
      </c>
      <c r="F80" s="577" t="s">
        <v>3119</v>
      </c>
      <c r="G80" s="598">
        <v>1456000</v>
      </c>
      <c r="H80" s="598">
        <v>87718.032786885247</v>
      </c>
      <c r="I80" s="598">
        <f t="shared" si="2"/>
        <v>1368281.9672131147</v>
      </c>
    </row>
    <row r="81" spans="2:9" ht="16.5">
      <c r="B81" s="596">
        <f t="shared" si="3"/>
        <v>36</v>
      </c>
      <c r="C81" s="601" t="s">
        <v>3185</v>
      </c>
      <c r="D81" s="577" t="s">
        <v>3144</v>
      </c>
      <c r="E81" s="917">
        <v>45250</v>
      </c>
      <c r="F81" s="577" t="s">
        <v>3119</v>
      </c>
      <c r="G81" s="598">
        <v>860160</v>
      </c>
      <c r="H81" s="598">
        <v>46885.770491803276</v>
      </c>
      <c r="I81" s="598">
        <f t="shared" si="2"/>
        <v>813274.2295081967</v>
      </c>
    </row>
    <row r="82" spans="2:9" ht="16.5">
      <c r="B82" s="596">
        <f t="shared" si="3"/>
        <v>37</v>
      </c>
      <c r="C82" s="601" t="s">
        <v>3185</v>
      </c>
      <c r="D82" s="577" t="s">
        <v>3144</v>
      </c>
      <c r="E82" s="917">
        <v>45260</v>
      </c>
      <c r="F82" s="577" t="s">
        <v>3119</v>
      </c>
      <c r="G82" s="598">
        <v>2329600</v>
      </c>
      <c r="H82" s="598">
        <v>117434.75409836066</v>
      </c>
      <c r="I82" s="598">
        <f t="shared" si="2"/>
        <v>2212165.2459016396</v>
      </c>
    </row>
    <row r="83" spans="2:9" ht="16.5">
      <c r="B83" s="596">
        <f t="shared" si="3"/>
        <v>38</v>
      </c>
      <c r="C83" s="601" t="s">
        <v>3185</v>
      </c>
      <c r="D83" s="577" t="s">
        <v>3144</v>
      </c>
      <c r="E83" s="917">
        <v>45289</v>
      </c>
      <c r="F83" s="577" t="s">
        <v>3119</v>
      </c>
      <c r="G83" s="598">
        <v>582400</v>
      </c>
      <c r="H83" s="598">
        <v>22436.721311475409</v>
      </c>
      <c r="I83" s="598">
        <f t="shared" si="2"/>
        <v>559963.27868852462</v>
      </c>
    </row>
    <row r="84" spans="2:9" ht="16.5">
      <c r="B84" s="596">
        <f t="shared" si="3"/>
        <v>39</v>
      </c>
      <c r="C84" s="597" t="s">
        <v>3186</v>
      </c>
      <c r="D84" s="577" t="s">
        <v>3148</v>
      </c>
      <c r="E84" s="917">
        <v>45114</v>
      </c>
      <c r="F84" s="577" t="s">
        <v>3119</v>
      </c>
      <c r="G84" s="598">
        <v>10384000</v>
      </c>
      <c r="H84" s="598">
        <v>1144793.4426229508</v>
      </c>
      <c r="I84" s="598">
        <f t="shared" si="2"/>
        <v>9239206.5573770497</v>
      </c>
    </row>
    <row r="85" spans="2:9" ht="16.5">
      <c r="B85" s="596">
        <f t="shared" si="3"/>
        <v>40</v>
      </c>
      <c r="C85" s="597" t="s">
        <v>3187</v>
      </c>
      <c r="D85" s="577" t="s">
        <v>3152</v>
      </c>
      <c r="E85" s="917">
        <v>45293</v>
      </c>
      <c r="F85" s="577" t="s">
        <v>3119</v>
      </c>
      <c r="G85" s="598">
        <v>2500000</v>
      </c>
      <c r="H85" s="598">
        <v>92213.114754098366</v>
      </c>
      <c r="I85" s="598">
        <f t="shared" si="2"/>
        <v>2407786.8852459015</v>
      </c>
    </row>
    <row r="86" spans="2:9" ht="16.5">
      <c r="B86" s="596">
        <f t="shared" si="3"/>
        <v>41</v>
      </c>
      <c r="C86" s="597" t="s">
        <v>3188</v>
      </c>
      <c r="D86" s="577" t="s">
        <v>3152</v>
      </c>
      <c r="E86" s="917">
        <v>45369</v>
      </c>
      <c r="F86" s="577" t="s">
        <v>3119</v>
      </c>
      <c r="G86" s="598">
        <v>1650000</v>
      </c>
      <c r="H86" s="598">
        <v>9467.2131147540986</v>
      </c>
      <c r="I86" s="598">
        <f t="shared" si="2"/>
        <v>1640532.7868852459</v>
      </c>
    </row>
    <row r="87" spans="2:9" ht="16.5">
      <c r="B87" s="596">
        <f t="shared" si="3"/>
        <v>42</v>
      </c>
      <c r="C87" s="597" t="s">
        <v>3189</v>
      </c>
      <c r="D87" s="577" t="s">
        <v>3190</v>
      </c>
      <c r="E87" s="917">
        <v>45289</v>
      </c>
      <c r="F87" s="577" t="s">
        <v>3119</v>
      </c>
      <c r="G87" s="598">
        <v>2550000</v>
      </c>
      <c r="H87" s="598">
        <v>98237.704918032789</v>
      </c>
      <c r="I87" s="598">
        <f t="shared" si="2"/>
        <v>2451762.295081967</v>
      </c>
    </row>
    <row r="88" spans="2:9">
      <c r="B88" s="585"/>
      <c r="C88" s="585" t="s">
        <v>97</v>
      </c>
      <c r="D88" s="585"/>
      <c r="E88" s="918"/>
      <c r="F88" s="585"/>
      <c r="G88" s="599">
        <f>SUM(G46:G87)</f>
        <v>59710533.989999995</v>
      </c>
      <c r="H88" s="599">
        <f>SUM(H46:H87)</f>
        <v>4683603.0735409837</v>
      </c>
      <c r="I88" s="599">
        <f>SUM(I46:I87)</f>
        <v>55026930.916459017</v>
      </c>
    </row>
  </sheetData>
  <mergeCells count="4">
    <mergeCell ref="B5:I5"/>
    <mergeCell ref="B7:I7"/>
    <mergeCell ref="B43:I43"/>
    <mergeCell ref="B42:I42"/>
  </mergeCells>
  <pageMargins left="0.15748031496062992" right="0.15748031496062992" top="0.47244094488188981" bottom="0.51" header="0.23622047244094491" footer="0.15748031496062992"/>
  <pageSetup paperSize="5" scale="8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indexed="20"/>
  </sheetPr>
  <dimension ref="B2:K110"/>
  <sheetViews>
    <sheetView view="pageBreakPreview" zoomScale="60" workbookViewId="0">
      <selection activeCell="I62" sqref="I62"/>
    </sheetView>
  </sheetViews>
  <sheetFormatPr defaultRowHeight="12.75"/>
  <cols>
    <col min="1" max="1" width="6.85546875" style="170" customWidth="1"/>
    <col min="2" max="2" width="6.42578125" style="170" customWidth="1"/>
    <col min="3" max="3" width="22.85546875" style="170" customWidth="1"/>
    <col min="4" max="4" width="11.140625" style="170" customWidth="1"/>
    <col min="5" max="5" width="12.5703125" style="915" bestFit="1" customWidth="1"/>
    <col min="6" max="6" width="13.7109375" style="170" customWidth="1"/>
    <col min="7" max="7" width="14.5703125" style="589" customWidth="1"/>
    <col min="8" max="8" width="13.140625" style="589" customWidth="1"/>
    <col min="9" max="9" width="14.5703125" style="589" customWidth="1"/>
    <col min="10" max="11" width="17.28515625" style="170" customWidth="1"/>
    <col min="12" max="12" width="2.28515625" style="170" customWidth="1"/>
    <col min="13" max="256" width="9.140625" style="170"/>
    <col min="257" max="257" width="6.85546875" style="170" customWidth="1"/>
    <col min="258" max="258" width="5.42578125" style="170" customWidth="1"/>
    <col min="259" max="259" width="9.5703125" style="170" customWidth="1"/>
    <col min="260" max="260" width="22.85546875" style="170" customWidth="1"/>
    <col min="261" max="261" width="20" style="170" customWidth="1"/>
    <col min="262" max="262" width="24.28515625" style="170" customWidth="1"/>
    <col min="263" max="263" width="20.28515625" style="170" customWidth="1"/>
    <col min="264" max="264" width="19.140625" style="170" customWidth="1"/>
    <col min="265" max="265" width="21.42578125" style="170" customWidth="1"/>
    <col min="266" max="267" width="17.28515625" style="170" customWidth="1"/>
    <col min="268" max="268" width="2.28515625" style="170" customWidth="1"/>
    <col min="269" max="512" width="9.140625" style="170"/>
    <col min="513" max="513" width="6.85546875" style="170" customWidth="1"/>
    <col min="514" max="514" width="5.42578125" style="170" customWidth="1"/>
    <col min="515" max="515" width="9.5703125" style="170" customWidth="1"/>
    <col min="516" max="516" width="22.85546875" style="170" customWidth="1"/>
    <col min="517" max="517" width="20" style="170" customWidth="1"/>
    <col min="518" max="518" width="24.28515625" style="170" customWidth="1"/>
    <col min="519" max="519" width="20.28515625" style="170" customWidth="1"/>
    <col min="520" max="520" width="19.140625" style="170" customWidth="1"/>
    <col min="521" max="521" width="21.42578125" style="170" customWidth="1"/>
    <col min="522" max="523" width="17.28515625" style="170" customWidth="1"/>
    <col min="524" max="524" width="2.28515625" style="170" customWidth="1"/>
    <col min="525" max="768" width="9.140625" style="170"/>
    <col min="769" max="769" width="6.85546875" style="170" customWidth="1"/>
    <col min="770" max="770" width="5.42578125" style="170" customWidth="1"/>
    <col min="771" max="771" width="9.5703125" style="170" customWidth="1"/>
    <col min="772" max="772" width="22.85546875" style="170" customWidth="1"/>
    <col min="773" max="773" width="20" style="170" customWidth="1"/>
    <col min="774" max="774" width="24.28515625" style="170" customWidth="1"/>
    <col min="775" max="775" width="20.28515625" style="170" customWidth="1"/>
    <col min="776" max="776" width="19.140625" style="170" customWidth="1"/>
    <col min="777" max="777" width="21.42578125" style="170" customWidth="1"/>
    <col min="778" max="779" width="17.28515625" style="170" customWidth="1"/>
    <col min="780" max="780" width="2.28515625" style="170" customWidth="1"/>
    <col min="781" max="1024" width="9.140625" style="170"/>
    <col min="1025" max="1025" width="6.85546875" style="170" customWidth="1"/>
    <col min="1026" max="1026" width="5.42578125" style="170" customWidth="1"/>
    <col min="1027" max="1027" width="9.5703125" style="170" customWidth="1"/>
    <col min="1028" max="1028" width="22.85546875" style="170" customWidth="1"/>
    <col min="1029" max="1029" width="20" style="170" customWidth="1"/>
    <col min="1030" max="1030" width="24.28515625" style="170" customWidth="1"/>
    <col min="1031" max="1031" width="20.28515625" style="170" customWidth="1"/>
    <col min="1032" max="1032" width="19.140625" style="170" customWidth="1"/>
    <col min="1033" max="1033" width="21.42578125" style="170" customWidth="1"/>
    <col min="1034" max="1035" width="17.28515625" style="170" customWidth="1"/>
    <col min="1036" max="1036" width="2.28515625" style="170" customWidth="1"/>
    <col min="1037" max="1280" width="9.140625" style="170"/>
    <col min="1281" max="1281" width="6.85546875" style="170" customWidth="1"/>
    <col min="1282" max="1282" width="5.42578125" style="170" customWidth="1"/>
    <col min="1283" max="1283" width="9.5703125" style="170" customWidth="1"/>
    <col min="1284" max="1284" width="22.85546875" style="170" customWidth="1"/>
    <col min="1285" max="1285" width="20" style="170" customWidth="1"/>
    <col min="1286" max="1286" width="24.28515625" style="170" customWidth="1"/>
    <col min="1287" max="1287" width="20.28515625" style="170" customWidth="1"/>
    <col min="1288" max="1288" width="19.140625" style="170" customWidth="1"/>
    <col min="1289" max="1289" width="21.42578125" style="170" customWidth="1"/>
    <col min="1290" max="1291" width="17.28515625" style="170" customWidth="1"/>
    <col min="1292" max="1292" width="2.28515625" style="170" customWidth="1"/>
    <col min="1293" max="1536" width="9.140625" style="170"/>
    <col min="1537" max="1537" width="6.85546875" style="170" customWidth="1"/>
    <col min="1538" max="1538" width="5.42578125" style="170" customWidth="1"/>
    <col min="1539" max="1539" width="9.5703125" style="170" customWidth="1"/>
    <col min="1540" max="1540" width="22.85546875" style="170" customWidth="1"/>
    <col min="1541" max="1541" width="20" style="170" customWidth="1"/>
    <col min="1542" max="1542" width="24.28515625" style="170" customWidth="1"/>
    <col min="1543" max="1543" width="20.28515625" style="170" customWidth="1"/>
    <col min="1544" max="1544" width="19.140625" style="170" customWidth="1"/>
    <col min="1545" max="1545" width="21.42578125" style="170" customWidth="1"/>
    <col min="1546" max="1547" width="17.28515625" style="170" customWidth="1"/>
    <col min="1548" max="1548" width="2.28515625" style="170" customWidth="1"/>
    <col min="1549" max="1792" width="9.140625" style="170"/>
    <col min="1793" max="1793" width="6.85546875" style="170" customWidth="1"/>
    <col min="1794" max="1794" width="5.42578125" style="170" customWidth="1"/>
    <col min="1795" max="1795" width="9.5703125" style="170" customWidth="1"/>
    <col min="1796" max="1796" width="22.85546875" style="170" customWidth="1"/>
    <col min="1797" max="1797" width="20" style="170" customWidth="1"/>
    <col min="1798" max="1798" width="24.28515625" style="170" customWidth="1"/>
    <col min="1799" max="1799" width="20.28515625" style="170" customWidth="1"/>
    <col min="1800" max="1800" width="19.140625" style="170" customWidth="1"/>
    <col min="1801" max="1801" width="21.42578125" style="170" customWidth="1"/>
    <col min="1802" max="1803" width="17.28515625" style="170" customWidth="1"/>
    <col min="1804" max="1804" width="2.28515625" style="170" customWidth="1"/>
    <col min="1805" max="2048" width="9.140625" style="170"/>
    <col min="2049" max="2049" width="6.85546875" style="170" customWidth="1"/>
    <col min="2050" max="2050" width="5.42578125" style="170" customWidth="1"/>
    <col min="2051" max="2051" width="9.5703125" style="170" customWidth="1"/>
    <col min="2052" max="2052" width="22.85546875" style="170" customWidth="1"/>
    <col min="2053" max="2053" width="20" style="170" customWidth="1"/>
    <col min="2054" max="2054" width="24.28515625" style="170" customWidth="1"/>
    <col min="2055" max="2055" width="20.28515625" style="170" customWidth="1"/>
    <col min="2056" max="2056" width="19.140625" style="170" customWidth="1"/>
    <col min="2057" max="2057" width="21.42578125" style="170" customWidth="1"/>
    <col min="2058" max="2059" width="17.28515625" style="170" customWidth="1"/>
    <col min="2060" max="2060" width="2.28515625" style="170" customWidth="1"/>
    <col min="2061" max="2304" width="9.140625" style="170"/>
    <col min="2305" max="2305" width="6.85546875" style="170" customWidth="1"/>
    <col min="2306" max="2306" width="5.42578125" style="170" customWidth="1"/>
    <col min="2307" max="2307" width="9.5703125" style="170" customWidth="1"/>
    <col min="2308" max="2308" width="22.85546875" style="170" customWidth="1"/>
    <col min="2309" max="2309" width="20" style="170" customWidth="1"/>
    <col min="2310" max="2310" width="24.28515625" style="170" customWidth="1"/>
    <col min="2311" max="2311" width="20.28515625" style="170" customWidth="1"/>
    <col min="2312" max="2312" width="19.140625" style="170" customWidth="1"/>
    <col min="2313" max="2313" width="21.42578125" style="170" customWidth="1"/>
    <col min="2314" max="2315" width="17.28515625" style="170" customWidth="1"/>
    <col min="2316" max="2316" width="2.28515625" style="170" customWidth="1"/>
    <col min="2317" max="2560" width="9.140625" style="170"/>
    <col min="2561" max="2561" width="6.85546875" style="170" customWidth="1"/>
    <col min="2562" max="2562" width="5.42578125" style="170" customWidth="1"/>
    <col min="2563" max="2563" width="9.5703125" style="170" customWidth="1"/>
    <col min="2564" max="2564" width="22.85546875" style="170" customWidth="1"/>
    <col min="2565" max="2565" width="20" style="170" customWidth="1"/>
    <col min="2566" max="2566" width="24.28515625" style="170" customWidth="1"/>
    <col min="2567" max="2567" width="20.28515625" style="170" customWidth="1"/>
    <col min="2568" max="2568" width="19.140625" style="170" customWidth="1"/>
    <col min="2569" max="2569" width="21.42578125" style="170" customWidth="1"/>
    <col min="2570" max="2571" width="17.28515625" style="170" customWidth="1"/>
    <col min="2572" max="2572" width="2.28515625" style="170" customWidth="1"/>
    <col min="2573" max="2816" width="9.140625" style="170"/>
    <col min="2817" max="2817" width="6.85546875" style="170" customWidth="1"/>
    <col min="2818" max="2818" width="5.42578125" style="170" customWidth="1"/>
    <col min="2819" max="2819" width="9.5703125" style="170" customWidth="1"/>
    <col min="2820" max="2820" width="22.85546875" style="170" customWidth="1"/>
    <col min="2821" max="2821" width="20" style="170" customWidth="1"/>
    <col min="2822" max="2822" width="24.28515625" style="170" customWidth="1"/>
    <col min="2823" max="2823" width="20.28515625" style="170" customWidth="1"/>
    <col min="2824" max="2824" width="19.140625" style="170" customWidth="1"/>
    <col min="2825" max="2825" width="21.42578125" style="170" customWidth="1"/>
    <col min="2826" max="2827" width="17.28515625" style="170" customWidth="1"/>
    <col min="2828" max="2828" width="2.28515625" style="170" customWidth="1"/>
    <col min="2829" max="3072" width="9.140625" style="170"/>
    <col min="3073" max="3073" width="6.85546875" style="170" customWidth="1"/>
    <col min="3074" max="3074" width="5.42578125" style="170" customWidth="1"/>
    <col min="3075" max="3075" width="9.5703125" style="170" customWidth="1"/>
    <col min="3076" max="3076" width="22.85546875" style="170" customWidth="1"/>
    <col min="3077" max="3077" width="20" style="170" customWidth="1"/>
    <col min="3078" max="3078" width="24.28515625" style="170" customWidth="1"/>
    <col min="3079" max="3079" width="20.28515625" style="170" customWidth="1"/>
    <col min="3080" max="3080" width="19.140625" style="170" customWidth="1"/>
    <col min="3081" max="3081" width="21.42578125" style="170" customWidth="1"/>
    <col min="3082" max="3083" width="17.28515625" style="170" customWidth="1"/>
    <col min="3084" max="3084" width="2.28515625" style="170" customWidth="1"/>
    <col min="3085" max="3328" width="9.140625" style="170"/>
    <col min="3329" max="3329" width="6.85546875" style="170" customWidth="1"/>
    <col min="3330" max="3330" width="5.42578125" style="170" customWidth="1"/>
    <col min="3331" max="3331" width="9.5703125" style="170" customWidth="1"/>
    <col min="3332" max="3332" width="22.85546875" style="170" customWidth="1"/>
    <col min="3333" max="3333" width="20" style="170" customWidth="1"/>
    <col min="3334" max="3334" width="24.28515625" style="170" customWidth="1"/>
    <col min="3335" max="3335" width="20.28515625" style="170" customWidth="1"/>
    <col min="3336" max="3336" width="19.140625" style="170" customWidth="1"/>
    <col min="3337" max="3337" width="21.42578125" style="170" customWidth="1"/>
    <col min="3338" max="3339" width="17.28515625" style="170" customWidth="1"/>
    <col min="3340" max="3340" width="2.28515625" style="170" customWidth="1"/>
    <col min="3341" max="3584" width="9.140625" style="170"/>
    <col min="3585" max="3585" width="6.85546875" style="170" customWidth="1"/>
    <col min="3586" max="3586" width="5.42578125" style="170" customWidth="1"/>
    <col min="3587" max="3587" width="9.5703125" style="170" customWidth="1"/>
    <col min="3588" max="3588" width="22.85546875" style="170" customWidth="1"/>
    <col min="3589" max="3589" width="20" style="170" customWidth="1"/>
    <col min="3590" max="3590" width="24.28515625" style="170" customWidth="1"/>
    <col min="3591" max="3591" width="20.28515625" style="170" customWidth="1"/>
    <col min="3592" max="3592" width="19.140625" style="170" customWidth="1"/>
    <col min="3593" max="3593" width="21.42578125" style="170" customWidth="1"/>
    <col min="3594" max="3595" width="17.28515625" style="170" customWidth="1"/>
    <col min="3596" max="3596" width="2.28515625" style="170" customWidth="1"/>
    <col min="3597" max="3840" width="9.140625" style="170"/>
    <col min="3841" max="3841" width="6.85546875" style="170" customWidth="1"/>
    <col min="3842" max="3842" width="5.42578125" style="170" customWidth="1"/>
    <col min="3843" max="3843" width="9.5703125" style="170" customWidth="1"/>
    <col min="3844" max="3844" width="22.85546875" style="170" customWidth="1"/>
    <col min="3845" max="3845" width="20" style="170" customWidth="1"/>
    <col min="3846" max="3846" width="24.28515625" style="170" customWidth="1"/>
    <col min="3847" max="3847" width="20.28515625" style="170" customWidth="1"/>
    <col min="3848" max="3848" width="19.140625" style="170" customWidth="1"/>
    <col min="3849" max="3849" width="21.42578125" style="170" customWidth="1"/>
    <col min="3850" max="3851" width="17.28515625" style="170" customWidth="1"/>
    <col min="3852" max="3852" width="2.28515625" style="170" customWidth="1"/>
    <col min="3853" max="4096" width="9.140625" style="170"/>
    <col min="4097" max="4097" width="6.85546875" style="170" customWidth="1"/>
    <col min="4098" max="4098" width="5.42578125" style="170" customWidth="1"/>
    <col min="4099" max="4099" width="9.5703125" style="170" customWidth="1"/>
    <col min="4100" max="4100" width="22.85546875" style="170" customWidth="1"/>
    <col min="4101" max="4101" width="20" style="170" customWidth="1"/>
    <col min="4102" max="4102" width="24.28515625" style="170" customWidth="1"/>
    <col min="4103" max="4103" width="20.28515625" style="170" customWidth="1"/>
    <col min="4104" max="4104" width="19.140625" style="170" customWidth="1"/>
    <col min="4105" max="4105" width="21.42578125" style="170" customWidth="1"/>
    <col min="4106" max="4107" width="17.28515625" style="170" customWidth="1"/>
    <col min="4108" max="4108" width="2.28515625" style="170" customWidth="1"/>
    <col min="4109" max="4352" width="9.140625" style="170"/>
    <col min="4353" max="4353" width="6.85546875" style="170" customWidth="1"/>
    <col min="4354" max="4354" width="5.42578125" style="170" customWidth="1"/>
    <col min="4355" max="4355" width="9.5703125" style="170" customWidth="1"/>
    <col min="4356" max="4356" width="22.85546875" style="170" customWidth="1"/>
    <col min="4357" max="4357" width="20" style="170" customWidth="1"/>
    <col min="4358" max="4358" width="24.28515625" style="170" customWidth="1"/>
    <col min="4359" max="4359" width="20.28515625" style="170" customWidth="1"/>
    <col min="4360" max="4360" width="19.140625" style="170" customWidth="1"/>
    <col min="4361" max="4361" width="21.42578125" style="170" customWidth="1"/>
    <col min="4362" max="4363" width="17.28515625" style="170" customWidth="1"/>
    <col min="4364" max="4364" width="2.28515625" style="170" customWidth="1"/>
    <col min="4365" max="4608" width="9.140625" style="170"/>
    <col min="4609" max="4609" width="6.85546875" style="170" customWidth="1"/>
    <col min="4610" max="4610" width="5.42578125" style="170" customWidth="1"/>
    <col min="4611" max="4611" width="9.5703125" style="170" customWidth="1"/>
    <col min="4612" max="4612" width="22.85546875" style="170" customWidth="1"/>
    <col min="4613" max="4613" width="20" style="170" customWidth="1"/>
    <col min="4614" max="4614" width="24.28515625" style="170" customWidth="1"/>
    <col min="4615" max="4615" width="20.28515625" style="170" customWidth="1"/>
    <col min="4616" max="4616" width="19.140625" style="170" customWidth="1"/>
    <col min="4617" max="4617" width="21.42578125" style="170" customWidth="1"/>
    <col min="4618" max="4619" width="17.28515625" style="170" customWidth="1"/>
    <col min="4620" max="4620" width="2.28515625" style="170" customWidth="1"/>
    <col min="4621" max="4864" width="9.140625" style="170"/>
    <col min="4865" max="4865" width="6.85546875" style="170" customWidth="1"/>
    <col min="4866" max="4866" width="5.42578125" style="170" customWidth="1"/>
    <col min="4867" max="4867" width="9.5703125" style="170" customWidth="1"/>
    <col min="4868" max="4868" width="22.85546875" style="170" customWidth="1"/>
    <col min="4869" max="4869" width="20" style="170" customWidth="1"/>
    <col min="4870" max="4870" width="24.28515625" style="170" customWidth="1"/>
    <col min="4871" max="4871" width="20.28515625" style="170" customWidth="1"/>
    <col min="4872" max="4872" width="19.140625" style="170" customWidth="1"/>
    <col min="4873" max="4873" width="21.42578125" style="170" customWidth="1"/>
    <col min="4874" max="4875" width="17.28515625" style="170" customWidth="1"/>
    <col min="4876" max="4876" width="2.28515625" style="170" customWidth="1"/>
    <col min="4877" max="5120" width="9.140625" style="170"/>
    <col min="5121" max="5121" width="6.85546875" style="170" customWidth="1"/>
    <col min="5122" max="5122" width="5.42578125" style="170" customWidth="1"/>
    <col min="5123" max="5123" width="9.5703125" style="170" customWidth="1"/>
    <col min="5124" max="5124" width="22.85546875" style="170" customWidth="1"/>
    <col min="5125" max="5125" width="20" style="170" customWidth="1"/>
    <col min="5126" max="5126" width="24.28515625" style="170" customWidth="1"/>
    <col min="5127" max="5127" width="20.28515625" style="170" customWidth="1"/>
    <col min="5128" max="5128" width="19.140625" style="170" customWidth="1"/>
    <col min="5129" max="5129" width="21.42578125" style="170" customWidth="1"/>
    <col min="5130" max="5131" width="17.28515625" style="170" customWidth="1"/>
    <col min="5132" max="5132" width="2.28515625" style="170" customWidth="1"/>
    <col min="5133" max="5376" width="9.140625" style="170"/>
    <col min="5377" max="5377" width="6.85546875" style="170" customWidth="1"/>
    <col min="5378" max="5378" width="5.42578125" style="170" customWidth="1"/>
    <col min="5379" max="5379" width="9.5703125" style="170" customWidth="1"/>
    <col min="5380" max="5380" width="22.85546875" style="170" customWidth="1"/>
    <col min="5381" max="5381" width="20" style="170" customWidth="1"/>
    <col min="5382" max="5382" width="24.28515625" style="170" customWidth="1"/>
    <col min="5383" max="5383" width="20.28515625" style="170" customWidth="1"/>
    <col min="5384" max="5384" width="19.140625" style="170" customWidth="1"/>
    <col min="5385" max="5385" width="21.42578125" style="170" customWidth="1"/>
    <col min="5386" max="5387" width="17.28515625" style="170" customWidth="1"/>
    <col min="5388" max="5388" width="2.28515625" style="170" customWidth="1"/>
    <col min="5389" max="5632" width="9.140625" style="170"/>
    <col min="5633" max="5633" width="6.85546875" style="170" customWidth="1"/>
    <col min="5634" max="5634" width="5.42578125" style="170" customWidth="1"/>
    <col min="5635" max="5635" width="9.5703125" style="170" customWidth="1"/>
    <col min="5636" max="5636" width="22.85546875" style="170" customWidth="1"/>
    <col min="5637" max="5637" width="20" style="170" customWidth="1"/>
    <col min="5638" max="5638" width="24.28515625" style="170" customWidth="1"/>
    <col min="5639" max="5639" width="20.28515625" style="170" customWidth="1"/>
    <col min="5640" max="5640" width="19.140625" style="170" customWidth="1"/>
    <col min="5641" max="5641" width="21.42578125" style="170" customWidth="1"/>
    <col min="5642" max="5643" width="17.28515625" style="170" customWidth="1"/>
    <col min="5644" max="5644" width="2.28515625" style="170" customWidth="1"/>
    <col min="5645" max="5888" width="9.140625" style="170"/>
    <col min="5889" max="5889" width="6.85546875" style="170" customWidth="1"/>
    <col min="5890" max="5890" width="5.42578125" style="170" customWidth="1"/>
    <col min="5891" max="5891" width="9.5703125" style="170" customWidth="1"/>
    <col min="5892" max="5892" width="22.85546875" style="170" customWidth="1"/>
    <col min="5893" max="5893" width="20" style="170" customWidth="1"/>
    <col min="5894" max="5894" width="24.28515625" style="170" customWidth="1"/>
    <col min="5895" max="5895" width="20.28515625" style="170" customWidth="1"/>
    <col min="5896" max="5896" width="19.140625" style="170" customWidth="1"/>
    <col min="5897" max="5897" width="21.42578125" style="170" customWidth="1"/>
    <col min="5898" max="5899" width="17.28515625" style="170" customWidth="1"/>
    <col min="5900" max="5900" width="2.28515625" style="170" customWidth="1"/>
    <col min="5901" max="6144" width="9.140625" style="170"/>
    <col min="6145" max="6145" width="6.85546875" style="170" customWidth="1"/>
    <col min="6146" max="6146" width="5.42578125" style="170" customWidth="1"/>
    <col min="6147" max="6147" width="9.5703125" style="170" customWidth="1"/>
    <col min="6148" max="6148" width="22.85546875" style="170" customWidth="1"/>
    <col min="6149" max="6149" width="20" style="170" customWidth="1"/>
    <col min="6150" max="6150" width="24.28515625" style="170" customWidth="1"/>
    <col min="6151" max="6151" width="20.28515625" style="170" customWidth="1"/>
    <col min="6152" max="6152" width="19.140625" style="170" customWidth="1"/>
    <col min="6153" max="6153" width="21.42578125" style="170" customWidth="1"/>
    <col min="6154" max="6155" width="17.28515625" style="170" customWidth="1"/>
    <col min="6156" max="6156" width="2.28515625" style="170" customWidth="1"/>
    <col min="6157" max="6400" width="9.140625" style="170"/>
    <col min="6401" max="6401" width="6.85546875" style="170" customWidth="1"/>
    <col min="6402" max="6402" width="5.42578125" style="170" customWidth="1"/>
    <col min="6403" max="6403" width="9.5703125" style="170" customWidth="1"/>
    <col min="6404" max="6404" width="22.85546875" style="170" customWidth="1"/>
    <col min="6405" max="6405" width="20" style="170" customWidth="1"/>
    <col min="6406" max="6406" width="24.28515625" style="170" customWidth="1"/>
    <col min="6407" max="6407" width="20.28515625" style="170" customWidth="1"/>
    <col min="6408" max="6408" width="19.140625" style="170" customWidth="1"/>
    <col min="6409" max="6409" width="21.42578125" style="170" customWidth="1"/>
    <col min="6410" max="6411" width="17.28515625" style="170" customWidth="1"/>
    <col min="6412" max="6412" width="2.28515625" style="170" customWidth="1"/>
    <col min="6413" max="6656" width="9.140625" style="170"/>
    <col min="6657" max="6657" width="6.85546875" style="170" customWidth="1"/>
    <col min="6658" max="6658" width="5.42578125" style="170" customWidth="1"/>
    <col min="6659" max="6659" width="9.5703125" style="170" customWidth="1"/>
    <col min="6660" max="6660" width="22.85546875" style="170" customWidth="1"/>
    <col min="6661" max="6661" width="20" style="170" customWidth="1"/>
    <col min="6662" max="6662" width="24.28515625" style="170" customWidth="1"/>
    <col min="6663" max="6663" width="20.28515625" style="170" customWidth="1"/>
    <col min="6664" max="6664" width="19.140625" style="170" customWidth="1"/>
    <col min="6665" max="6665" width="21.42578125" style="170" customWidth="1"/>
    <col min="6666" max="6667" width="17.28515625" style="170" customWidth="1"/>
    <col min="6668" max="6668" width="2.28515625" style="170" customWidth="1"/>
    <col min="6669" max="6912" width="9.140625" style="170"/>
    <col min="6913" max="6913" width="6.85546875" style="170" customWidth="1"/>
    <col min="6914" max="6914" width="5.42578125" style="170" customWidth="1"/>
    <col min="6915" max="6915" width="9.5703125" style="170" customWidth="1"/>
    <col min="6916" max="6916" width="22.85546875" style="170" customWidth="1"/>
    <col min="6917" max="6917" width="20" style="170" customWidth="1"/>
    <col min="6918" max="6918" width="24.28515625" style="170" customWidth="1"/>
    <col min="6919" max="6919" width="20.28515625" style="170" customWidth="1"/>
    <col min="6920" max="6920" width="19.140625" style="170" customWidth="1"/>
    <col min="6921" max="6921" width="21.42578125" style="170" customWidth="1"/>
    <col min="6922" max="6923" width="17.28515625" style="170" customWidth="1"/>
    <col min="6924" max="6924" width="2.28515625" style="170" customWidth="1"/>
    <col min="6925" max="7168" width="9.140625" style="170"/>
    <col min="7169" max="7169" width="6.85546875" style="170" customWidth="1"/>
    <col min="7170" max="7170" width="5.42578125" style="170" customWidth="1"/>
    <col min="7171" max="7171" width="9.5703125" style="170" customWidth="1"/>
    <col min="7172" max="7172" width="22.85546875" style="170" customWidth="1"/>
    <col min="7173" max="7173" width="20" style="170" customWidth="1"/>
    <col min="7174" max="7174" width="24.28515625" style="170" customWidth="1"/>
    <col min="7175" max="7175" width="20.28515625" style="170" customWidth="1"/>
    <col min="7176" max="7176" width="19.140625" style="170" customWidth="1"/>
    <col min="7177" max="7177" width="21.42578125" style="170" customWidth="1"/>
    <col min="7178" max="7179" width="17.28515625" style="170" customWidth="1"/>
    <col min="7180" max="7180" width="2.28515625" style="170" customWidth="1"/>
    <col min="7181" max="7424" width="9.140625" style="170"/>
    <col min="7425" max="7425" width="6.85546875" style="170" customWidth="1"/>
    <col min="7426" max="7426" width="5.42578125" style="170" customWidth="1"/>
    <col min="7427" max="7427" width="9.5703125" style="170" customWidth="1"/>
    <col min="7428" max="7428" width="22.85546875" style="170" customWidth="1"/>
    <col min="7429" max="7429" width="20" style="170" customWidth="1"/>
    <col min="7430" max="7430" width="24.28515625" style="170" customWidth="1"/>
    <col min="7431" max="7431" width="20.28515625" style="170" customWidth="1"/>
    <col min="7432" max="7432" width="19.140625" style="170" customWidth="1"/>
    <col min="7433" max="7433" width="21.42578125" style="170" customWidth="1"/>
    <col min="7434" max="7435" width="17.28515625" style="170" customWidth="1"/>
    <col min="7436" max="7436" width="2.28515625" style="170" customWidth="1"/>
    <col min="7437" max="7680" width="9.140625" style="170"/>
    <col min="7681" max="7681" width="6.85546875" style="170" customWidth="1"/>
    <col min="7682" max="7682" width="5.42578125" style="170" customWidth="1"/>
    <col min="7683" max="7683" width="9.5703125" style="170" customWidth="1"/>
    <col min="7684" max="7684" width="22.85546875" style="170" customWidth="1"/>
    <col min="7685" max="7685" width="20" style="170" customWidth="1"/>
    <col min="7686" max="7686" width="24.28515625" style="170" customWidth="1"/>
    <col min="7687" max="7687" width="20.28515625" style="170" customWidth="1"/>
    <col min="7688" max="7688" width="19.140625" style="170" customWidth="1"/>
    <col min="7689" max="7689" width="21.42578125" style="170" customWidth="1"/>
    <col min="7690" max="7691" width="17.28515625" style="170" customWidth="1"/>
    <col min="7692" max="7692" width="2.28515625" style="170" customWidth="1"/>
    <col min="7693" max="7936" width="9.140625" style="170"/>
    <col min="7937" max="7937" width="6.85546875" style="170" customWidth="1"/>
    <col min="7938" max="7938" width="5.42578125" style="170" customWidth="1"/>
    <col min="7939" max="7939" width="9.5703125" style="170" customWidth="1"/>
    <col min="7940" max="7940" width="22.85546875" style="170" customWidth="1"/>
    <col min="7941" max="7941" width="20" style="170" customWidth="1"/>
    <col min="7942" max="7942" width="24.28515625" style="170" customWidth="1"/>
    <col min="7943" max="7943" width="20.28515625" style="170" customWidth="1"/>
    <col min="7944" max="7944" width="19.140625" style="170" customWidth="1"/>
    <col min="7945" max="7945" width="21.42578125" style="170" customWidth="1"/>
    <col min="7946" max="7947" width="17.28515625" style="170" customWidth="1"/>
    <col min="7948" max="7948" width="2.28515625" style="170" customWidth="1"/>
    <col min="7949" max="8192" width="9.140625" style="170"/>
    <col min="8193" max="8193" width="6.85546875" style="170" customWidth="1"/>
    <col min="8194" max="8194" width="5.42578125" style="170" customWidth="1"/>
    <col min="8195" max="8195" width="9.5703125" style="170" customWidth="1"/>
    <col min="8196" max="8196" width="22.85546875" style="170" customWidth="1"/>
    <col min="8197" max="8197" width="20" style="170" customWidth="1"/>
    <col min="8198" max="8198" width="24.28515625" style="170" customWidth="1"/>
    <col min="8199" max="8199" width="20.28515625" style="170" customWidth="1"/>
    <col min="8200" max="8200" width="19.140625" style="170" customWidth="1"/>
    <col min="8201" max="8201" width="21.42578125" style="170" customWidth="1"/>
    <col min="8202" max="8203" width="17.28515625" style="170" customWidth="1"/>
    <col min="8204" max="8204" width="2.28515625" style="170" customWidth="1"/>
    <col min="8205" max="8448" width="9.140625" style="170"/>
    <col min="8449" max="8449" width="6.85546875" style="170" customWidth="1"/>
    <col min="8450" max="8450" width="5.42578125" style="170" customWidth="1"/>
    <col min="8451" max="8451" width="9.5703125" style="170" customWidth="1"/>
    <col min="8452" max="8452" width="22.85546875" style="170" customWidth="1"/>
    <col min="8453" max="8453" width="20" style="170" customWidth="1"/>
    <col min="8454" max="8454" width="24.28515625" style="170" customWidth="1"/>
    <col min="8455" max="8455" width="20.28515625" style="170" customWidth="1"/>
    <col min="8456" max="8456" width="19.140625" style="170" customWidth="1"/>
    <col min="8457" max="8457" width="21.42578125" style="170" customWidth="1"/>
    <col min="8458" max="8459" width="17.28515625" style="170" customWidth="1"/>
    <col min="8460" max="8460" width="2.28515625" style="170" customWidth="1"/>
    <col min="8461" max="8704" width="9.140625" style="170"/>
    <col min="8705" max="8705" width="6.85546875" style="170" customWidth="1"/>
    <col min="8706" max="8706" width="5.42578125" style="170" customWidth="1"/>
    <col min="8707" max="8707" width="9.5703125" style="170" customWidth="1"/>
    <col min="8708" max="8708" width="22.85546875" style="170" customWidth="1"/>
    <col min="8709" max="8709" width="20" style="170" customWidth="1"/>
    <col min="8710" max="8710" width="24.28515625" style="170" customWidth="1"/>
    <col min="8711" max="8711" width="20.28515625" style="170" customWidth="1"/>
    <col min="8712" max="8712" width="19.140625" style="170" customWidth="1"/>
    <col min="8713" max="8713" width="21.42578125" style="170" customWidth="1"/>
    <col min="8714" max="8715" width="17.28515625" style="170" customWidth="1"/>
    <col min="8716" max="8716" width="2.28515625" style="170" customWidth="1"/>
    <col min="8717" max="8960" width="9.140625" style="170"/>
    <col min="8961" max="8961" width="6.85546875" style="170" customWidth="1"/>
    <col min="8962" max="8962" width="5.42578125" style="170" customWidth="1"/>
    <col min="8963" max="8963" width="9.5703125" style="170" customWidth="1"/>
    <col min="8964" max="8964" width="22.85546875" style="170" customWidth="1"/>
    <col min="8965" max="8965" width="20" style="170" customWidth="1"/>
    <col min="8966" max="8966" width="24.28515625" style="170" customWidth="1"/>
    <col min="8967" max="8967" width="20.28515625" style="170" customWidth="1"/>
    <col min="8968" max="8968" width="19.140625" style="170" customWidth="1"/>
    <col min="8969" max="8969" width="21.42578125" style="170" customWidth="1"/>
    <col min="8970" max="8971" width="17.28515625" style="170" customWidth="1"/>
    <col min="8972" max="8972" width="2.28515625" style="170" customWidth="1"/>
    <col min="8973" max="9216" width="9.140625" style="170"/>
    <col min="9217" max="9217" width="6.85546875" style="170" customWidth="1"/>
    <col min="9218" max="9218" width="5.42578125" style="170" customWidth="1"/>
    <col min="9219" max="9219" width="9.5703125" style="170" customWidth="1"/>
    <col min="9220" max="9220" width="22.85546875" style="170" customWidth="1"/>
    <col min="9221" max="9221" width="20" style="170" customWidth="1"/>
    <col min="9222" max="9222" width="24.28515625" style="170" customWidth="1"/>
    <col min="9223" max="9223" width="20.28515625" style="170" customWidth="1"/>
    <col min="9224" max="9224" width="19.140625" style="170" customWidth="1"/>
    <col min="9225" max="9225" width="21.42578125" style="170" customWidth="1"/>
    <col min="9226" max="9227" width="17.28515625" style="170" customWidth="1"/>
    <col min="9228" max="9228" width="2.28515625" style="170" customWidth="1"/>
    <col min="9229" max="9472" width="9.140625" style="170"/>
    <col min="9473" max="9473" width="6.85546875" style="170" customWidth="1"/>
    <col min="9474" max="9474" width="5.42578125" style="170" customWidth="1"/>
    <col min="9475" max="9475" width="9.5703125" style="170" customWidth="1"/>
    <col min="9476" max="9476" width="22.85546875" style="170" customWidth="1"/>
    <col min="9477" max="9477" width="20" style="170" customWidth="1"/>
    <col min="9478" max="9478" width="24.28515625" style="170" customWidth="1"/>
    <col min="9479" max="9479" width="20.28515625" style="170" customWidth="1"/>
    <col min="9480" max="9480" width="19.140625" style="170" customWidth="1"/>
    <col min="9481" max="9481" width="21.42578125" style="170" customWidth="1"/>
    <col min="9482" max="9483" width="17.28515625" style="170" customWidth="1"/>
    <col min="9484" max="9484" width="2.28515625" style="170" customWidth="1"/>
    <col min="9485" max="9728" width="9.140625" style="170"/>
    <col min="9729" max="9729" width="6.85546875" style="170" customWidth="1"/>
    <col min="9730" max="9730" width="5.42578125" style="170" customWidth="1"/>
    <col min="9731" max="9731" width="9.5703125" style="170" customWidth="1"/>
    <col min="9732" max="9732" width="22.85546875" style="170" customWidth="1"/>
    <col min="9733" max="9733" width="20" style="170" customWidth="1"/>
    <col min="9734" max="9734" width="24.28515625" style="170" customWidth="1"/>
    <col min="9735" max="9735" width="20.28515625" style="170" customWidth="1"/>
    <col min="9736" max="9736" width="19.140625" style="170" customWidth="1"/>
    <col min="9737" max="9737" width="21.42578125" style="170" customWidth="1"/>
    <col min="9738" max="9739" width="17.28515625" style="170" customWidth="1"/>
    <col min="9740" max="9740" width="2.28515625" style="170" customWidth="1"/>
    <col min="9741" max="9984" width="9.140625" style="170"/>
    <col min="9985" max="9985" width="6.85546875" style="170" customWidth="1"/>
    <col min="9986" max="9986" width="5.42578125" style="170" customWidth="1"/>
    <col min="9987" max="9987" width="9.5703125" style="170" customWidth="1"/>
    <col min="9988" max="9988" width="22.85546875" style="170" customWidth="1"/>
    <col min="9989" max="9989" width="20" style="170" customWidth="1"/>
    <col min="9990" max="9990" width="24.28515625" style="170" customWidth="1"/>
    <col min="9991" max="9991" width="20.28515625" style="170" customWidth="1"/>
    <col min="9992" max="9992" width="19.140625" style="170" customWidth="1"/>
    <col min="9993" max="9993" width="21.42578125" style="170" customWidth="1"/>
    <col min="9994" max="9995" width="17.28515625" style="170" customWidth="1"/>
    <col min="9996" max="9996" width="2.28515625" style="170" customWidth="1"/>
    <col min="9997" max="10240" width="9.140625" style="170"/>
    <col min="10241" max="10241" width="6.85546875" style="170" customWidth="1"/>
    <col min="10242" max="10242" width="5.42578125" style="170" customWidth="1"/>
    <col min="10243" max="10243" width="9.5703125" style="170" customWidth="1"/>
    <col min="10244" max="10244" width="22.85546875" style="170" customWidth="1"/>
    <col min="10245" max="10245" width="20" style="170" customWidth="1"/>
    <col min="10246" max="10246" width="24.28515625" style="170" customWidth="1"/>
    <col min="10247" max="10247" width="20.28515625" style="170" customWidth="1"/>
    <col min="10248" max="10248" width="19.140625" style="170" customWidth="1"/>
    <col min="10249" max="10249" width="21.42578125" style="170" customWidth="1"/>
    <col min="10250" max="10251" width="17.28515625" style="170" customWidth="1"/>
    <col min="10252" max="10252" width="2.28515625" style="170" customWidth="1"/>
    <col min="10253" max="10496" width="9.140625" style="170"/>
    <col min="10497" max="10497" width="6.85546875" style="170" customWidth="1"/>
    <col min="10498" max="10498" width="5.42578125" style="170" customWidth="1"/>
    <col min="10499" max="10499" width="9.5703125" style="170" customWidth="1"/>
    <col min="10500" max="10500" width="22.85546875" style="170" customWidth="1"/>
    <col min="10501" max="10501" width="20" style="170" customWidth="1"/>
    <col min="10502" max="10502" width="24.28515625" style="170" customWidth="1"/>
    <col min="10503" max="10503" width="20.28515625" style="170" customWidth="1"/>
    <col min="10504" max="10504" width="19.140625" style="170" customWidth="1"/>
    <col min="10505" max="10505" width="21.42578125" style="170" customWidth="1"/>
    <col min="10506" max="10507" width="17.28515625" style="170" customWidth="1"/>
    <col min="10508" max="10508" width="2.28515625" style="170" customWidth="1"/>
    <col min="10509" max="10752" width="9.140625" style="170"/>
    <col min="10753" max="10753" width="6.85546875" style="170" customWidth="1"/>
    <col min="10754" max="10754" width="5.42578125" style="170" customWidth="1"/>
    <col min="10755" max="10755" width="9.5703125" style="170" customWidth="1"/>
    <col min="10756" max="10756" width="22.85546875" style="170" customWidth="1"/>
    <col min="10757" max="10757" width="20" style="170" customWidth="1"/>
    <col min="10758" max="10758" width="24.28515625" style="170" customWidth="1"/>
    <col min="10759" max="10759" width="20.28515625" style="170" customWidth="1"/>
    <col min="10760" max="10760" width="19.140625" style="170" customWidth="1"/>
    <col min="10761" max="10761" width="21.42578125" style="170" customWidth="1"/>
    <col min="10762" max="10763" width="17.28515625" style="170" customWidth="1"/>
    <col min="10764" max="10764" width="2.28515625" style="170" customWidth="1"/>
    <col min="10765" max="11008" width="9.140625" style="170"/>
    <col min="11009" max="11009" width="6.85546875" style="170" customWidth="1"/>
    <col min="11010" max="11010" width="5.42578125" style="170" customWidth="1"/>
    <col min="11011" max="11011" width="9.5703125" style="170" customWidth="1"/>
    <col min="11012" max="11012" width="22.85546875" style="170" customWidth="1"/>
    <col min="11013" max="11013" width="20" style="170" customWidth="1"/>
    <col min="11014" max="11014" width="24.28515625" style="170" customWidth="1"/>
    <col min="11015" max="11015" width="20.28515625" style="170" customWidth="1"/>
    <col min="11016" max="11016" width="19.140625" style="170" customWidth="1"/>
    <col min="11017" max="11017" width="21.42578125" style="170" customWidth="1"/>
    <col min="11018" max="11019" width="17.28515625" style="170" customWidth="1"/>
    <col min="11020" max="11020" width="2.28515625" style="170" customWidth="1"/>
    <col min="11021" max="11264" width="9.140625" style="170"/>
    <col min="11265" max="11265" width="6.85546875" style="170" customWidth="1"/>
    <col min="11266" max="11266" width="5.42578125" style="170" customWidth="1"/>
    <col min="11267" max="11267" width="9.5703125" style="170" customWidth="1"/>
    <col min="11268" max="11268" width="22.85546875" style="170" customWidth="1"/>
    <col min="11269" max="11269" width="20" style="170" customWidth="1"/>
    <col min="11270" max="11270" width="24.28515625" style="170" customWidth="1"/>
    <col min="11271" max="11271" width="20.28515625" style="170" customWidth="1"/>
    <col min="11272" max="11272" width="19.140625" style="170" customWidth="1"/>
    <col min="11273" max="11273" width="21.42578125" style="170" customWidth="1"/>
    <col min="11274" max="11275" width="17.28515625" style="170" customWidth="1"/>
    <col min="11276" max="11276" width="2.28515625" style="170" customWidth="1"/>
    <col min="11277" max="11520" width="9.140625" style="170"/>
    <col min="11521" max="11521" width="6.85546875" style="170" customWidth="1"/>
    <col min="11522" max="11522" width="5.42578125" style="170" customWidth="1"/>
    <col min="11523" max="11523" width="9.5703125" style="170" customWidth="1"/>
    <col min="11524" max="11524" width="22.85546875" style="170" customWidth="1"/>
    <col min="11525" max="11525" width="20" style="170" customWidth="1"/>
    <col min="11526" max="11526" width="24.28515625" style="170" customWidth="1"/>
    <col min="11527" max="11527" width="20.28515625" style="170" customWidth="1"/>
    <col min="11528" max="11528" width="19.140625" style="170" customWidth="1"/>
    <col min="11529" max="11529" width="21.42578125" style="170" customWidth="1"/>
    <col min="11530" max="11531" width="17.28515625" style="170" customWidth="1"/>
    <col min="11532" max="11532" width="2.28515625" style="170" customWidth="1"/>
    <col min="11533" max="11776" width="9.140625" style="170"/>
    <col min="11777" max="11777" width="6.85546875" style="170" customWidth="1"/>
    <col min="11778" max="11778" width="5.42578125" style="170" customWidth="1"/>
    <col min="11779" max="11779" width="9.5703125" style="170" customWidth="1"/>
    <col min="11780" max="11780" width="22.85546875" style="170" customWidth="1"/>
    <col min="11781" max="11781" width="20" style="170" customWidth="1"/>
    <col min="11782" max="11782" width="24.28515625" style="170" customWidth="1"/>
    <col min="11783" max="11783" width="20.28515625" style="170" customWidth="1"/>
    <col min="11784" max="11784" width="19.140625" style="170" customWidth="1"/>
    <col min="11785" max="11785" width="21.42578125" style="170" customWidth="1"/>
    <col min="11786" max="11787" width="17.28515625" style="170" customWidth="1"/>
    <col min="11788" max="11788" width="2.28515625" style="170" customWidth="1"/>
    <col min="11789" max="12032" width="9.140625" style="170"/>
    <col min="12033" max="12033" width="6.85546875" style="170" customWidth="1"/>
    <col min="12034" max="12034" width="5.42578125" style="170" customWidth="1"/>
    <col min="12035" max="12035" width="9.5703125" style="170" customWidth="1"/>
    <col min="12036" max="12036" width="22.85546875" style="170" customWidth="1"/>
    <col min="12037" max="12037" width="20" style="170" customWidth="1"/>
    <col min="12038" max="12038" width="24.28515625" style="170" customWidth="1"/>
    <col min="12039" max="12039" width="20.28515625" style="170" customWidth="1"/>
    <col min="12040" max="12040" width="19.140625" style="170" customWidth="1"/>
    <col min="12041" max="12041" width="21.42578125" style="170" customWidth="1"/>
    <col min="12042" max="12043" width="17.28515625" style="170" customWidth="1"/>
    <col min="12044" max="12044" width="2.28515625" style="170" customWidth="1"/>
    <col min="12045" max="12288" width="9.140625" style="170"/>
    <col min="12289" max="12289" width="6.85546875" style="170" customWidth="1"/>
    <col min="12290" max="12290" width="5.42578125" style="170" customWidth="1"/>
    <col min="12291" max="12291" width="9.5703125" style="170" customWidth="1"/>
    <col min="12292" max="12292" width="22.85546875" style="170" customWidth="1"/>
    <col min="12293" max="12293" width="20" style="170" customWidth="1"/>
    <col min="12294" max="12294" width="24.28515625" style="170" customWidth="1"/>
    <col min="12295" max="12295" width="20.28515625" style="170" customWidth="1"/>
    <col min="12296" max="12296" width="19.140625" style="170" customWidth="1"/>
    <col min="12297" max="12297" width="21.42578125" style="170" customWidth="1"/>
    <col min="12298" max="12299" width="17.28515625" style="170" customWidth="1"/>
    <col min="12300" max="12300" width="2.28515625" style="170" customWidth="1"/>
    <col min="12301" max="12544" width="9.140625" style="170"/>
    <col min="12545" max="12545" width="6.85546875" style="170" customWidth="1"/>
    <col min="12546" max="12546" width="5.42578125" style="170" customWidth="1"/>
    <col min="12547" max="12547" width="9.5703125" style="170" customWidth="1"/>
    <col min="12548" max="12548" width="22.85546875" style="170" customWidth="1"/>
    <col min="12549" max="12549" width="20" style="170" customWidth="1"/>
    <col min="12550" max="12550" width="24.28515625" style="170" customWidth="1"/>
    <col min="12551" max="12551" width="20.28515625" style="170" customWidth="1"/>
    <col min="12552" max="12552" width="19.140625" style="170" customWidth="1"/>
    <col min="12553" max="12553" width="21.42578125" style="170" customWidth="1"/>
    <col min="12554" max="12555" width="17.28515625" style="170" customWidth="1"/>
    <col min="12556" max="12556" width="2.28515625" style="170" customWidth="1"/>
    <col min="12557" max="12800" width="9.140625" style="170"/>
    <col min="12801" max="12801" width="6.85546875" style="170" customWidth="1"/>
    <col min="12802" max="12802" width="5.42578125" style="170" customWidth="1"/>
    <col min="12803" max="12803" width="9.5703125" style="170" customWidth="1"/>
    <col min="12804" max="12804" width="22.85546875" style="170" customWidth="1"/>
    <col min="12805" max="12805" width="20" style="170" customWidth="1"/>
    <col min="12806" max="12806" width="24.28515625" style="170" customWidth="1"/>
    <col min="12807" max="12807" width="20.28515625" style="170" customWidth="1"/>
    <col min="12808" max="12808" width="19.140625" style="170" customWidth="1"/>
    <col min="12809" max="12809" width="21.42578125" style="170" customWidth="1"/>
    <col min="12810" max="12811" width="17.28515625" style="170" customWidth="1"/>
    <col min="12812" max="12812" width="2.28515625" style="170" customWidth="1"/>
    <col min="12813" max="13056" width="9.140625" style="170"/>
    <col min="13057" max="13057" width="6.85546875" style="170" customWidth="1"/>
    <col min="13058" max="13058" width="5.42578125" style="170" customWidth="1"/>
    <col min="13059" max="13059" width="9.5703125" style="170" customWidth="1"/>
    <col min="13060" max="13060" width="22.85546875" style="170" customWidth="1"/>
    <col min="13061" max="13061" width="20" style="170" customWidth="1"/>
    <col min="13062" max="13062" width="24.28515625" style="170" customWidth="1"/>
    <col min="13063" max="13063" width="20.28515625" style="170" customWidth="1"/>
    <col min="13064" max="13064" width="19.140625" style="170" customWidth="1"/>
    <col min="13065" max="13065" width="21.42578125" style="170" customWidth="1"/>
    <col min="13066" max="13067" width="17.28515625" style="170" customWidth="1"/>
    <col min="13068" max="13068" width="2.28515625" style="170" customWidth="1"/>
    <col min="13069" max="13312" width="9.140625" style="170"/>
    <col min="13313" max="13313" width="6.85546875" style="170" customWidth="1"/>
    <col min="13314" max="13314" width="5.42578125" style="170" customWidth="1"/>
    <col min="13315" max="13315" width="9.5703125" style="170" customWidth="1"/>
    <col min="13316" max="13316" width="22.85546875" style="170" customWidth="1"/>
    <col min="13317" max="13317" width="20" style="170" customWidth="1"/>
    <col min="13318" max="13318" width="24.28515625" style="170" customWidth="1"/>
    <col min="13319" max="13319" width="20.28515625" style="170" customWidth="1"/>
    <col min="13320" max="13320" width="19.140625" style="170" customWidth="1"/>
    <col min="13321" max="13321" width="21.42578125" style="170" customWidth="1"/>
    <col min="13322" max="13323" width="17.28515625" style="170" customWidth="1"/>
    <col min="13324" max="13324" width="2.28515625" style="170" customWidth="1"/>
    <col min="13325" max="13568" width="9.140625" style="170"/>
    <col min="13569" max="13569" width="6.85546875" style="170" customWidth="1"/>
    <col min="13570" max="13570" width="5.42578125" style="170" customWidth="1"/>
    <col min="13571" max="13571" width="9.5703125" style="170" customWidth="1"/>
    <col min="13572" max="13572" width="22.85546875" style="170" customWidth="1"/>
    <col min="13573" max="13573" width="20" style="170" customWidth="1"/>
    <col min="13574" max="13574" width="24.28515625" style="170" customWidth="1"/>
    <col min="13575" max="13575" width="20.28515625" style="170" customWidth="1"/>
    <col min="13576" max="13576" width="19.140625" style="170" customWidth="1"/>
    <col min="13577" max="13577" width="21.42578125" style="170" customWidth="1"/>
    <col min="13578" max="13579" width="17.28515625" style="170" customWidth="1"/>
    <col min="13580" max="13580" width="2.28515625" style="170" customWidth="1"/>
    <col min="13581" max="13824" width="9.140625" style="170"/>
    <col min="13825" max="13825" width="6.85546875" style="170" customWidth="1"/>
    <col min="13826" max="13826" width="5.42578125" style="170" customWidth="1"/>
    <col min="13827" max="13827" width="9.5703125" style="170" customWidth="1"/>
    <col min="13828" max="13828" width="22.85546875" style="170" customWidth="1"/>
    <col min="13829" max="13829" width="20" style="170" customWidth="1"/>
    <col min="13830" max="13830" width="24.28515625" style="170" customWidth="1"/>
    <col min="13831" max="13831" width="20.28515625" style="170" customWidth="1"/>
    <col min="13832" max="13832" width="19.140625" style="170" customWidth="1"/>
    <col min="13833" max="13833" width="21.42578125" style="170" customWidth="1"/>
    <col min="13834" max="13835" width="17.28515625" style="170" customWidth="1"/>
    <col min="13836" max="13836" width="2.28515625" style="170" customWidth="1"/>
    <col min="13837" max="14080" width="9.140625" style="170"/>
    <col min="14081" max="14081" width="6.85546875" style="170" customWidth="1"/>
    <col min="14082" max="14082" width="5.42578125" style="170" customWidth="1"/>
    <col min="14083" max="14083" width="9.5703125" style="170" customWidth="1"/>
    <col min="14084" max="14084" width="22.85546875" style="170" customWidth="1"/>
    <col min="14085" max="14085" width="20" style="170" customWidth="1"/>
    <col min="14086" max="14086" width="24.28515625" style="170" customWidth="1"/>
    <col min="14087" max="14087" width="20.28515625" style="170" customWidth="1"/>
    <col min="14088" max="14088" width="19.140625" style="170" customWidth="1"/>
    <col min="14089" max="14089" width="21.42578125" style="170" customWidth="1"/>
    <col min="14090" max="14091" width="17.28515625" style="170" customWidth="1"/>
    <col min="14092" max="14092" width="2.28515625" style="170" customWidth="1"/>
    <col min="14093" max="14336" width="9.140625" style="170"/>
    <col min="14337" max="14337" width="6.85546875" style="170" customWidth="1"/>
    <col min="14338" max="14338" width="5.42578125" style="170" customWidth="1"/>
    <col min="14339" max="14339" width="9.5703125" style="170" customWidth="1"/>
    <col min="14340" max="14340" width="22.85546875" style="170" customWidth="1"/>
    <col min="14341" max="14341" width="20" style="170" customWidth="1"/>
    <col min="14342" max="14342" width="24.28515625" style="170" customWidth="1"/>
    <col min="14343" max="14343" width="20.28515625" style="170" customWidth="1"/>
    <col min="14344" max="14344" width="19.140625" style="170" customWidth="1"/>
    <col min="14345" max="14345" width="21.42578125" style="170" customWidth="1"/>
    <col min="14346" max="14347" width="17.28515625" style="170" customWidth="1"/>
    <col min="14348" max="14348" width="2.28515625" style="170" customWidth="1"/>
    <col min="14349" max="14592" width="9.140625" style="170"/>
    <col min="14593" max="14593" width="6.85546875" style="170" customWidth="1"/>
    <col min="14594" max="14594" width="5.42578125" style="170" customWidth="1"/>
    <col min="14595" max="14595" width="9.5703125" style="170" customWidth="1"/>
    <col min="14596" max="14596" width="22.85546875" style="170" customWidth="1"/>
    <col min="14597" max="14597" width="20" style="170" customWidth="1"/>
    <col min="14598" max="14598" width="24.28515625" style="170" customWidth="1"/>
    <col min="14599" max="14599" width="20.28515625" style="170" customWidth="1"/>
    <col min="14600" max="14600" width="19.140625" style="170" customWidth="1"/>
    <col min="14601" max="14601" width="21.42578125" style="170" customWidth="1"/>
    <col min="14602" max="14603" width="17.28515625" style="170" customWidth="1"/>
    <col min="14604" max="14604" width="2.28515625" style="170" customWidth="1"/>
    <col min="14605" max="14848" width="9.140625" style="170"/>
    <col min="14849" max="14849" width="6.85546875" style="170" customWidth="1"/>
    <col min="14850" max="14850" width="5.42578125" style="170" customWidth="1"/>
    <col min="14851" max="14851" width="9.5703125" style="170" customWidth="1"/>
    <col min="14852" max="14852" width="22.85546875" style="170" customWidth="1"/>
    <col min="14853" max="14853" width="20" style="170" customWidth="1"/>
    <col min="14854" max="14854" width="24.28515625" style="170" customWidth="1"/>
    <col min="14855" max="14855" width="20.28515625" style="170" customWidth="1"/>
    <col min="14856" max="14856" width="19.140625" style="170" customWidth="1"/>
    <col min="14857" max="14857" width="21.42578125" style="170" customWidth="1"/>
    <col min="14858" max="14859" width="17.28515625" style="170" customWidth="1"/>
    <col min="14860" max="14860" width="2.28515625" style="170" customWidth="1"/>
    <col min="14861" max="15104" width="9.140625" style="170"/>
    <col min="15105" max="15105" width="6.85546875" style="170" customWidth="1"/>
    <col min="15106" max="15106" width="5.42578125" style="170" customWidth="1"/>
    <col min="15107" max="15107" width="9.5703125" style="170" customWidth="1"/>
    <col min="15108" max="15108" width="22.85546875" style="170" customWidth="1"/>
    <col min="15109" max="15109" width="20" style="170" customWidth="1"/>
    <col min="15110" max="15110" width="24.28515625" style="170" customWidth="1"/>
    <col min="15111" max="15111" width="20.28515625" style="170" customWidth="1"/>
    <col min="15112" max="15112" width="19.140625" style="170" customWidth="1"/>
    <col min="15113" max="15113" width="21.42578125" style="170" customWidth="1"/>
    <col min="15114" max="15115" width="17.28515625" style="170" customWidth="1"/>
    <col min="15116" max="15116" width="2.28515625" style="170" customWidth="1"/>
    <col min="15117" max="15360" width="9.140625" style="170"/>
    <col min="15361" max="15361" width="6.85546875" style="170" customWidth="1"/>
    <col min="15362" max="15362" width="5.42578125" style="170" customWidth="1"/>
    <col min="15363" max="15363" width="9.5703125" style="170" customWidth="1"/>
    <col min="15364" max="15364" width="22.85546875" style="170" customWidth="1"/>
    <col min="15365" max="15365" width="20" style="170" customWidth="1"/>
    <col min="15366" max="15366" width="24.28515625" style="170" customWidth="1"/>
    <col min="15367" max="15367" width="20.28515625" style="170" customWidth="1"/>
    <col min="15368" max="15368" width="19.140625" style="170" customWidth="1"/>
    <col min="15369" max="15369" width="21.42578125" style="170" customWidth="1"/>
    <col min="15370" max="15371" width="17.28515625" style="170" customWidth="1"/>
    <col min="15372" max="15372" width="2.28515625" style="170" customWidth="1"/>
    <col min="15373" max="15616" width="9.140625" style="170"/>
    <col min="15617" max="15617" width="6.85546875" style="170" customWidth="1"/>
    <col min="15618" max="15618" width="5.42578125" style="170" customWidth="1"/>
    <col min="15619" max="15619" width="9.5703125" style="170" customWidth="1"/>
    <col min="15620" max="15620" width="22.85546875" style="170" customWidth="1"/>
    <col min="15621" max="15621" width="20" style="170" customWidth="1"/>
    <col min="15622" max="15622" width="24.28515625" style="170" customWidth="1"/>
    <col min="15623" max="15623" width="20.28515625" style="170" customWidth="1"/>
    <col min="15624" max="15624" width="19.140625" style="170" customWidth="1"/>
    <col min="15625" max="15625" width="21.42578125" style="170" customWidth="1"/>
    <col min="15626" max="15627" width="17.28515625" style="170" customWidth="1"/>
    <col min="15628" max="15628" width="2.28515625" style="170" customWidth="1"/>
    <col min="15629" max="15872" width="9.140625" style="170"/>
    <col min="15873" max="15873" width="6.85546875" style="170" customWidth="1"/>
    <col min="15874" max="15874" width="5.42578125" style="170" customWidth="1"/>
    <col min="15875" max="15875" width="9.5703125" style="170" customWidth="1"/>
    <col min="15876" max="15876" width="22.85546875" style="170" customWidth="1"/>
    <col min="15877" max="15877" width="20" style="170" customWidth="1"/>
    <col min="15878" max="15878" width="24.28515625" style="170" customWidth="1"/>
    <col min="15879" max="15879" width="20.28515625" style="170" customWidth="1"/>
    <col min="15880" max="15880" width="19.140625" style="170" customWidth="1"/>
    <col min="15881" max="15881" width="21.42578125" style="170" customWidth="1"/>
    <col min="15882" max="15883" width="17.28515625" style="170" customWidth="1"/>
    <col min="15884" max="15884" width="2.28515625" style="170" customWidth="1"/>
    <col min="15885" max="16128" width="9.140625" style="170"/>
    <col min="16129" max="16129" width="6.85546875" style="170" customWidth="1"/>
    <col min="16130" max="16130" width="5.42578125" style="170" customWidth="1"/>
    <col min="16131" max="16131" width="9.5703125" style="170" customWidth="1"/>
    <col min="16132" max="16132" width="22.85546875" style="170" customWidth="1"/>
    <col min="16133" max="16133" width="20" style="170" customWidth="1"/>
    <col min="16134" max="16134" width="24.28515625" style="170" customWidth="1"/>
    <col min="16135" max="16135" width="20.28515625" style="170" customWidth="1"/>
    <col min="16136" max="16136" width="19.140625" style="170" customWidth="1"/>
    <col min="16137" max="16137" width="21.42578125" style="170" customWidth="1"/>
    <col min="16138" max="16139" width="17.28515625" style="170" customWidth="1"/>
    <col min="16140" max="16140" width="2.28515625" style="170" customWidth="1"/>
    <col min="16141" max="16384" width="9.140625" style="170"/>
  </cols>
  <sheetData>
    <row r="2" spans="2:11" ht="15">
      <c r="B2" s="376"/>
      <c r="C2" s="376"/>
      <c r="D2" s="376"/>
      <c r="E2" s="914"/>
      <c r="G2" s="587"/>
      <c r="H2" s="587" t="s">
        <v>3191</v>
      </c>
    </row>
    <row r="3" spans="2:11" ht="15.75">
      <c r="B3" s="432" t="str">
        <f>'SCH-18'!B4</f>
        <v>NAME OF THE COLLEGE               PRATHIMA INSTITUTE OF MEDICAL SCIENCES</v>
      </c>
      <c r="G3" s="588"/>
      <c r="H3" s="588"/>
    </row>
    <row r="4" spans="2:11">
      <c r="J4" s="575"/>
      <c r="K4" s="575"/>
    </row>
    <row r="5" spans="2:11" ht="50.25" customHeight="1">
      <c r="B5" s="1344" t="s">
        <v>3469</v>
      </c>
      <c r="C5" s="1344"/>
      <c r="D5" s="1344"/>
      <c r="E5" s="1344"/>
      <c r="F5" s="1344"/>
      <c r="G5" s="1344"/>
      <c r="H5" s="1344"/>
      <c r="I5" s="1344"/>
      <c r="J5" s="406"/>
      <c r="K5" s="406"/>
    </row>
    <row r="7" spans="2:11">
      <c r="B7" s="396" t="s">
        <v>3192</v>
      </c>
    </row>
    <row r="8" spans="2:11">
      <c r="B8" s="406"/>
    </row>
    <row r="9" spans="2:11">
      <c r="B9" s="912"/>
      <c r="C9" s="912"/>
      <c r="D9" s="912"/>
      <c r="E9" s="919"/>
      <c r="F9" s="912"/>
      <c r="G9" s="913"/>
      <c r="H9" s="593"/>
      <c r="I9" s="588" t="s">
        <v>70</v>
      </c>
    </row>
    <row r="10" spans="2:11" s="406" customFormat="1" ht="63.75">
      <c r="B10" s="594" t="s">
        <v>3110</v>
      </c>
      <c r="C10" s="594" t="s">
        <v>3111</v>
      </c>
      <c r="D10" s="594" t="s">
        <v>3112</v>
      </c>
      <c r="E10" s="916" t="s">
        <v>3095</v>
      </c>
      <c r="F10" s="594" t="s">
        <v>3193</v>
      </c>
      <c r="G10" s="595" t="s">
        <v>3114</v>
      </c>
      <c r="H10" s="595" t="s">
        <v>3115</v>
      </c>
      <c r="I10" s="595" t="s">
        <v>3116</v>
      </c>
    </row>
    <row r="11" spans="2:11">
      <c r="B11" s="577">
        <v>1</v>
      </c>
      <c r="C11" s="577" t="s">
        <v>3194</v>
      </c>
      <c r="D11" s="577" t="s">
        <v>3118</v>
      </c>
      <c r="E11" s="917">
        <v>45482</v>
      </c>
      <c r="F11" s="577" t="s">
        <v>3119</v>
      </c>
      <c r="G11" s="598">
        <v>1203600</v>
      </c>
      <c r="H11" s="598">
        <v>61844.651147540986</v>
      </c>
      <c r="I11" s="598">
        <f>G11-H11</f>
        <v>1141755.3488524591</v>
      </c>
    </row>
    <row r="12" spans="2:11">
      <c r="B12" s="577">
        <v>2</v>
      </c>
      <c r="C12" s="577" t="s">
        <v>3194</v>
      </c>
      <c r="D12" s="577" t="s">
        <v>3118</v>
      </c>
      <c r="E12" s="917">
        <v>45576</v>
      </c>
      <c r="F12" s="577" t="s">
        <v>3119</v>
      </c>
      <c r="G12" s="598">
        <v>87320</v>
      </c>
      <c r="H12" s="598">
        <v>2901.2189289617486</v>
      </c>
      <c r="I12" s="598">
        <f t="shared" ref="I12:I38" si="0">G12-H12</f>
        <v>84418.781071038247</v>
      </c>
    </row>
    <row r="13" spans="2:11">
      <c r="B13" s="577">
        <v>3</v>
      </c>
      <c r="C13" s="577" t="s">
        <v>3194</v>
      </c>
      <c r="D13" s="577" t="s">
        <v>3118</v>
      </c>
      <c r="E13" s="917">
        <v>45576</v>
      </c>
      <c r="F13" s="577" t="s">
        <v>3119</v>
      </c>
      <c r="G13" s="598">
        <v>86730</v>
      </c>
      <c r="H13" s="598">
        <v>2881.6160983606555</v>
      </c>
      <c r="I13" s="598">
        <f t="shared" si="0"/>
        <v>83848.383901639347</v>
      </c>
    </row>
    <row r="14" spans="2:11">
      <c r="B14" s="577">
        <v>4</v>
      </c>
      <c r="C14" s="577" t="s">
        <v>3194</v>
      </c>
      <c r="D14" s="577" t="s">
        <v>3118</v>
      </c>
      <c r="E14" s="917">
        <v>45727</v>
      </c>
      <c r="F14" s="577" t="s">
        <v>3119</v>
      </c>
      <c r="G14" s="598">
        <v>153666</v>
      </c>
      <c r="H14" s="598">
        <v>623.35494590163933</v>
      </c>
      <c r="I14" s="598">
        <f t="shared" si="0"/>
        <v>153042.64505409836</v>
      </c>
    </row>
    <row r="15" spans="2:11">
      <c r="B15" s="577">
        <v>5</v>
      </c>
      <c r="C15" s="577" t="s">
        <v>3194</v>
      </c>
      <c r="D15" s="577" t="s">
        <v>3118</v>
      </c>
      <c r="E15" s="917">
        <v>45738</v>
      </c>
      <c r="F15" s="577" t="s">
        <v>3119</v>
      </c>
      <c r="G15" s="598">
        <v>236800</v>
      </c>
      <c r="H15" s="598">
        <v>457.42513661202179</v>
      </c>
      <c r="I15" s="598">
        <f t="shared" si="0"/>
        <v>236342.57486338797</v>
      </c>
    </row>
    <row r="16" spans="2:11">
      <c r="B16" s="577">
        <v>6</v>
      </c>
      <c r="C16" s="577" t="s">
        <v>3194</v>
      </c>
      <c r="D16" s="577" t="s">
        <v>3118</v>
      </c>
      <c r="E16" s="917">
        <v>45744</v>
      </c>
      <c r="F16" s="577" t="s">
        <v>3119</v>
      </c>
      <c r="G16" s="598">
        <v>369984</v>
      </c>
      <c r="H16" s="598">
        <v>285.87834754098361</v>
      </c>
      <c r="I16" s="598">
        <f t="shared" si="0"/>
        <v>369698.12165245903</v>
      </c>
    </row>
    <row r="17" spans="2:9">
      <c r="B17" s="577">
        <v>7</v>
      </c>
      <c r="C17" s="577" t="s">
        <v>3195</v>
      </c>
      <c r="D17" s="577" t="s">
        <v>3118</v>
      </c>
      <c r="E17" s="917">
        <v>45408</v>
      </c>
      <c r="F17" s="577" t="s">
        <v>3119</v>
      </c>
      <c r="G17" s="598">
        <v>18592</v>
      </c>
      <c r="H17" s="598">
        <v>1221.0778579234973</v>
      </c>
      <c r="I17" s="598">
        <f t="shared" si="0"/>
        <v>17370.922142076502</v>
      </c>
    </row>
    <row r="18" spans="2:9">
      <c r="B18" s="577">
        <v>8</v>
      </c>
      <c r="C18" s="577" t="s">
        <v>3195</v>
      </c>
      <c r="D18" s="577" t="s">
        <v>3118</v>
      </c>
      <c r="E18" s="917">
        <v>45457</v>
      </c>
      <c r="F18" s="577" t="s">
        <v>3119</v>
      </c>
      <c r="G18" s="598">
        <v>10000</v>
      </c>
      <c r="H18" s="598">
        <v>562.12295081967216</v>
      </c>
      <c r="I18" s="598">
        <f t="shared" si="0"/>
        <v>9437.877049180328</v>
      </c>
    </row>
    <row r="19" spans="2:9">
      <c r="B19" s="577">
        <v>9</v>
      </c>
      <c r="C19" s="577" t="s">
        <v>3195</v>
      </c>
      <c r="D19" s="577" t="s">
        <v>3118</v>
      </c>
      <c r="E19" s="917">
        <v>45502</v>
      </c>
      <c r="F19" s="577" t="s">
        <v>3119</v>
      </c>
      <c r="G19" s="598">
        <v>145800</v>
      </c>
      <c r="H19" s="598">
        <v>6928.3681967213106</v>
      </c>
      <c r="I19" s="598">
        <f t="shared" si="0"/>
        <v>138871.63180327869</v>
      </c>
    </row>
    <row r="20" spans="2:9">
      <c r="B20" s="577">
        <v>10</v>
      </c>
      <c r="C20" s="577" t="s">
        <v>3196</v>
      </c>
      <c r="D20" s="577" t="s">
        <v>3118</v>
      </c>
      <c r="E20" s="917">
        <v>45471</v>
      </c>
      <c r="F20" s="577" t="s">
        <v>3119</v>
      </c>
      <c r="G20" s="598">
        <v>5581400</v>
      </c>
      <c r="H20" s="598">
        <v>298649.12420765025</v>
      </c>
      <c r="I20" s="598">
        <f t="shared" si="0"/>
        <v>5282750.8757923497</v>
      </c>
    </row>
    <row r="21" spans="2:9">
      <c r="B21" s="577">
        <v>11</v>
      </c>
      <c r="C21" s="577" t="s">
        <v>3196</v>
      </c>
      <c r="D21" s="577" t="s">
        <v>3118</v>
      </c>
      <c r="E21" s="917">
        <v>45476</v>
      </c>
      <c r="F21" s="577" t="s">
        <v>3119</v>
      </c>
      <c r="G21" s="598">
        <v>656644</v>
      </c>
      <c r="H21" s="598">
        <v>34501.439283060106</v>
      </c>
      <c r="I21" s="598">
        <f t="shared" si="0"/>
        <v>622142.56071693986</v>
      </c>
    </row>
    <row r="22" spans="2:9">
      <c r="B22" s="577">
        <v>12</v>
      </c>
      <c r="C22" s="577" t="s">
        <v>3196</v>
      </c>
      <c r="D22" s="577" t="s">
        <v>3118</v>
      </c>
      <c r="E22" s="917">
        <v>45496</v>
      </c>
      <c r="F22" s="577" t="s">
        <v>3119</v>
      </c>
      <c r="G22" s="598">
        <v>4466772</v>
      </c>
      <c r="H22" s="598">
        <v>217436.60289836064</v>
      </c>
      <c r="I22" s="598">
        <f t="shared" si="0"/>
        <v>4249335.3971016398</v>
      </c>
    </row>
    <row r="23" spans="2:9">
      <c r="B23" s="577">
        <v>13</v>
      </c>
      <c r="C23" s="577" t="s">
        <v>3196</v>
      </c>
      <c r="D23" s="577" t="s">
        <v>3118</v>
      </c>
      <c r="E23" s="917">
        <v>45504</v>
      </c>
      <c r="F23" s="577" t="s">
        <v>3119</v>
      </c>
      <c r="G23" s="598">
        <v>627784</v>
      </c>
      <c r="H23" s="598">
        <v>29589.552533333339</v>
      </c>
      <c r="I23" s="598">
        <f t="shared" si="0"/>
        <v>598194.44746666669</v>
      </c>
    </row>
    <row r="24" spans="2:9">
      <c r="B24" s="577">
        <v>14</v>
      </c>
      <c r="C24" s="577" t="s">
        <v>3196</v>
      </c>
      <c r="D24" s="577" t="s">
        <v>3118</v>
      </c>
      <c r="E24" s="917">
        <v>45708</v>
      </c>
      <c r="F24" s="577" t="s">
        <v>3119</v>
      </c>
      <c r="G24" s="598">
        <v>13206560</v>
      </c>
      <c r="H24" s="598">
        <v>102044.13027322404</v>
      </c>
      <c r="I24" s="598">
        <f t="shared" si="0"/>
        <v>13104515.869726775</v>
      </c>
    </row>
    <row r="25" spans="2:9">
      <c r="B25" s="577">
        <v>15</v>
      </c>
      <c r="C25" s="577" t="s">
        <v>3196</v>
      </c>
      <c r="D25" s="577" t="s">
        <v>3118</v>
      </c>
      <c r="E25" s="917">
        <v>45714</v>
      </c>
      <c r="F25" s="577" t="s">
        <v>3119</v>
      </c>
      <c r="G25" s="598">
        <v>264674</v>
      </c>
      <c r="H25" s="598">
        <v>1738.3151945355189</v>
      </c>
      <c r="I25" s="598">
        <f t="shared" si="0"/>
        <v>262935.68480546447</v>
      </c>
    </row>
    <row r="26" spans="2:9">
      <c r="B26" s="577">
        <v>16</v>
      </c>
      <c r="C26" s="577" t="s">
        <v>3196</v>
      </c>
      <c r="D26" s="577" t="s">
        <v>3118</v>
      </c>
      <c r="E26" s="917">
        <v>45741</v>
      </c>
      <c r="F26" s="577" t="s">
        <v>3119</v>
      </c>
      <c r="G26" s="598">
        <v>601800</v>
      </c>
      <c r="H26" s="598">
        <v>813.74540983606562</v>
      </c>
      <c r="I26" s="598">
        <f t="shared" si="0"/>
        <v>600986.25459016394</v>
      </c>
    </row>
    <row r="27" spans="2:9">
      <c r="B27" s="577">
        <v>17</v>
      </c>
      <c r="C27" s="577" t="s">
        <v>3196</v>
      </c>
      <c r="D27" s="577" t="s">
        <v>3118</v>
      </c>
      <c r="E27" s="917">
        <v>45744</v>
      </c>
      <c r="F27" s="577" t="s">
        <v>3119</v>
      </c>
      <c r="G27" s="598">
        <v>5015000</v>
      </c>
      <c r="H27" s="598">
        <v>3874.9781420765025</v>
      </c>
      <c r="I27" s="598">
        <f t="shared" si="0"/>
        <v>5011125.0218579238</v>
      </c>
    </row>
    <row r="28" spans="2:9">
      <c r="B28" s="577">
        <v>18</v>
      </c>
      <c r="C28" s="577" t="s">
        <v>3197</v>
      </c>
      <c r="D28" s="577" t="s">
        <v>3118</v>
      </c>
      <c r="E28" s="917">
        <v>45554</v>
      </c>
      <c r="F28" s="577" t="s">
        <v>3119</v>
      </c>
      <c r="G28" s="598">
        <v>2230200</v>
      </c>
      <c r="H28" s="598">
        <v>83576.440327868841</v>
      </c>
      <c r="I28" s="598">
        <f t="shared" si="0"/>
        <v>2146623.5596721312</v>
      </c>
    </row>
    <row r="29" spans="2:9">
      <c r="B29" s="577">
        <v>19</v>
      </c>
      <c r="C29" s="577" t="s">
        <v>3198</v>
      </c>
      <c r="D29" s="577" t="s">
        <v>3118</v>
      </c>
      <c r="E29" s="917">
        <v>45590</v>
      </c>
      <c r="F29" s="577" t="s">
        <v>3119</v>
      </c>
      <c r="G29" s="598">
        <v>43680</v>
      </c>
      <c r="H29" s="598">
        <v>1333.1470163934425</v>
      </c>
      <c r="I29" s="598">
        <f t="shared" si="0"/>
        <v>42346.852983606557</v>
      </c>
    </row>
    <row r="30" spans="2:9">
      <c r="B30" s="577">
        <v>20</v>
      </c>
      <c r="C30" s="577" t="s">
        <v>3198</v>
      </c>
      <c r="D30" s="577" t="s">
        <v>3118</v>
      </c>
      <c r="E30" s="917">
        <v>45590</v>
      </c>
      <c r="F30" s="577" t="s">
        <v>3119</v>
      </c>
      <c r="G30" s="598">
        <v>236000</v>
      </c>
      <c r="H30" s="598">
        <v>7202.9005464480879</v>
      </c>
      <c r="I30" s="598">
        <f t="shared" si="0"/>
        <v>228797.0994535519</v>
      </c>
    </row>
    <row r="31" spans="2:9">
      <c r="B31" s="577">
        <v>21</v>
      </c>
      <c r="C31" s="577" t="s">
        <v>3198</v>
      </c>
      <c r="D31" s="577" t="s">
        <v>3118</v>
      </c>
      <c r="E31" s="917">
        <v>45590</v>
      </c>
      <c r="F31" s="577" t="s">
        <v>3119</v>
      </c>
      <c r="G31" s="598">
        <v>40120</v>
      </c>
      <c r="H31" s="598">
        <v>1224.4930928961749</v>
      </c>
      <c r="I31" s="598">
        <f t="shared" si="0"/>
        <v>38895.506907103823</v>
      </c>
    </row>
    <row r="32" spans="2:9">
      <c r="B32" s="577">
        <v>22</v>
      </c>
      <c r="C32" s="577" t="s">
        <v>3198</v>
      </c>
      <c r="D32" s="577" t="s">
        <v>3118</v>
      </c>
      <c r="E32" s="917">
        <v>45591</v>
      </c>
      <c r="F32" s="577" t="s">
        <v>3119</v>
      </c>
      <c r="G32" s="598">
        <v>21840</v>
      </c>
      <c r="H32" s="598">
        <v>662.35468852459019</v>
      </c>
      <c r="I32" s="598">
        <f t="shared" si="0"/>
        <v>21177.645311475411</v>
      </c>
    </row>
    <row r="33" spans="2:9">
      <c r="B33" s="577">
        <v>23</v>
      </c>
      <c r="C33" s="577" t="s">
        <v>3198</v>
      </c>
      <c r="D33" s="577" t="s">
        <v>3118</v>
      </c>
      <c r="E33" s="917">
        <v>45591</v>
      </c>
      <c r="F33" s="577" t="s">
        <v>3119</v>
      </c>
      <c r="G33" s="598">
        <v>77880</v>
      </c>
      <c r="H33" s="598">
        <v>2361.9131475409836</v>
      </c>
      <c r="I33" s="598">
        <f t="shared" si="0"/>
        <v>75518.086852459019</v>
      </c>
    </row>
    <row r="34" spans="2:9">
      <c r="B34" s="577">
        <v>24</v>
      </c>
      <c r="C34" s="577" t="s">
        <v>3198</v>
      </c>
      <c r="D34" s="577" t="s">
        <v>3118</v>
      </c>
      <c r="E34" s="917">
        <v>45637</v>
      </c>
      <c r="F34" s="577" t="s">
        <v>3119</v>
      </c>
      <c r="G34" s="598">
        <v>967395</v>
      </c>
      <c r="H34" s="598">
        <v>20742.693282786884</v>
      </c>
      <c r="I34" s="598">
        <f t="shared" si="0"/>
        <v>946652.30671721313</v>
      </c>
    </row>
    <row r="35" spans="2:9">
      <c r="B35" s="577">
        <v>25</v>
      </c>
      <c r="C35" s="577" t="s">
        <v>3198</v>
      </c>
      <c r="D35" s="577" t="s">
        <v>3118</v>
      </c>
      <c r="E35" s="917">
        <v>45650</v>
      </c>
      <c r="F35" s="577" t="s">
        <v>3119</v>
      </c>
      <c r="G35" s="598">
        <v>75520</v>
      </c>
      <c r="H35" s="598">
        <v>1429.6389945355193</v>
      </c>
      <c r="I35" s="598">
        <f t="shared" si="0"/>
        <v>74090.361005464481</v>
      </c>
    </row>
    <row r="36" spans="2:9">
      <c r="B36" s="577">
        <v>26</v>
      </c>
      <c r="C36" s="577" t="s">
        <v>3198</v>
      </c>
      <c r="D36" s="577" t="s">
        <v>3118</v>
      </c>
      <c r="E36" s="917">
        <v>45727</v>
      </c>
      <c r="F36" s="577" t="s">
        <v>3119</v>
      </c>
      <c r="G36" s="598">
        <v>531629</v>
      </c>
      <c r="H36" s="598">
        <v>2156.5835418032784</v>
      </c>
      <c r="I36" s="598">
        <f t="shared" si="0"/>
        <v>529472.41645819671</v>
      </c>
    </row>
    <row r="37" spans="2:9">
      <c r="B37" s="577">
        <v>27</v>
      </c>
      <c r="C37" s="577" t="s">
        <v>3199</v>
      </c>
      <c r="D37" s="577" t="s">
        <v>3118</v>
      </c>
      <c r="E37" s="917">
        <v>45442</v>
      </c>
      <c r="F37" s="577" t="s">
        <v>3119</v>
      </c>
      <c r="G37" s="598">
        <v>384150</v>
      </c>
      <c r="H37" s="598">
        <v>22707.043524590164</v>
      </c>
      <c r="I37" s="598">
        <f t="shared" si="0"/>
        <v>361442.95647540985</v>
      </c>
    </row>
    <row r="38" spans="2:9">
      <c r="B38" s="577">
        <v>28</v>
      </c>
      <c r="C38" s="577" t="s">
        <v>3199</v>
      </c>
      <c r="D38" s="577" t="s">
        <v>3118</v>
      </c>
      <c r="E38" s="917">
        <v>45544</v>
      </c>
      <c r="F38" s="577" t="s">
        <v>3119</v>
      </c>
      <c r="G38" s="598">
        <v>1120110</v>
      </c>
      <c r="H38" s="598">
        <v>44139.678983606558</v>
      </c>
      <c r="I38" s="598">
        <f t="shared" si="0"/>
        <v>1075970.3210163934</v>
      </c>
    </row>
    <row r="39" spans="2:9">
      <c r="B39" s="577">
        <v>1</v>
      </c>
      <c r="C39" s="577" t="s">
        <v>3200</v>
      </c>
      <c r="D39" s="577" t="s">
        <v>3118</v>
      </c>
      <c r="E39" s="917">
        <v>45544</v>
      </c>
      <c r="F39" s="577" t="s">
        <v>3119</v>
      </c>
      <c r="G39" s="598">
        <v>831900</v>
      </c>
      <c r="H39" s="598">
        <v>69552.295081967211</v>
      </c>
      <c r="I39" s="598">
        <f>G39-H39</f>
        <v>762347.70491803274</v>
      </c>
    </row>
    <row r="40" spans="2:9">
      <c r="B40" s="577">
        <v>2</v>
      </c>
      <c r="C40" s="577" t="s">
        <v>3201</v>
      </c>
      <c r="D40" s="577" t="s">
        <v>3118</v>
      </c>
      <c r="E40" s="917">
        <v>45580</v>
      </c>
      <c r="F40" s="577" t="s">
        <v>3119</v>
      </c>
      <c r="G40" s="598">
        <v>27140</v>
      </c>
      <c r="H40" s="598">
        <v>1868.655737704918</v>
      </c>
      <c r="I40" s="598">
        <f t="shared" ref="I40:I55" si="1">G40-H40</f>
        <v>25271.344262295082</v>
      </c>
    </row>
    <row r="41" spans="2:9">
      <c r="B41" s="577">
        <v>4</v>
      </c>
      <c r="C41" s="577" t="s">
        <v>3202</v>
      </c>
      <c r="D41" s="577" t="s">
        <v>3118</v>
      </c>
      <c r="E41" s="917">
        <v>45691</v>
      </c>
      <c r="F41" s="577" t="s">
        <v>3119</v>
      </c>
      <c r="G41" s="598">
        <v>236000</v>
      </c>
      <c r="H41" s="598">
        <v>5513.1147540983602</v>
      </c>
      <c r="I41" s="598">
        <f t="shared" si="1"/>
        <v>230486.88524590165</v>
      </c>
    </row>
    <row r="42" spans="2:9">
      <c r="B42" s="577">
        <v>5</v>
      </c>
      <c r="C42" s="577" t="s">
        <v>3203</v>
      </c>
      <c r="D42" s="577" t="s">
        <v>3118</v>
      </c>
      <c r="E42" s="917">
        <v>45367</v>
      </c>
      <c r="F42" s="577" t="s">
        <v>3119</v>
      </c>
      <c r="G42" s="598">
        <v>32000</v>
      </c>
      <c r="H42" s="598">
        <v>4996.7213114754095</v>
      </c>
      <c r="I42" s="598">
        <f t="shared" si="1"/>
        <v>27003.278688524591</v>
      </c>
    </row>
    <row r="43" spans="2:9">
      <c r="B43" s="577">
        <v>6</v>
      </c>
      <c r="C43" s="577" t="s">
        <v>3203</v>
      </c>
      <c r="D43" s="577" t="s">
        <v>3118</v>
      </c>
      <c r="E43" s="917">
        <v>45663</v>
      </c>
      <c r="F43" s="577" t="s">
        <v>3119</v>
      </c>
      <c r="G43" s="598">
        <v>759034</v>
      </c>
      <c r="H43" s="598">
        <v>26441.758196721312</v>
      </c>
      <c r="I43" s="598">
        <f t="shared" si="1"/>
        <v>732592.24180327868</v>
      </c>
    </row>
    <row r="44" spans="2:9">
      <c r="B44" s="577">
        <v>27</v>
      </c>
      <c r="C44" s="577" t="s">
        <v>3204</v>
      </c>
      <c r="D44" s="577" t="s">
        <v>3118</v>
      </c>
      <c r="E44" s="917">
        <v>45659</v>
      </c>
      <c r="F44" s="577" t="s">
        <v>3119</v>
      </c>
      <c r="G44" s="598">
        <v>177655</v>
      </c>
      <c r="H44" s="598">
        <v>6480.0389344262294</v>
      </c>
      <c r="I44" s="598">
        <f t="shared" si="1"/>
        <v>171174.96106557376</v>
      </c>
    </row>
    <row r="45" spans="2:9">
      <c r="B45" s="577">
        <v>28</v>
      </c>
      <c r="C45" s="577" t="s">
        <v>3205</v>
      </c>
      <c r="D45" s="577" t="s">
        <v>3118</v>
      </c>
      <c r="E45" s="917">
        <v>45563</v>
      </c>
      <c r="F45" s="577" t="s">
        <v>3119</v>
      </c>
      <c r="G45" s="598">
        <v>177010</v>
      </c>
      <c r="H45" s="598">
        <v>13420.840163934427</v>
      </c>
      <c r="I45" s="598">
        <f t="shared" si="1"/>
        <v>163589.15983606558</v>
      </c>
    </row>
    <row r="46" spans="2:9">
      <c r="B46" s="577">
        <v>30</v>
      </c>
      <c r="C46" s="577" t="s">
        <v>3206</v>
      </c>
      <c r="D46" s="577" t="s">
        <v>3118</v>
      </c>
      <c r="E46" s="917">
        <v>45477</v>
      </c>
      <c r="F46" s="577" t="s">
        <v>3119</v>
      </c>
      <c r="G46" s="598">
        <v>562966</v>
      </c>
      <c r="H46" s="598">
        <v>62526.141803278682</v>
      </c>
      <c r="I46" s="598">
        <f t="shared" si="1"/>
        <v>500439.8581967213</v>
      </c>
    </row>
    <row r="47" spans="2:9">
      <c r="B47" s="577">
        <v>31</v>
      </c>
      <c r="C47" s="577" t="s">
        <v>3207</v>
      </c>
      <c r="D47" s="577" t="s">
        <v>3118</v>
      </c>
      <c r="E47" s="917">
        <v>45479</v>
      </c>
      <c r="F47" s="577" t="s">
        <v>3119</v>
      </c>
      <c r="G47" s="598">
        <v>20060</v>
      </c>
      <c r="H47" s="598">
        <v>2211.532786885246</v>
      </c>
      <c r="I47" s="598">
        <f t="shared" si="1"/>
        <v>17848.467213114753</v>
      </c>
    </row>
    <row r="48" spans="2:9">
      <c r="B48" s="577">
        <v>32</v>
      </c>
      <c r="C48" s="577" t="s">
        <v>3208</v>
      </c>
      <c r="D48" s="577" t="s">
        <v>3118</v>
      </c>
      <c r="E48" s="917">
        <v>45555</v>
      </c>
      <c r="F48" s="577" t="s">
        <v>3119</v>
      </c>
      <c r="G48" s="598">
        <v>78470</v>
      </c>
      <c r="H48" s="598">
        <v>6206.8483606557375</v>
      </c>
      <c r="I48" s="598">
        <f t="shared" si="1"/>
        <v>72263.151639344258</v>
      </c>
    </row>
    <row r="49" spans="2:9">
      <c r="B49" s="577">
        <v>33</v>
      </c>
      <c r="C49" s="577" t="s">
        <v>3209</v>
      </c>
      <c r="D49" s="577" t="s">
        <v>3118</v>
      </c>
      <c r="E49" s="917">
        <v>45392</v>
      </c>
      <c r="F49" s="577" t="s">
        <v>3119</v>
      </c>
      <c r="G49" s="598">
        <v>138616</v>
      </c>
      <c r="H49" s="598">
        <v>20224.301639344259</v>
      </c>
      <c r="I49" s="598">
        <f t="shared" si="1"/>
        <v>118391.69836065575</v>
      </c>
    </row>
    <row r="50" spans="2:9">
      <c r="B50" s="577">
        <v>34</v>
      </c>
      <c r="C50" s="577" t="s">
        <v>3209</v>
      </c>
      <c r="D50" s="577" t="s">
        <v>3118</v>
      </c>
      <c r="E50" s="917">
        <v>45563</v>
      </c>
      <c r="F50" s="577" t="s">
        <v>3119</v>
      </c>
      <c r="G50" s="598">
        <v>62728</v>
      </c>
      <c r="H50" s="598">
        <v>4756.0163934426228</v>
      </c>
      <c r="I50" s="598">
        <f t="shared" si="1"/>
        <v>57971.983606557376</v>
      </c>
    </row>
    <row r="51" spans="2:9">
      <c r="B51" s="577">
        <v>35</v>
      </c>
      <c r="C51" s="577" t="s">
        <v>3209</v>
      </c>
      <c r="D51" s="577" t="s">
        <v>3118</v>
      </c>
      <c r="E51" s="917">
        <v>45583</v>
      </c>
      <c r="F51" s="577" t="s">
        <v>3119</v>
      </c>
      <c r="G51" s="598">
        <v>23010</v>
      </c>
      <c r="H51" s="598">
        <v>1556.0040983606557</v>
      </c>
      <c r="I51" s="598">
        <f t="shared" si="1"/>
        <v>21453.995901639344</v>
      </c>
    </row>
    <row r="52" spans="2:9">
      <c r="B52" s="577">
        <v>36</v>
      </c>
      <c r="C52" s="577" t="s">
        <v>3209</v>
      </c>
      <c r="D52" s="577" t="s">
        <v>3118</v>
      </c>
      <c r="E52" s="917">
        <v>45604</v>
      </c>
      <c r="F52" s="577" t="s">
        <v>3119</v>
      </c>
      <c r="G52" s="598">
        <v>194700</v>
      </c>
      <c r="H52" s="598">
        <v>11490.491803278688</v>
      </c>
      <c r="I52" s="598">
        <f t="shared" si="1"/>
        <v>183209.50819672132</v>
      </c>
    </row>
    <row r="53" spans="2:9">
      <c r="B53" s="577">
        <v>37</v>
      </c>
      <c r="C53" s="577" t="s">
        <v>3209</v>
      </c>
      <c r="D53" s="577" t="s">
        <v>3118</v>
      </c>
      <c r="E53" s="917">
        <v>45604</v>
      </c>
      <c r="F53" s="577" t="s">
        <v>3119</v>
      </c>
      <c r="G53" s="598">
        <v>24780</v>
      </c>
      <c r="H53" s="598">
        <v>1462.4262295081967</v>
      </c>
      <c r="I53" s="598">
        <f t="shared" si="1"/>
        <v>23317.573770491803</v>
      </c>
    </row>
    <row r="54" spans="2:9">
      <c r="B54" s="577">
        <v>39</v>
      </c>
      <c r="C54" s="577" t="s">
        <v>3210</v>
      </c>
      <c r="D54" s="577" t="s">
        <v>3118</v>
      </c>
      <c r="E54" s="917">
        <v>45512</v>
      </c>
      <c r="F54" s="577" t="s">
        <v>3119</v>
      </c>
      <c r="G54" s="598">
        <v>9999</v>
      </c>
      <c r="H54" s="598">
        <v>967.11639344262289</v>
      </c>
      <c r="I54" s="598">
        <f t="shared" si="1"/>
        <v>9031.8836065573778</v>
      </c>
    </row>
    <row r="55" spans="2:9">
      <c r="B55" s="577">
        <v>40</v>
      </c>
      <c r="C55" s="577" t="s">
        <v>3211</v>
      </c>
      <c r="D55" s="577" t="s">
        <v>3118</v>
      </c>
      <c r="E55" s="917">
        <v>45472</v>
      </c>
      <c r="F55" s="577" t="s">
        <v>3119</v>
      </c>
      <c r="G55" s="598">
        <v>286740</v>
      </c>
      <c r="H55" s="598">
        <v>32434.524590163935</v>
      </c>
      <c r="I55" s="598">
        <f t="shared" si="1"/>
        <v>254305.47540983607</v>
      </c>
    </row>
    <row r="56" spans="2:9" s="600" customFormat="1">
      <c r="B56" s="585"/>
      <c r="C56" s="585" t="s">
        <v>97</v>
      </c>
      <c r="D56" s="585"/>
      <c r="E56" s="918"/>
      <c r="F56" s="585"/>
      <c r="G56" s="599">
        <f>SUM(G11:G55)</f>
        <v>42104458</v>
      </c>
      <c r="H56" s="599">
        <f t="shared" ref="H56:I56" si="2">SUM(H11:H55)</f>
        <v>1225999.3169781421</v>
      </c>
      <c r="I56" s="599">
        <f t="shared" si="2"/>
        <v>40878458.683021873</v>
      </c>
    </row>
    <row r="58" spans="2:9" ht="55.5" customHeight="1">
      <c r="B58" s="1344" t="s">
        <v>3470</v>
      </c>
      <c r="C58" s="1344"/>
      <c r="D58" s="1344"/>
      <c r="E58" s="1344"/>
      <c r="F58" s="1344"/>
      <c r="G58" s="1344"/>
      <c r="H58" s="1344"/>
      <c r="I58" s="1344"/>
    </row>
    <row r="59" spans="2:9">
      <c r="B59" s="912"/>
      <c r="C59" s="912"/>
      <c r="D59" s="912"/>
      <c r="E59" s="919"/>
      <c r="F59" s="912"/>
      <c r="G59" s="913"/>
      <c r="H59" s="588" t="s">
        <v>70</v>
      </c>
    </row>
    <row r="60" spans="2:9" s="406" customFormat="1" ht="63.75">
      <c r="B60" s="594" t="s">
        <v>3110</v>
      </c>
      <c r="C60" s="594" t="s">
        <v>3111</v>
      </c>
      <c r="D60" s="594" t="s">
        <v>3112</v>
      </c>
      <c r="E60" s="916" t="s">
        <v>3095</v>
      </c>
      <c r="F60" s="594" t="s">
        <v>3193</v>
      </c>
      <c r="G60" s="595" t="s">
        <v>3114</v>
      </c>
      <c r="H60" s="595" t="s">
        <v>3115</v>
      </c>
      <c r="I60" s="595" t="s">
        <v>3153</v>
      </c>
    </row>
    <row r="61" spans="2:9">
      <c r="B61" s="577">
        <v>1</v>
      </c>
      <c r="C61" s="577" t="s">
        <v>3194</v>
      </c>
      <c r="D61" s="577" t="s">
        <v>3118</v>
      </c>
      <c r="E61" s="917">
        <v>45022</v>
      </c>
      <c r="F61" s="577" t="s">
        <v>3119</v>
      </c>
      <c r="G61" s="598">
        <v>168082</v>
      </c>
      <c r="H61" s="598">
        <v>11721.055905464482</v>
      </c>
      <c r="I61" s="598">
        <f>G61-H61</f>
        <v>156360.94409453552</v>
      </c>
    </row>
    <row r="62" spans="2:9">
      <c r="B62" s="577">
        <f>B61+1</f>
        <v>2</v>
      </c>
      <c r="C62" s="577" t="s">
        <v>3194</v>
      </c>
      <c r="D62" s="577" t="s">
        <v>3118</v>
      </c>
      <c r="E62" s="917">
        <v>45031</v>
      </c>
      <c r="F62" s="577" t="s">
        <v>3119</v>
      </c>
      <c r="G62" s="598">
        <v>102968</v>
      </c>
      <c r="H62" s="598">
        <v>7001.3738666666668</v>
      </c>
      <c r="I62" s="598">
        <f t="shared" ref="I62:I109" si="3">G62-H62</f>
        <v>95966.626133333339</v>
      </c>
    </row>
    <row r="63" spans="2:9">
      <c r="B63" s="577">
        <f t="shared" ref="B63:B109" si="4">B62+1</f>
        <v>3</v>
      </c>
      <c r="C63" s="577" t="s">
        <v>3194</v>
      </c>
      <c r="D63" s="577" t="s">
        <v>3118</v>
      </c>
      <c r="E63" s="917">
        <v>45044</v>
      </c>
      <c r="F63" s="577" t="s">
        <v>3119</v>
      </c>
      <c r="G63" s="598">
        <v>28674</v>
      </c>
      <c r="H63" s="598">
        <v>1877.7004377049179</v>
      </c>
      <c r="I63" s="598">
        <f t="shared" si="3"/>
        <v>26796.299562295084</v>
      </c>
    </row>
    <row r="64" spans="2:9">
      <c r="B64" s="577">
        <f t="shared" si="4"/>
        <v>4</v>
      </c>
      <c r="C64" s="577" t="s">
        <v>3194</v>
      </c>
      <c r="D64" s="577" t="s">
        <v>3118</v>
      </c>
      <c r="E64" s="917">
        <v>45087</v>
      </c>
      <c r="F64" s="577" t="s">
        <v>3119</v>
      </c>
      <c r="G64" s="598">
        <v>288000</v>
      </c>
      <c r="H64" s="598">
        <v>16467.304918032787</v>
      </c>
      <c r="I64" s="598">
        <f t="shared" si="3"/>
        <v>271532.69508196722</v>
      </c>
    </row>
    <row r="65" spans="2:9">
      <c r="B65" s="577">
        <f t="shared" si="4"/>
        <v>5</v>
      </c>
      <c r="C65" s="577" t="s">
        <v>3194</v>
      </c>
      <c r="D65" s="577" t="s">
        <v>3118</v>
      </c>
      <c r="E65" s="917">
        <v>45129</v>
      </c>
      <c r="F65" s="577" t="s">
        <v>3119</v>
      </c>
      <c r="G65" s="598">
        <v>209115</v>
      </c>
      <c r="H65" s="598">
        <v>10260.233188524591</v>
      </c>
      <c r="I65" s="598">
        <f t="shared" si="3"/>
        <v>198854.76681147542</v>
      </c>
    </row>
    <row r="66" spans="2:9">
      <c r="B66" s="577">
        <f t="shared" si="4"/>
        <v>6</v>
      </c>
      <c r="C66" s="577" t="s">
        <v>3194</v>
      </c>
      <c r="D66" s="577" t="s">
        <v>3118</v>
      </c>
      <c r="E66" s="917">
        <v>45175</v>
      </c>
      <c r="F66" s="577" t="s">
        <v>3119</v>
      </c>
      <c r="G66" s="598">
        <v>2301</v>
      </c>
      <c r="H66" s="598">
        <v>92.452419672131143</v>
      </c>
      <c r="I66" s="598">
        <f t="shared" si="3"/>
        <v>2208.5475803278687</v>
      </c>
    </row>
    <row r="67" spans="2:9">
      <c r="B67" s="577">
        <f t="shared" si="4"/>
        <v>7</v>
      </c>
      <c r="C67" s="577" t="s">
        <v>3194</v>
      </c>
      <c r="D67" s="577" t="s">
        <v>3118</v>
      </c>
      <c r="E67" s="917">
        <v>45175</v>
      </c>
      <c r="F67" s="577" t="s">
        <v>3119</v>
      </c>
      <c r="G67" s="598">
        <v>36096</v>
      </c>
      <c r="H67" s="598">
        <v>1450.3096655737704</v>
      </c>
      <c r="I67" s="598">
        <f t="shared" si="3"/>
        <v>34645.690334426232</v>
      </c>
    </row>
    <row r="68" spans="2:9">
      <c r="B68" s="577">
        <f t="shared" si="4"/>
        <v>8</v>
      </c>
      <c r="C68" s="577" t="s">
        <v>3194</v>
      </c>
      <c r="D68" s="577" t="s">
        <v>3118</v>
      </c>
      <c r="E68" s="917">
        <v>45190</v>
      </c>
      <c r="F68" s="577" t="s">
        <v>3119</v>
      </c>
      <c r="G68" s="598">
        <v>4602</v>
      </c>
      <c r="H68" s="598">
        <v>171.57035573770492</v>
      </c>
      <c r="I68" s="598">
        <f t="shared" si="3"/>
        <v>4430.4296442622954</v>
      </c>
    </row>
    <row r="69" spans="2:9">
      <c r="B69" s="577">
        <f t="shared" si="4"/>
        <v>9</v>
      </c>
      <c r="C69" s="577" t="s">
        <v>3194</v>
      </c>
      <c r="D69" s="577" t="s">
        <v>3118</v>
      </c>
      <c r="E69" s="917">
        <v>45190</v>
      </c>
      <c r="F69" s="577" t="s">
        <v>3119</v>
      </c>
      <c r="G69" s="598">
        <v>72192</v>
      </c>
      <c r="H69" s="598">
        <v>2691.4400524590164</v>
      </c>
      <c r="I69" s="598">
        <f t="shared" si="3"/>
        <v>69500.559947540984</v>
      </c>
    </row>
    <row r="70" spans="2:9">
      <c r="B70" s="577">
        <f t="shared" si="4"/>
        <v>10</v>
      </c>
      <c r="C70" s="577" t="s">
        <v>3194</v>
      </c>
      <c r="D70" s="577" t="s">
        <v>3118</v>
      </c>
      <c r="E70" s="917">
        <v>45207</v>
      </c>
      <c r="F70" s="577" t="s">
        <v>3119</v>
      </c>
      <c r="G70" s="598">
        <v>2264</v>
      </c>
      <c r="H70" s="598">
        <v>76.971051366120207</v>
      </c>
      <c r="I70" s="598">
        <f t="shared" si="3"/>
        <v>2187.0289486338797</v>
      </c>
    </row>
    <row r="71" spans="2:9">
      <c r="B71" s="577">
        <f t="shared" si="4"/>
        <v>11</v>
      </c>
      <c r="C71" s="577" t="s">
        <v>3194</v>
      </c>
      <c r="D71" s="577" t="s">
        <v>3118</v>
      </c>
      <c r="E71" s="917">
        <v>45207</v>
      </c>
      <c r="F71" s="577" t="s">
        <v>3119</v>
      </c>
      <c r="G71" s="598">
        <v>104430</v>
      </c>
      <c r="H71" s="598">
        <v>3550.3917377049179</v>
      </c>
      <c r="I71" s="598">
        <f t="shared" si="3"/>
        <v>100879.60826229508</v>
      </c>
    </row>
    <row r="72" spans="2:9">
      <c r="B72" s="577">
        <f t="shared" si="4"/>
        <v>12</v>
      </c>
      <c r="C72" s="577" t="s">
        <v>3194</v>
      </c>
      <c r="D72" s="577" t="s">
        <v>3118</v>
      </c>
      <c r="E72" s="917">
        <v>45207</v>
      </c>
      <c r="F72" s="577" t="s">
        <v>3119</v>
      </c>
      <c r="G72" s="598">
        <v>2604800</v>
      </c>
      <c r="H72" s="598">
        <v>88557.506448087428</v>
      </c>
      <c r="I72" s="598">
        <f t="shared" si="3"/>
        <v>2516242.4935519127</v>
      </c>
    </row>
    <row r="73" spans="2:9">
      <c r="B73" s="577">
        <f t="shared" si="4"/>
        <v>13</v>
      </c>
      <c r="C73" s="577" t="s">
        <v>3194</v>
      </c>
      <c r="D73" s="577" t="s">
        <v>3118</v>
      </c>
      <c r="E73" s="917">
        <v>45208</v>
      </c>
      <c r="F73" s="577" t="s">
        <v>3119</v>
      </c>
      <c r="G73" s="598">
        <v>48320</v>
      </c>
      <c r="H73" s="598">
        <v>1633.4404371584701</v>
      </c>
      <c r="I73" s="598">
        <f t="shared" si="3"/>
        <v>46686.559562841532</v>
      </c>
    </row>
    <row r="74" spans="2:9">
      <c r="B74" s="577">
        <f t="shared" si="4"/>
        <v>14</v>
      </c>
      <c r="C74" s="577" t="s">
        <v>3194</v>
      </c>
      <c r="D74" s="577" t="s">
        <v>3118</v>
      </c>
      <c r="E74" s="917">
        <v>45208</v>
      </c>
      <c r="F74" s="577" t="s">
        <v>3119</v>
      </c>
      <c r="G74" s="598">
        <v>57112</v>
      </c>
      <c r="H74" s="598">
        <v>1930.6508743169397</v>
      </c>
      <c r="I74" s="598">
        <f t="shared" si="3"/>
        <v>55181.34912568306</v>
      </c>
    </row>
    <row r="75" spans="2:9">
      <c r="B75" s="577">
        <f t="shared" si="4"/>
        <v>15</v>
      </c>
      <c r="C75" s="577" t="s">
        <v>3195</v>
      </c>
      <c r="D75" s="577" t="s">
        <v>3118</v>
      </c>
      <c r="E75" s="917">
        <v>45022</v>
      </c>
      <c r="F75" s="577" t="s">
        <v>3119</v>
      </c>
      <c r="G75" s="598">
        <v>198382</v>
      </c>
      <c r="H75" s="598">
        <v>13834.000741530055</v>
      </c>
      <c r="I75" s="598">
        <f t="shared" si="3"/>
        <v>184547.99925846994</v>
      </c>
    </row>
    <row r="76" spans="2:9">
      <c r="B76" s="577">
        <f t="shared" si="4"/>
        <v>16</v>
      </c>
      <c r="C76" s="577" t="s">
        <v>3195</v>
      </c>
      <c r="D76" s="577" t="s">
        <v>3118</v>
      </c>
      <c r="E76" s="917">
        <v>45289</v>
      </c>
      <c r="F76" s="577" t="s">
        <v>3119</v>
      </c>
      <c r="G76" s="598">
        <v>340000</v>
      </c>
      <c r="H76" s="598">
        <v>6173.6939890710382</v>
      </c>
      <c r="I76" s="598">
        <f t="shared" si="3"/>
        <v>333826.30601092894</v>
      </c>
    </row>
    <row r="77" spans="2:9">
      <c r="B77" s="577">
        <f t="shared" si="4"/>
        <v>17</v>
      </c>
      <c r="C77" s="577" t="s">
        <v>3195</v>
      </c>
      <c r="D77" s="577" t="s">
        <v>3118</v>
      </c>
      <c r="E77" s="917">
        <v>45289</v>
      </c>
      <c r="F77" s="577" t="s">
        <v>3119</v>
      </c>
      <c r="G77" s="598">
        <v>8850</v>
      </c>
      <c r="H77" s="598">
        <v>160.69762295081966</v>
      </c>
      <c r="I77" s="598">
        <f t="shared" si="3"/>
        <v>8689.30237704918</v>
      </c>
    </row>
    <row r="78" spans="2:9">
      <c r="B78" s="577">
        <f t="shared" si="4"/>
        <v>18</v>
      </c>
      <c r="C78" s="577" t="s">
        <v>3196</v>
      </c>
      <c r="D78" s="577" t="s">
        <v>3118</v>
      </c>
      <c r="E78" s="917">
        <v>45112</v>
      </c>
      <c r="F78" s="577" t="s">
        <v>3119</v>
      </c>
      <c r="G78" s="598">
        <v>24500</v>
      </c>
      <c r="H78" s="598">
        <v>1282.5482240437157</v>
      </c>
      <c r="I78" s="598">
        <f t="shared" si="3"/>
        <v>23217.451775956284</v>
      </c>
    </row>
    <row r="79" spans="2:9">
      <c r="B79" s="577">
        <f t="shared" si="4"/>
        <v>19</v>
      </c>
      <c r="C79" s="577" t="s">
        <v>3196</v>
      </c>
      <c r="D79" s="577" t="s">
        <v>3118</v>
      </c>
      <c r="E79" s="917">
        <v>45112</v>
      </c>
      <c r="F79" s="577" t="s">
        <v>3119</v>
      </c>
      <c r="G79" s="598">
        <v>950136</v>
      </c>
      <c r="H79" s="598">
        <v>49738.581200000001</v>
      </c>
      <c r="I79" s="598">
        <f t="shared" si="3"/>
        <v>900397.41879999998</v>
      </c>
    </row>
    <row r="80" spans="2:9">
      <c r="B80" s="577">
        <f t="shared" si="4"/>
        <v>20</v>
      </c>
      <c r="C80" s="577" t="s">
        <v>3196</v>
      </c>
      <c r="D80" s="577" t="s">
        <v>3118</v>
      </c>
      <c r="E80" s="917">
        <v>45112</v>
      </c>
      <c r="F80" s="577" t="s">
        <v>3119</v>
      </c>
      <c r="G80" s="598">
        <v>2169725</v>
      </c>
      <c r="H80" s="598">
        <v>113582.73246584699</v>
      </c>
      <c r="I80" s="598">
        <f t="shared" si="3"/>
        <v>2056142.2675341531</v>
      </c>
    </row>
    <row r="81" spans="2:9">
      <c r="B81" s="577">
        <f t="shared" si="4"/>
        <v>21</v>
      </c>
      <c r="C81" s="577" t="s">
        <v>3196</v>
      </c>
      <c r="D81" s="577" t="s">
        <v>3118</v>
      </c>
      <c r="E81" s="917">
        <v>45143</v>
      </c>
      <c r="F81" s="577" t="s">
        <v>3119</v>
      </c>
      <c r="G81" s="598">
        <v>25500</v>
      </c>
      <c r="H81" s="598">
        <v>1182.1967213114754</v>
      </c>
      <c r="I81" s="598">
        <f t="shared" si="3"/>
        <v>24317.803278688523</v>
      </c>
    </row>
    <row r="82" spans="2:9">
      <c r="B82" s="577">
        <f t="shared" si="4"/>
        <v>22</v>
      </c>
      <c r="C82" s="577" t="s">
        <v>3196</v>
      </c>
      <c r="D82" s="577" t="s">
        <v>3118</v>
      </c>
      <c r="E82" s="917">
        <v>45143</v>
      </c>
      <c r="F82" s="577" t="s">
        <v>3119</v>
      </c>
      <c r="G82" s="598">
        <v>25500</v>
      </c>
      <c r="H82" s="598">
        <v>1182.1967213114754</v>
      </c>
      <c r="I82" s="598">
        <f t="shared" si="3"/>
        <v>24317.803278688523</v>
      </c>
    </row>
    <row r="83" spans="2:9">
      <c r="B83" s="577">
        <f t="shared" si="4"/>
        <v>23</v>
      </c>
      <c r="C83" s="577" t="s">
        <v>3196</v>
      </c>
      <c r="D83" s="577" t="s">
        <v>3118</v>
      </c>
      <c r="E83" s="917">
        <v>45225</v>
      </c>
      <c r="F83" s="577" t="s">
        <v>3119</v>
      </c>
      <c r="G83" s="598">
        <v>10856000</v>
      </c>
      <c r="H83" s="598">
        <v>331333.42513661203</v>
      </c>
      <c r="I83" s="598">
        <f t="shared" si="3"/>
        <v>10524666.574863387</v>
      </c>
    </row>
    <row r="84" spans="2:9">
      <c r="B84" s="577">
        <f t="shared" si="4"/>
        <v>24</v>
      </c>
      <c r="C84" s="577" t="s">
        <v>3196</v>
      </c>
      <c r="D84" s="577" t="s">
        <v>3118</v>
      </c>
      <c r="E84" s="917">
        <v>45339</v>
      </c>
      <c r="F84" s="577" t="s">
        <v>3119</v>
      </c>
      <c r="G84" s="598">
        <v>1156400</v>
      </c>
      <c r="H84" s="598">
        <v>9828.7680874316939</v>
      </c>
      <c r="I84" s="598">
        <f t="shared" si="3"/>
        <v>1146571.2319125682</v>
      </c>
    </row>
    <row r="85" spans="2:9">
      <c r="B85" s="577">
        <f t="shared" si="4"/>
        <v>25</v>
      </c>
      <c r="C85" s="577" t="s">
        <v>3196</v>
      </c>
      <c r="D85" s="577" t="s">
        <v>3118</v>
      </c>
      <c r="E85" s="917">
        <v>45357</v>
      </c>
      <c r="F85" s="577" t="s">
        <v>3119</v>
      </c>
      <c r="G85" s="598">
        <v>3894000</v>
      </c>
      <c r="H85" s="598">
        <v>19557.24262295082</v>
      </c>
      <c r="I85" s="598">
        <f t="shared" si="3"/>
        <v>3874442.757377049</v>
      </c>
    </row>
    <row r="86" spans="2:9">
      <c r="B86" s="577">
        <f t="shared" si="4"/>
        <v>26</v>
      </c>
      <c r="C86" s="577" t="s">
        <v>3196</v>
      </c>
      <c r="D86" s="577" t="s">
        <v>3118</v>
      </c>
      <c r="E86" s="917">
        <v>45370</v>
      </c>
      <c r="F86" s="577" t="s">
        <v>3119</v>
      </c>
      <c r="G86" s="598">
        <v>5900</v>
      </c>
      <c r="H86" s="598">
        <v>14.816092896174862</v>
      </c>
      <c r="I86" s="598">
        <f t="shared" si="3"/>
        <v>5885.1839071038248</v>
      </c>
    </row>
    <row r="87" spans="2:9">
      <c r="B87" s="577">
        <f t="shared" si="4"/>
        <v>27</v>
      </c>
      <c r="C87" s="577" t="s">
        <v>3196</v>
      </c>
      <c r="D87" s="577" t="s">
        <v>3118</v>
      </c>
      <c r="E87" s="917">
        <v>45374</v>
      </c>
      <c r="F87" s="577" t="s">
        <v>3119</v>
      </c>
      <c r="G87" s="598">
        <v>525100</v>
      </c>
      <c r="H87" s="598">
        <v>912.89926229508194</v>
      </c>
      <c r="I87" s="598">
        <f t="shared" si="3"/>
        <v>524187.1007377049</v>
      </c>
    </row>
    <row r="88" spans="2:9">
      <c r="B88" s="577">
        <f t="shared" si="4"/>
        <v>28</v>
      </c>
      <c r="C88" s="577" t="s">
        <v>3212</v>
      </c>
      <c r="D88" s="577" t="s">
        <v>3118</v>
      </c>
      <c r="E88" s="917">
        <v>45112</v>
      </c>
      <c r="F88" s="577" t="s">
        <v>3119</v>
      </c>
      <c r="G88" s="598">
        <v>198240</v>
      </c>
      <c r="H88" s="598">
        <v>10377.647344262296</v>
      </c>
      <c r="I88" s="598">
        <f t="shared" si="3"/>
        <v>187862.35265573772</v>
      </c>
    </row>
    <row r="89" spans="2:9">
      <c r="B89" s="577">
        <f t="shared" si="4"/>
        <v>29</v>
      </c>
      <c r="C89" s="577" t="s">
        <v>3213</v>
      </c>
      <c r="D89" s="577" t="s">
        <v>3118</v>
      </c>
      <c r="E89" s="917">
        <v>45098</v>
      </c>
      <c r="F89" s="577" t="s">
        <v>3119</v>
      </c>
      <c r="G89" s="598">
        <v>1142740</v>
      </c>
      <c r="H89" s="598">
        <v>62911.583688524588</v>
      </c>
      <c r="I89" s="598">
        <f t="shared" si="3"/>
        <v>1079828.4163114754</v>
      </c>
    </row>
    <row r="90" spans="2:9">
      <c r="B90" s="577">
        <f t="shared" si="4"/>
        <v>30</v>
      </c>
      <c r="C90" s="577" t="s">
        <v>3213</v>
      </c>
      <c r="D90" s="577" t="s">
        <v>3118</v>
      </c>
      <c r="E90" s="917">
        <v>45098</v>
      </c>
      <c r="F90" s="577" t="s">
        <v>3119</v>
      </c>
      <c r="G90" s="598">
        <v>506752</v>
      </c>
      <c r="H90" s="598">
        <v>27898.359081967214</v>
      </c>
      <c r="I90" s="598">
        <f t="shared" si="3"/>
        <v>478853.64091803279</v>
      </c>
    </row>
    <row r="91" spans="2:9">
      <c r="B91" s="577">
        <f t="shared" si="4"/>
        <v>31</v>
      </c>
      <c r="C91" s="577" t="s">
        <v>3213</v>
      </c>
      <c r="D91" s="577" t="s">
        <v>3118</v>
      </c>
      <c r="E91" s="917">
        <v>45216</v>
      </c>
      <c r="F91" s="577" t="s">
        <v>3119</v>
      </c>
      <c r="G91" s="598">
        <v>245695</v>
      </c>
      <c r="H91" s="598">
        <v>7925.9461625683061</v>
      </c>
      <c r="I91" s="598">
        <f t="shared" si="3"/>
        <v>237769.05383743168</v>
      </c>
    </row>
    <row r="92" spans="2:9">
      <c r="B92" s="577">
        <f t="shared" si="4"/>
        <v>32</v>
      </c>
      <c r="C92" s="577" t="s">
        <v>3213</v>
      </c>
      <c r="D92" s="577" t="s">
        <v>3118</v>
      </c>
      <c r="E92" s="917">
        <v>45245</v>
      </c>
      <c r="F92" s="577" t="s">
        <v>3119</v>
      </c>
      <c r="G92" s="598">
        <v>82253</v>
      </c>
      <c r="H92" s="598">
        <v>2192.6492344262297</v>
      </c>
      <c r="I92" s="598">
        <f t="shared" si="3"/>
        <v>80060.350765573763</v>
      </c>
    </row>
    <row r="93" spans="2:9">
      <c r="B93" s="577">
        <f t="shared" si="4"/>
        <v>33</v>
      </c>
      <c r="C93" s="577" t="s">
        <v>3213</v>
      </c>
      <c r="D93" s="577" t="s">
        <v>3118</v>
      </c>
      <c r="E93" s="917">
        <v>45289</v>
      </c>
      <c r="F93" s="577" t="s">
        <v>3119</v>
      </c>
      <c r="G93" s="598">
        <v>376946</v>
      </c>
      <c r="H93" s="598">
        <v>6844.5566306010933</v>
      </c>
      <c r="I93" s="598">
        <f t="shared" si="3"/>
        <v>370101.44336939888</v>
      </c>
    </row>
    <row r="94" spans="2:9">
      <c r="B94" s="577">
        <f t="shared" si="4"/>
        <v>34</v>
      </c>
      <c r="C94" s="577" t="s">
        <v>3213</v>
      </c>
      <c r="D94" s="577" t="s">
        <v>3118</v>
      </c>
      <c r="E94" s="917">
        <v>45294</v>
      </c>
      <c r="F94" s="577" t="s">
        <v>3119</v>
      </c>
      <c r="G94" s="598">
        <v>363564</v>
      </c>
      <c r="H94" s="598">
        <v>6250.4201016393436</v>
      </c>
      <c r="I94" s="598">
        <f t="shared" si="3"/>
        <v>357313.57989836065</v>
      </c>
    </row>
    <row r="95" spans="2:9">
      <c r="B95" s="577">
        <f t="shared" si="4"/>
        <v>35</v>
      </c>
      <c r="C95" s="577" t="s">
        <v>3214</v>
      </c>
      <c r="D95" s="577" t="s">
        <v>3118</v>
      </c>
      <c r="E95" s="917">
        <v>45233</v>
      </c>
      <c r="F95" s="577" t="s">
        <v>3119</v>
      </c>
      <c r="G95" s="598">
        <v>488957</v>
      </c>
      <c r="H95" s="598">
        <v>30058.831967213115</v>
      </c>
      <c r="I95" s="598">
        <f t="shared" si="3"/>
        <v>458898.16803278687</v>
      </c>
    </row>
    <row r="96" spans="2:9">
      <c r="B96" s="577">
        <f t="shared" si="4"/>
        <v>36</v>
      </c>
      <c r="C96" s="577" t="s">
        <v>3214</v>
      </c>
      <c r="D96" s="577" t="s">
        <v>3118</v>
      </c>
      <c r="E96" s="917">
        <v>45379</v>
      </c>
      <c r="F96" s="577" t="s">
        <v>3119</v>
      </c>
      <c r="G96" s="598">
        <v>25000</v>
      </c>
      <c r="H96" s="598">
        <v>40.983606557377051</v>
      </c>
      <c r="I96" s="598">
        <f t="shared" si="3"/>
        <v>24959.016393442624</v>
      </c>
    </row>
    <row r="97" spans="2:9">
      <c r="B97" s="577">
        <f t="shared" si="4"/>
        <v>37</v>
      </c>
      <c r="C97" s="577" t="s">
        <v>3204</v>
      </c>
      <c r="D97" s="577" t="s">
        <v>3118</v>
      </c>
      <c r="E97" s="917">
        <v>45196</v>
      </c>
      <c r="F97" s="577" t="s">
        <v>3119</v>
      </c>
      <c r="G97" s="598">
        <v>180000</v>
      </c>
      <c r="H97" s="598">
        <v>13795.081967213115</v>
      </c>
      <c r="I97" s="598">
        <f t="shared" si="3"/>
        <v>166204.9180327869</v>
      </c>
    </row>
    <row r="98" spans="2:9">
      <c r="B98" s="577">
        <f t="shared" si="4"/>
        <v>38</v>
      </c>
      <c r="C98" s="577" t="s">
        <v>3215</v>
      </c>
      <c r="D98" s="577" t="s">
        <v>3118</v>
      </c>
      <c r="E98" s="917">
        <v>45205</v>
      </c>
      <c r="F98" s="577" t="s">
        <v>3119</v>
      </c>
      <c r="G98" s="598">
        <v>70683</v>
      </c>
      <c r="H98" s="598">
        <v>5156.3827868852459</v>
      </c>
      <c r="I98" s="598">
        <f t="shared" si="3"/>
        <v>65526.617213114754</v>
      </c>
    </row>
    <row r="99" spans="2:9">
      <c r="B99" s="577">
        <f t="shared" si="4"/>
        <v>39</v>
      </c>
      <c r="C99" s="577" t="s">
        <v>3216</v>
      </c>
      <c r="D99" s="577" t="s">
        <v>3118</v>
      </c>
      <c r="E99" s="917">
        <v>45325</v>
      </c>
      <c r="F99" s="577" t="s">
        <v>3119</v>
      </c>
      <c r="G99" s="598">
        <v>122320</v>
      </c>
      <c r="H99" s="598">
        <v>2907.6065573770493</v>
      </c>
      <c r="I99" s="598">
        <f t="shared" si="3"/>
        <v>119412.39344262295</v>
      </c>
    </row>
    <row r="100" spans="2:9">
      <c r="B100" s="577">
        <f t="shared" si="4"/>
        <v>40</v>
      </c>
      <c r="C100" s="577" t="s">
        <v>3217</v>
      </c>
      <c r="D100" s="577" t="s">
        <v>3118</v>
      </c>
      <c r="E100" s="917">
        <v>45364</v>
      </c>
      <c r="F100" s="577" t="s">
        <v>3119</v>
      </c>
      <c r="G100" s="598">
        <v>1169779</v>
      </c>
      <c r="H100" s="598">
        <v>9108.9348360655731</v>
      </c>
      <c r="I100" s="598">
        <f t="shared" si="3"/>
        <v>1160670.0651639344</v>
      </c>
    </row>
    <row r="101" spans="2:9">
      <c r="B101" s="577">
        <f t="shared" si="4"/>
        <v>41</v>
      </c>
      <c r="C101" s="577" t="s">
        <v>3218</v>
      </c>
      <c r="D101" s="577" t="s">
        <v>3118</v>
      </c>
      <c r="E101" s="917">
        <v>45364</v>
      </c>
      <c r="F101" s="577" t="s">
        <v>3119</v>
      </c>
      <c r="G101" s="598">
        <v>3250000</v>
      </c>
      <c r="H101" s="598">
        <v>25307.377049180326</v>
      </c>
      <c r="I101" s="598">
        <f t="shared" si="3"/>
        <v>3224692.6229508198</v>
      </c>
    </row>
    <row r="102" spans="2:9">
      <c r="B102" s="577">
        <f t="shared" si="4"/>
        <v>42</v>
      </c>
      <c r="C102" s="577" t="s">
        <v>3205</v>
      </c>
      <c r="D102" s="577" t="s">
        <v>3118</v>
      </c>
      <c r="E102" s="917">
        <v>45240</v>
      </c>
      <c r="F102" s="577" t="s">
        <v>3119</v>
      </c>
      <c r="G102" s="598">
        <v>134900</v>
      </c>
      <c r="H102" s="598">
        <v>7906.0245901639346</v>
      </c>
      <c r="I102" s="598">
        <f t="shared" si="3"/>
        <v>126993.97540983607</v>
      </c>
    </row>
    <row r="103" spans="2:9">
      <c r="B103" s="577">
        <f t="shared" si="4"/>
        <v>43</v>
      </c>
      <c r="C103" s="577" t="s">
        <v>3219</v>
      </c>
      <c r="D103" s="577" t="s">
        <v>3118</v>
      </c>
      <c r="E103" s="917">
        <v>44999</v>
      </c>
      <c r="F103" s="577" t="s">
        <v>3119</v>
      </c>
      <c r="G103" s="598">
        <v>23364</v>
      </c>
      <c r="H103" s="598">
        <v>3676.9573770491802</v>
      </c>
      <c r="I103" s="598">
        <f t="shared" si="3"/>
        <v>19687.042622950819</v>
      </c>
    </row>
    <row r="104" spans="2:9">
      <c r="B104" s="577">
        <f t="shared" si="4"/>
        <v>44</v>
      </c>
      <c r="C104" s="577" t="s">
        <v>3209</v>
      </c>
      <c r="D104" s="577" t="s">
        <v>3118</v>
      </c>
      <c r="E104" s="917">
        <v>45301</v>
      </c>
      <c r="F104" s="577" t="s">
        <v>3119</v>
      </c>
      <c r="G104" s="598">
        <v>227150</v>
      </c>
      <c r="H104" s="598">
        <v>7633.7295081967213</v>
      </c>
      <c r="I104" s="598">
        <f t="shared" si="3"/>
        <v>219516.27049180327</v>
      </c>
    </row>
    <row r="105" spans="2:9">
      <c r="B105" s="577">
        <f t="shared" si="4"/>
        <v>45</v>
      </c>
      <c r="C105" s="577" t="s">
        <v>3209</v>
      </c>
      <c r="D105" s="577" t="s">
        <v>3118</v>
      </c>
      <c r="E105" s="917">
        <v>45310</v>
      </c>
      <c r="F105" s="577" t="s">
        <v>3119</v>
      </c>
      <c r="G105" s="598">
        <v>165200</v>
      </c>
      <c r="H105" s="598">
        <v>4942.4590163934427</v>
      </c>
      <c r="I105" s="598">
        <f t="shared" si="3"/>
        <v>160257.54098360657</v>
      </c>
    </row>
    <row r="106" spans="2:9">
      <c r="B106" s="577">
        <f t="shared" si="4"/>
        <v>46</v>
      </c>
      <c r="C106" s="577" t="s">
        <v>3209</v>
      </c>
      <c r="D106" s="577" t="s">
        <v>3118</v>
      </c>
      <c r="E106" s="917">
        <v>45313</v>
      </c>
      <c r="F106" s="577" t="s">
        <v>3119</v>
      </c>
      <c r="G106" s="598">
        <v>16200</v>
      </c>
      <c r="H106" s="598">
        <v>464.75409836065575</v>
      </c>
      <c r="I106" s="598">
        <f t="shared" si="3"/>
        <v>15735.245901639344</v>
      </c>
    </row>
    <row r="107" spans="2:9">
      <c r="B107" s="577">
        <f t="shared" si="4"/>
        <v>47</v>
      </c>
      <c r="C107" s="577" t="s">
        <v>3209</v>
      </c>
      <c r="D107" s="577" t="s">
        <v>3118</v>
      </c>
      <c r="E107" s="917">
        <v>45338</v>
      </c>
      <c r="F107" s="577" t="s">
        <v>3119</v>
      </c>
      <c r="G107" s="598">
        <v>211853</v>
      </c>
      <c r="H107" s="598">
        <v>3907.1249999999995</v>
      </c>
      <c r="I107" s="598">
        <f t="shared" si="3"/>
        <v>207945.875</v>
      </c>
    </row>
    <row r="108" spans="2:9">
      <c r="B108" s="577">
        <f t="shared" si="4"/>
        <v>48</v>
      </c>
      <c r="C108" s="577" t="s">
        <v>3209</v>
      </c>
      <c r="D108" s="577" t="s">
        <v>3118</v>
      </c>
      <c r="E108" s="917">
        <v>45364</v>
      </c>
      <c r="F108" s="577" t="s">
        <v>3119</v>
      </c>
      <c r="G108" s="598">
        <v>227150</v>
      </c>
      <c r="H108" s="598">
        <v>1768.7909836065573</v>
      </c>
      <c r="I108" s="598">
        <f t="shared" si="3"/>
        <v>225381.20901639343</v>
      </c>
    </row>
    <row r="109" spans="2:9">
      <c r="B109" s="577">
        <f t="shared" si="4"/>
        <v>49</v>
      </c>
      <c r="C109" s="577" t="s">
        <v>3209</v>
      </c>
      <c r="D109" s="577" t="s">
        <v>3118</v>
      </c>
      <c r="E109" s="917">
        <v>45364</v>
      </c>
      <c r="F109" s="577" t="s">
        <v>3119</v>
      </c>
      <c r="G109" s="598">
        <v>454300</v>
      </c>
      <c r="H109" s="598">
        <v>3537.5819672131147</v>
      </c>
      <c r="I109" s="598">
        <f t="shared" si="3"/>
        <v>450762.41803278687</v>
      </c>
    </row>
    <row r="110" spans="2:9">
      <c r="B110" s="585"/>
      <c r="C110" s="585" t="s">
        <v>97</v>
      </c>
      <c r="D110" s="585"/>
      <c r="E110" s="918"/>
      <c r="F110" s="585"/>
      <c r="G110" s="599">
        <f>SUM(G61:G109)</f>
        <v>33591995</v>
      </c>
      <c r="H110" s="599">
        <f t="shared" ref="H110:I110" si="5">SUM(H61:H109)</f>
        <v>940879.98380218563</v>
      </c>
      <c r="I110" s="599">
        <f t="shared" si="5"/>
        <v>32651115.016197816</v>
      </c>
    </row>
  </sheetData>
  <mergeCells count="2">
    <mergeCell ref="B5:I5"/>
    <mergeCell ref="B58:I58"/>
  </mergeCells>
  <pageMargins left="0.15748031496062992" right="0.15748031496062992" top="0.47244094488188981" bottom="0.55118110236220474" header="0.23622047244094491" footer="0.15748031496062992"/>
  <pageSetup paperSize="5" scale="94" orientation="portrait" r:id="rId1"/>
  <headerFooter alignWithMargins="0"/>
  <rowBreaks count="1" manualBreakCount="1">
    <brk id="66" min="1" max="8" man="1"/>
  </rowBreaks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indexed="20"/>
  </sheetPr>
  <dimension ref="B2:K78"/>
  <sheetViews>
    <sheetView view="pageBreakPreview" zoomScale="60" workbookViewId="0">
      <selection activeCell="M12" sqref="M12"/>
    </sheetView>
  </sheetViews>
  <sheetFormatPr defaultRowHeight="12.75"/>
  <cols>
    <col min="1" max="1" width="6.85546875" style="170" customWidth="1"/>
    <col min="2" max="2" width="6.140625" style="170" customWidth="1"/>
    <col min="3" max="3" width="17.5703125" style="170" customWidth="1"/>
    <col min="4" max="4" width="11.140625" style="170" customWidth="1"/>
    <col min="5" max="5" width="11.5703125" style="170" customWidth="1"/>
    <col min="6" max="6" width="15.140625" style="170" customWidth="1"/>
    <col min="7" max="7" width="15.42578125" style="589" customWidth="1"/>
    <col min="8" max="8" width="12.7109375" style="589" customWidth="1"/>
    <col min="9" max="9" width="14.5703125" style="589" customWidth="1"/>
    <col min="10" max="11" width="17.28515625" style="170" customWidth="1"/>
    <col min="12" max="12" width="2.28515625" style="170" customWidth="1"/>
    <col min="13" max="256" width="9.140625" style="170"/>
    <col min="257" max="257" width="6.85546875" style="170" customWidth="1"/>
    <col min="258" max="258" width="5.7109375" style="170" customWidth="1"/>
    <col min="259" max="259" width="6.140625" style="170" customWidth="1"/>
    <col min="260" max="260" width="21.85546875" style="170" customWidth="1"/>
    <col min="261" max="261" width="18" style="170" customWidth="1"/>
    <col min="262" max="262" width="23.28515625" style="170" customWidth="1"/>
    <col min="263" max="263" width="19.140625" style="170" customWidth="1"/>
    <col min="264" max="264" width="18.42578125" style="170" customWidth="1"/>
    <col min="265" max="265" width="18.85546875" style="170" customWidth="1"/>
    <col min="266" max="267" width="17.28515625" style="170" customWidth="1"/>
    <col min="268" max="268" width="2.28515625" style="170" customWidth="1"/>
    <col min="269" max="512" width="9.140625" style="170"/>
    <col min="513" max="513" width="6.85546875" style="170" customWidth="1"/>
    <col min="514" max="514" width="5.7109375" style="170" customWidth="1"/>
    <col min="515" max="515" width="6.140625" style="170" customWidth="1"/>
    <col min="516" max="516" width="21.85546875" style="170" customWidth="1"/>
    <col min="517" max="517" width="18" style="170" customWidth="1"/>
    <col min="518" max="518" width="23.28515625" style="170" customWidth="1"/>
    <col min="519" max="519" width="19.140625" style="170" customWidth="1"/>
    <col min="520" max="520" width="18.42578125" style="170" customWidth="1"/>
    <col min="521" max="521" width="18.85546875" style="170" customWidth="1"/>
    <col min="522" max="523" width="17.28515625" style="170" customWidth="1"/>
    <col min="524" max="524" width="2.28515625" style="170" customWidth="1"/>
    <col min="525" max="768" width="9.140625" style="170"/>
    <col min="769" max="769" width="6.85546875" style="170" customWidth="1"/>
    <col min="770" max="770" width="5.7109375" style="170" customWidth="1"/>
    <col min="771" max="771" width="6.140625" style="170" customWidth="1"/>
    <col min="772" max="772" width="21.85546875" style="170" customWidth="1"/>
    <col min="773" max="773" width="18" style="170" customWidth="1"/>
    <col min="774" max="774" width="23.28515625" style="170" customWidth="1"/>
    <col min="775" max="775" width="19.140625" style="170" customWidth="1"/>
    <col min="776" max="776" width="18.42578125" style="170" customWidth="1"/>
    <col min="777" max="777" width="18.85546875" style="170" customWidth="1"/>
    <col min="778" max="779" width="17.28515625" style="170" customWidth="1"/>
    <col min="780" max="780" width="2.28515625" style="170" customWidth="1"/>
    <col min="781" max="1024" width="9.140625" style="170"/>
    <col min="1025" max="1025" width="6.85546875" style="170" customWidth="1"/>
    <col min="1026" max="1026" width="5.7109375" style="170" customWidth="1"/>
    <col min="1027" max="1027" width="6.140625" style="170" customWidth="1"/>
    <col min="1028" max="1028" width="21.85546875" style="170" customWidth="1"/>
    <col min="1029" max="1029" width="18" style="170" customWidth="1"/>
    <col min="1030" max="1030" width="23.28515625" style="170" customWidth="1"/>
    <col min="1031" max="1031" width="19.140625" style="170" customWidth="1"/>
    <col min="1032" max="1032" width="18.42578125" style="170" customWidth="1"/>
    <col min="1033" max="1033" width="18.85546875" style="170" customWidth="1"/>
    <col min="1034" max="1035" width="17.28515625" style="170" customWidth="1"/>
    <col min="1036" max="1036" width="2.28515625" style="170" customWidth="1"/>
    <col min="1037" max="1280" width="9.140625" style="170"/>
    <col min="1281" max="1281" width="6.85546875" style="170" customWidth="1"/>
    <col min="1282" max="1282" width="5.7109375" style="170" customWidth="1"/>
    <col min="1283" max="1283" width="6.140625" style="170" customWidth="1"/>
    <col min="1284" max="1284" width="21.85546875" style="170" customWidth="1"/>
    <col min="1285" max="1285" width="18" style="170" customWidth="1"/>
    <col min="1286" max="1286" width="23.28515625" style="170" customWidth="1"/>
    <col min="1287" max="1287" width="19.140625" style="170" customWidth="1"/>
    <col min="1288" max="1288" width="18.42578125" style="170" customWidth="1"/>
    <col min="1289" max="1289" width="18.85546875" style="170" customWidth="1"/>
    <col min="1290" max="1291" width="17.28515625" style="170" customWidth="1"/>
    <col min="1292" max="1292" width="2.28515625" style="170" customWidth="1"/>
    <col min="1293" max="1536" width="9.140625" style="170"/>
    <col min="1537" max="1537" width="6.85546875" style="170" customWidth="1"/>
    <col min="1538" max="1538" width="5.7109375" style="170" customWidth="1"/>
    <col min="1539" max="1539" width="6.140625" style="170" customWidth="1"/>
    <col min="1540" max="1540" width="21.85546875" style="170" customWidth="1"/>
    <col min="1541" max="1541" width="18" style="170" customWidth="1"/>
    <col min="1542" max="1542" width="23.28515625" style="170" customWidth="1"/>
    <col min="1543" max="1543" width="19.140625" style="170" customWidth="1"/>
    <col min="1544" max="1544" width="18.42578125" style="170" customWidth="1"/>
    <col min="1545" max="1545" width="18.85546875" style="170" customWidth="1"/>
    <col min="1546" max="1547" width="17.28515625" style="170" customWidth="1"/>
    <col min="1548" max="1548" width="2.28515625" style="170" customWidth="1"/>
    <col min="1549" max="1792" width="9.140625" style="170"/>
    <col min="1793" max="1793" width="6.85546875" style="170" customWidth="1"/>
    <col min="1794" max="1794" width="5.7109375" style="170" customWidth="1"/>
    <col min="1795" max="1795" width="6.140625" style="170" customWidth="1"/>
    <col min="1796" max="1796" width="21.85546875" style="170" customWidth="1"/>
    <col min="1797" max="1797" width="18" style="170" customWidth="1"/>
    <col min="1798" max="1798" width="23.28515625" style="170" customWidth="1"/>
    <col min="1799" max="1799" width="19.140625" style="170" customWidth="1"/>
    <col min="1800" max="1800" width="18.42578125" style="170" customWidth="1"/>
    <col min="1801" max="1801" width="18.85546875" style="170" customWidth="1"/>
    <col min="1802" max="1803" width="17.28515625" style="170" customWidth="1"/>
    <col min="1804" max="1804" width="2.28515625" style="170" customWidth="1"/>
    <col min="1805" max="2048" width="9.140625" style="170"/>
    <col min="2049" max="2049" width="6.85546875" style="170" customWidth="1"/>
    <col min="2050" max="2050" width="5.7109375" style="170" customWidth="1"/>
    <col min="2051" max="2051" width="6.140625" style="170" customWidth="1"/>
    <col min="2052" max="2052" width="21.85546875" style="170" customWidth="1"/>
    <col min="2053" max="2053" width="18" style="170" customWidth="1"/>
    <col min="2054" max="2054" width="23.28515625" style="170" customWidth="1"/>
    <col min="2055" max="2055" width="19.140625" style="170" customWidth="1"/>
    <col min="2056" max="2056" width="18.42578125" style="170" customWidth="1"/>
    <col min="2057" max="2057" width="18.85546875" style="170" customWidth="1"/>
    <col min="2058" max="2059" width="17.28515625" style="170" customWidth="1"/>
    <col min="2060" max="2060" width="2.28515625" style="170" customWidth="1"/>
    <col min="2061" max="2304" width="9.140625" style="170"/>
    <col min="2305" max="2305" width="6.85546875" style="170" customWidth="1"/>
    <col min="2306" max="2306" width="5.7109375" style="170" customWidth="1"/>
    <col min="2307" max="2307" width="6.140625" style="170" customWidth="1"/>
    <col min="2308" max="2308" width="21.85546875" style="170" customWidth="1"/>
    <col min="2309" max="2309" width="18" style="170" customWidth="1"/>
    <col min="2310" max="2310" width="23.28515625" style="170" customWidth="1"/>
    <col min="2311" max="2311" width="19.140625" style="170" customWidth="1"/>
    <col min="2312" max="2312" width="18.42578125" style="170" customWidth="1"/>
    <col min="2313" max="2313" width="18.85546875" style="170" customWidth="1"/>
    <col min="2314" max="2315" width="17.28515625" style="170" customWidth="1"/>
    <col min="2316" max="2316" width="2.28515625" style="170" customWidth="1"/>
    <col min="2317" max="2560" width="9.140625" style="170"/>
    <col min="2561" max="2561" width="6.85546875" style="170" customWidth="1"/>
    <col min="2562" max="2562" width="5.7109375" style="170" customWidth="1"/>
    <col min="2563" max="2563" width="6.140625" style="170" customWidth="1"/>
    <col min="2564" max="2564" width="21.85546875" style="170" customWidth="1"/>
    <col min="2565" max="2565" width="18" style="170" customWidth="1"/>
    <col min="2566" max="2566" width="23.28515625" style="170" customWidth="1"/>
    <col min="2567" max="2567" width="19.140625" style="170" customWidth="1"/>
    <col min="2568" max="2568" width="18.42578125" style="170" customWidth="1"/>
    <col min="2569" max="2569" width="18.85546875" style="170" customWidth="1"/>
    <col min="2570" max="2571" width="17.28515625" style="170" customWidth="1"/>
    <col min="2572" max="2572" width="2.28515625" style="170" customWidth="1"/>
    <col min="2573" max="2816" width="9.140625" style="170"/>
    <col min="2817" max="2817" width="6.85546875" style="170" customWidth="1"/>
    <col min="2818" max="2818" width="5.7109375" style="170" customWidth="1"/>
    <col min="2819" max="2819" width="6.140625" style="170" customWidth="1"/>
    <col min="2820" max="2820" width="21.85546875" style="170" customWidth="1"/>
    <col min="2821" max="2821" width="18" style="170" customWidth="1"/>
    <col min="2822" max="2822" width="23.28515625" style="170" customWidth="1"/>
    <col min="2823" max="2823" width="19.140625" style="170" customWidth="1"/>
    <col min="2824" max="2824" width="18.42578125" style="170" customWidth="1"/>
    <col min="2825" max="2825" width="18.85546875" style="170" customWidth="1"/>
    <col min="2826" max="2827" width="17.28515625" style="170" customWidth="1"/>
    <col min="2828" max="2828" width="2.28515625" style="170" customWidth="1"/>
    <col min="2829" max="3072" width="9.140625" style="170"/>
    <col min="3073" max="3073" width="6.85546875" style="170" customWidth="1"/>
    <col min="3074" max="3074" width="5.7109375" style="170" customWidth="1"/>
    <col min="3075" max="3075" width="6.140625" style="170" customWidth="1"/>
    <col min="3076" max="3076" width="21.85546875" style="170" customWidth="1"/>
    <col min="3077" max="3077" width="18" style="170" customWidth="1"/>
    <col min="3078" max="3078" width="23.28515625" style="170" customWidth="1"/>
    <col min="3079" max="3079" width="19.140625" style="170" customWidth="1"/>
    <col min="3080" max="3080" width="18.42578125" style="170" customWidth="1"/>
    <col min="3081" max="3081" width="18.85546875" style="170" customWidth="1"/>
    <col min="3082" max="3083" width="17.28515625" style="170" customWidth="1"/>
    <col min="3084" max="3084" width="2.28515625" style="170" customWidth="1"/>
    <col min="3085" max="3328" width="9.140625" style="170"/>
    <col min="3329" max="3329" width="6.85546875" style="170" customWidth="1"/>
    <col min="3330" max="3330" width="5.7109375" style="170" customWidth="1"/>
    <col min="3331" max="3331" width="6.140625" style="170" customWidth="1"/>
    <col min="3332" max="3332" width="21.85546875" style="170" customWidth="1"/>
    <col min="3333" max="3333" width="18" style="170" customWidth="1"/>
    <col min="3334" max="3334" width="23.28515625" style="170" customWidth="1"/>
    <col min="3335" max="3335" width="19.140625" style="170" customWidth="1"/>
    <col min="3336" max="3336" width="18.42578125" style="170" customWidth="1"/>
    <col min="3337" max="3337" width="18.85546875" style="170" customWidth="1"/>
    <col min="3338" max="3339" width="17.28515625" style="170" customWidth="1"/>
    <col min="3340" max="3340" width="2.28515625" style="170" customWidth="1"/>
    <col min="3341" max="3584" width="9.140625" style="170"/>
    <col min="3585" max="3585" width="6.85546875" style="170" customWidth="1"/>
    <col min="3586" max="3586" width="5.7109375" style="170" customWidth="1"/>
    <col min="3587" max="3587" width="6.140625" style="170" customWidth="1"/>
    <col min="3588" max="3588" width="21.85546875" style="170" customWidth="1"/>
    <col min="3589" max="3589" width="18" style="170" customWidth="1"/>
    <col min="3590" max="3590" width="23.28515625" style="170" customWidth="1"/>
    <col min="3591" max="3591" width="19.140625" style="170" customWidth="1"/>
    <col min="3592" max="3592" width="18.42578125" style="170" customWidth="1"/>
    <col min="3593" max="3593" width="18.85546875" style="170" customWidth="1"/>
    <col min="3594" max="3595" width="17.28515625" style="170" customWidth="1"/>
    <col min="3596" max="3596" width="2.28515625" style="170" customWidth="1"/>
    <col min="3597" max="3840" width="9.140625" style="170"/>
    <col min="3841" max="3841" width="6.85546875" style="170" customWidth="1"/>
    <col min="3842" max="3842" width="5.7109375" style="170" customWidth="1"/>
    <col min="3843" max="3843" width="6.140625" style="170" customWidth="1"/>
    <col min="3844" max="3844" width="21.85546875" style="170" customWidth="1"/>
    <col min="3845" max="3845" width="18" style="170" customWidth="1"/>
    <col min="3846" max="3846" width="23.28515625" style="170" customWidth="1"/>
    <col min="3847" max="3847" width="19.140625" style="170" customWidth="1"/>
    <col min="3848" max="3848" width="18.42578125" style="170" customWidth="1"/>
    <col min="3849" max="3849" width="18.85546875" style="170" customWidth="1"/>
    <col min="3850" max="3851" width="17.28515625" style="170" customWidth="1"/>
    <col min="3852" max="3852" width="2.28515625" style="170" customWidth="1"/>
    <col min="3853" max="4096" width="9.140625" style="170"/>
    <col min="4097" max="4097" width="6.85546875" style="170" customWidth="1"/>
    <col min="4098" max="4098" width="5.7109375" style="170" customWidth="1"/>
    <col min="4099" max="4099" width="6.140625" style="170" customWidth="1"/>
    <col min="4100" max="4100" width="21.85546875" style="170" customWidth="1"/>
    <col min="4101" max="4101" width="18" style="170" customWidth="1"/>
    <col min="4102" max="4102" width="23.28515625" style="170" customWidth="1"/>
    <col min="4103" max="4103" width="19.140625" style="170" customWidth="1"/>
    <col min="4104" max="4104" width="18.42578125" style="170" customWidth="1"/>
    <col min="4105" max="4105" width="18.85546875" style="170" customWidth="1"/>
    <col min="4106" max="4107" width="17.28515625" style="170" customWidth="1"/>
    <col min="4108" max="4108" width="2.28515625" style="170" customWidth="1"/>
    <col min="4109" max="4352" width="9.140625" style="170"/>
    <col min="4353" max="4353" width="6.85546875" style="170" customWidth="1"/>
    <col min="4354" max="4354" width="5.7109375" style="170" customWidth="1"/>
    <col min="4355" max="4355" width="6.140625" style="170" customWidth="1"/>
    <col min="4356" max="4356" width="21.85546875" style="170" customWidth="1"/>
    <col min="4357" max="4357" width="18" style="170" customWidth="1"/>
    <col min="4358" max="4358" width="23.28515625" style="170" customWidth="1"/>
    <col min="4359" max="4359" width="19.140625" style="170" customWidth="1"/>
    <col min="4360" max="4360" width="18.42578125" style="170" customWidth="1"/>
    <col min="4361" max="4361" width="18.85546875" style="170" customWidth="1"/>
    <col min="4362" max="4363" width="17.28515625" style="170" customWidth="1"/>
    <col min="4364" max="4364" width="2.28515625" style="170" customWidth="1"/>
    <col min="4365" max="4608" width="9.140625" style="170"/>
    <col min="4609" max="4609" width="6.85546875" style="170" customWidth="1"/>
    <col min="4610" max="4610" width="5.7109375" style="170" customWidth="1"/>
    <col min="4611" max="4611" width="6.140625" style="170" customWidth="1"/>
    <col min="4612" max="4612" width="21.85546875" style="170" customWidth="1"/>
    <col min="4613" max="4613" width="18" style="170" customWidth="1"/>
    <col min="4614" max="4614" width="23.28515625" style="170" customWidth="1"/>
    <col min="4615" max="4615" width="19.140625" style="170" customWidth="1"/>
    <col min="4616" max="4616" width="18.42578125" style="170" customWidth="1"/>
    <col min="4617" max="4617" width="18.85546875" style="170" customWidth="1"/>
    <col min="4618" max="4619" width="17.28515625" style="170" customWidth="1"/>
    <col min="4620" max="4620" width="2.28515625" style="170" customWidth="1"/>
    <col min="4621" max="4864" width="9.140625" style="170"/>
    <col min="4865" max="4865" width="6.85546875" style="170" customWidth="1"/>
    <col min="4866" max="4866" width="5.7109375" style="170" customWidth="1"/>
    <col min="4867" max="4867" width="6.140625" style="170" customWidth="1"/>
    <col min="4868" max="4868" width="21.85546875" style="170" customWidth="1"/>
    <col min="4869" max="4869" width="18" style="170" customWidth="1"/>
    <col min="4870" max="4870" width="23.28515625" style="170" customWidth="1"/>
    <col min="4871" max="4871" width="19.140625" style="170" customWidth="1"/>
    <col min="4872" max="4872" width="18.42578125" style="170" customWidth="1"/>
    <col min="4873" max="4873" width="18.85546875" style="170" customWidth="1"/>
    <col min="4874" max="4875" width="17.28515625" style="170" customWidth="1"/>
    <col min="4876" max="4876" width="2.28515625" style="170" customWidth="1"/>
    <col min="4877" max="5120" width="9.140625" style="170"/>
    <col min="5121" max="5121" width="6.85546875" style="170" customWidth="1"/>
    <col min="5122" max="5122" width="5.7109375" style="170" customWidth="1"/>
    <col min="5123" max="5123" width="6.140625" style="170" customWidth="1"/>
    <col min="5124" max="5124" width="21.85546875" style="170" customWidth="1"/>
    <col min="5125" max="5125" width="18" style="170" customWidth="1"/>
    <col min="5126" max="5126" width="23.28515625" style="170" customWidth="1"/>
    <col min="5127" max="5127" width="19.140625" style="170" customWidth="1"/>
    <col min="5128" max="5128" width="18.42578125" style="170" customWidth="1"/>
    <col min="5129" max="5129" width="18.85546875" style="170" customWidth="1"/>
    <col min="5130" max="5131" width="17.28515625" style="170" customWidth="1"/>
    <col min="5132" max="5132" width="2.28515625" style="170" customWidth="1"/>
    <col min="5133" max="5376" width="9.140625" style="170"/>
    <col min="5377" max="5377" width="6.85546875" style="170" customWidth="1"/>
    <col min="5378" max="5378" width="5.7109375" style="170" customWidth="1"/>
    <col min="5379" max="5379" width="6.140625" style="170" customWidth="1"/>
    <col min="5380" max="5380" width="21.85546875" style="170" customWidth="1"/>
    <col min="5381" max="5381" width="18" style="170" customWidth="1"/>
    <col min="5382" max="5382" width="23.28515625" style="170" customWidth="1"/>
    <col min="5383" max="5383" width="19.140625" style="170" customWidth="1"/>
    <col min="5384" max="5384" width="18.42578125" style="170" customWidth="1"/>
    <col min="5385" max="5385" width="18.85546875" style="170" customWidth="1"/>
    <col min="5386" max="5387" width="17.28515625" style="170" customWidth="1"/>
    <col min="5388" max="5388" width="2.28515625" style="170" customWidth="1"/>
    <col min="5389" max="5632" width="9.140625" style="170"/>
    <col min="5633" max="5633" width="6.85546875" style="170" customWidth="1"/>
    <col min="5634" max="5634" width="5.7109375" style="170" customWidth="1"/>
    <col min="5635" max="5635" width="6.140625" style="170" customWidth="1"/>
    <col min="5636" max="5636" width="21.85546875" style="170" customWidth="1"/>
    <col min="5637" max="5637" width="18" style="170" customWidth="1"/>
    <col min="5638" max="5638" width="23.28515625" style="170" customWidth="1"/>
    <col min="5639" max="5639" width="19.140625" style="170" customWidth="1"/>
    <col min="5640" max="5640" width="18.42578125" style="170" customWidth="1"/>
    <col min="5641" max="5641" width="18.85546875" style="170" customWidth="1"/>
    <col min="5642" max="5643" width="17.28515625" style="170" customWidth="1"/>
    <col min="5644" max="5644" width="2.28515625" style="170" customWidth="1"/>
    <col min="5645" max="5888" width="9.140625" style="170"/>
    <col min="5889" max="5889" width="6.85546875" style="170" customWidth="1"/>
    <col min="5890" max="5890" width="5.7109375" style="170" customWidth="1"/>
    <col min="5891" max="5891" width="6.140625" style="170" customWidth="1"/>
    <col min="5892" max="5892" width="21.85546875" style="170" customWidth="1"/>
    <col min="5893" max="5893" width="18" style="170" customWidth="1"/>
    <col min="5894" max="5894" width="23.28515625" style="170" customWidth="1"/>
    <col min="5895" max="5895" width="19.140625" style="170" customWidth="1"/>
    <col min="5896" max="5896" width="18.42578125" style="170" customWidth="1"/>
    <col min="5897" max="5897" width="18.85546875" style="170" customWidth="1"/>
    <col min="5898" max="5899" width="17.28515625" style="170" customWidth="1"/>
    <col min="5900" max="5900" width="2.28515625" style="170" customWidth="1"/>
    <col min="5901" max="6144" width="9.140625" style="170"/>
    <col min="6145" max="6145" width="6.85546875" style="170" customWidth="1"/>
    <col min="6146" max="6146" width="5.7109375" style="170" customWidth="1"/>
    <col min="6147" max="6147" width="6.140625" style="170" customWidth="1"/>
    <col min="6148" max="6148" width="21.85546875" style="170" customWidth="1"/>
    <col min="6149" max="6149" width="18" style="170" customWidth="1"/>
    <col min="6150" max="6150" width="23.28515625" style="170" customWidth="1"/>
    <col min="6151" max="6151" width="19.140625" style="170" customWidth="1"/>
    <col min="6152" max="6152" width="18.42578125" style="170" customWidth="1"/>
    <col min="6153" max="6153" width="18.85546875" style="170" customWidth="1"/>
    <col min="6154" max="6155" width="17.28515625" style="170" customWidth="1"/>
    <col min="6156" max="6156" width="2.28515625" style="170" customWidth="1"/>
    <col min="6157" max="6400" width="9.140625" style="170"/>
    <col min="6401" max="6401" width="6.85546875" style="170" customWidth="1"/>
    <col min="6402" max="6402" width="5.7109375" style="170" customWidth="1"/>
    <col min="6403" max="6403" width="6.140625" style="170" customWidth="1"/>
    <col min="6404" max="6404" width="21.85546875" style="170" customWidth="1"/>
    <col min="6405" max="6405" width="18" style="170" customWidth="1"/>
    <col min="6406" max="6406" width="23.28515625" style="170" customWidth="1"/>
    <col min="6407" max="6407" width="19.140625" style="170" customWidth="1"/>
    <col min="6408" max="6408" width="18.42578125" style="170" customWidth="1"/>
    <col min="6409" max="6409" width="18.85546875" style="170" customWidth="1"/>
    <col min="6410" max="6411" width="17.28515625" style="170" customWidth="1"/>
    <col min="6412" max="6412" width="2.28515625" style="170" customWidth="1"/>
    <col min="6413" max="6656" width="9.140625" style="170"/>
    <col min="6657" max="6657" width="6.85546875" style="170" customWidth="1"/>
    <col min="6658" max="6658" width="5.7109375" style="170" customWidth="1"/>
    <col min="6659" max="6659" width="6.140625" style="170" customWidth="1"/>
    <col min="6660" max="6660" width="21.85546875" style="170" customWidth="1"/>
    <col min="6661" max="6661" width="18" style="170" customWidth="1"/>
    <col min="6662" max="6662" width="23.28515625" style="170" customWidth="1"/>
    <col min="6663" max="6663" width="19.140625" style="170" customWidth="1"/>
    <col min="6664" max="6664" width="18.42578125" style="170" customWidth="1"/>
    <col min="6665" max="6665" width="18.85546875" style="170" customWidth="1"/>
    <col min="6666" max="6667" width="17.28515625" style="170" customWidth="1"/>
    <col min="6668" max="6668" width="2.28515625" style="170" customWidth="1"/>
    <col min="6669" max="6912" width="9.140625" style="170"/>
    <col min="6913" max="6913" width="6.85546875" style="170" customWidth="1"/>
    <col min="6914" max="6914" width="5.7109375" style="170" customWidth="1"/>
    <col min="6915" max="6915" width="6.140625" style="170" customWidth="1"/>
    <col min="6916" max="6916" width="21.85546875" style="170" customWidth="1"/>
    <col min="6917" max="6917" width="18" style="170" customWidth="1"/>
    <col min="6918" max="6918" width="23.28515625" style="170" customWidth="1"/>
    <col min="6919" max="6919" width="19.140625" style="170" customWidth="1"/>
    <col min="6920" max="6920" width="18.42578125" style="170" customWidth="1"/>
    <col min="6921" max="6921" width="18.85546875" style="170" customWidth="1"/>
    <col min="6922" max="6923" width="17.28515625" style="170" customWidth="1"/>
    <col min="6924" max="6924" width="2.28515625" style="170" customWidth="1"/>
    <col min="6925" max="7168" width="9.140625" style="170"/>
    <col min="7169" max="7169" width="6.85546875" style="170" customWidth="1"/>
    <col min="7170" max="7170" width="5.7109375" style="170" customWidth="1"/>
    <col min="7171" max="7171" width="6.140625" style="170" customWidth="1"/>
    <col min="7172" max="7172" width="21.85546875" style="170" customWidth="1"/>
    <col min="7173" max="7173" width="18" style="170" customWidth="1"/>
    <col min="7174" max="7174" width="23.28515625" style="170" customWidth="1"/>
    <col min="7175" max="7175" width="19.140625" style="170" customWidth="1"/>
    <col min="7176" max="7176" width="18.42578125" style="170" customWidth="1"/>
    <col min="7177" max="7177" width="18.85546875" style="170" customWidth="1"/>
    <col min="7178" max="7179" width="17.28515625" style="170" customWidth="1"/>
    <col min="7180" max="7180" width="2.28515625" style="170" customWidth="1"/>
    <col min="7181" max="7424" width="9.140625" style="170"/>
    <col min="7425" max="7425" width="6.85546875" style="170" customWidth="1"/>
    <col min="7426" max="7426" width="5.7109375" style="170" customWidth="1"/>
    <col min="7427" max="7427" width="6.140625" style="170" customWidth="1"/>
    <col min="7428" max="7428" width="21.85546875" style="170" customWidth="1"/>
    <col min="7429" max="7429" width="18" style="170" customWidth="1"/>
    <col min="7430" max="7430" width="23.28515625" style="170" customWidth="1"/>
    <col min="7431" max="7431" width="19.140625" style="170" customWidth="1"/>
    <col min="7432" max="7432" width="18.42578125" style="170" customWidth="1"/>
    <col min="7433" max="7433" width="18.85546875" style="170" customWidth="1"/>
    <col min="7434" max="7435" width="17.28515625" style="170" customWidth="1"/>
    <col min="7436" max="7436" width="2.28515625" style="170" customWidth="1"/>
    <col min="7437" max="7680" width="9.140625" style="170"/>
    <col min="7681" max="7681" width="6.85546875" style="170" customWidth="1"/>
    <col min="7682" max="7682" width="5.7109375" style="170" customWidth="1"/>
    <col min="7683" max="7683" width="6.140625" style="170" customWidth="1"/>
    <col min="7684" max="7684" width="21.85546875" style="170" customWidth="1"/>
    <col min="7685" max="7685" width="18" style="170" customWidth="1"/>
    <col min="7686" max="7686" width="23.28515625" style="170" customWidth="1"/>
    <col min="7687" max="7687" width="19.140625" style="170" customWidth="1"/>
    <col min="7688" max="7688" width="18.42578125" style="170" customWidth="1"/>
    <col min="7689" max="7689" width="18.85546875" style="170" customWidth="1"/>
    <col min="7690" max="7691" width="17.28515625" style="170" customWidth="1"/>
    <col min="7692" max="7692" width="2.28515625" style="170" customWidth="1"/>
    <col min="7693" max="7936" width="9.140625" style="170"/>
    <col min="7937" max="7937" width="6.85546875" style="170" customWidth="1"/>
    <col min="7938" max="7938" width="5.7109375" style="170" customWidth="1"/>
    <col min="7939" max="7939" width="6.140625" style="170" customWidth="1"/>
    <col min="7940" max="7940" width="21.85546875" style="170" customWidth="1"/>
    <col min="7941" max="7941" width="18" style="170" customWidth="1"/>
    <col min="7942" max="7942" width="23.28515625" style="170" customWidth="1"/>
    <col min="7943" max="7943" width="19.140625" style="170" customWidth="1"/>
    <col min="7944" max="7944" width="18.42578125" style="170" customWidth="1"/>
    <col min="7945" max="7945" width="18.85546875" style="170" customWidth="1"/>
    <col min="7946" max="7947" width="17.28515625" style="170" customWidth="1"/>
    <col min="7948" max="7948" width="2.28515625" style="170" customWidth="1"/>
    <col min="7949" max="8192" width="9.140625" style="170"/>
    <col min="8193" max="8193" width="6.85546875" style="170" customWidth="1"/>
    <col min="8194" max="8194" width="5.7109375" style="170" customWidth="1"/>
    <col min="8195" max="8195" width="6.140625" style="170" customWidth="1"/>
    <col min="8196" max="8196" width="21.85546875" style="170" customWidth="1"/>
    <col min="8197" max="8197" width="18" style="170" customWidth="1"/>
    <col min="8198" max="8198" width="23.28515625" style="170" customWidth="1"/>
    <col min="8199" max="8199" width="19.140625" style="170" customWidth="1"/>
    <col min="8200" max="8200" width="18.42578125" style="170" customWidth="1"/>
    <col min="8201" max="8201" width="18.85546875" style="170" customWidth="1"/>
    <col min="8202" max="8203" width="17.28515625" style="170" customWidth="1"/>
    <col min="8204" max="8204" width="2.28515625" style="170" customWidth="1"/>
    <col min="8205" max="8448" width="9.140625" style="170"/>
    <col min="8449" max="8449" width="6.85546875" style="170" customWidth="1"/>
    <col min="8450" max="8450" width="5.7109375" style="170" customWidth="1"/>
    <col min="8451" max="8451" width="6.140625" style="170" customWidth="1"/>
    <col min="8452" max="8452" width="21.85546875" style="170" customWidth="1"/>
    <col min="8453" max="8453" width="18" style="170" customWidth="1"/>
    <col min="8454" max="8454" width="23.28515625" style="170" customWidth="1"/>
    <col min="8455" max="8455" width="19.140625" style="170" customWidth="1"/>
    <col min="8456" max="8456" width="18.42578125" style="170" customWidth="1"/>
    <col min="8457" max="8457" width="18.85546875" style="170" customWidth="1"/>
    <col min="8458" max="8459" width="17.28515625" style="170" customWidth="1"/>
    <col min="8460" max="8460" width="2.28515625" style="170" customWidth="1"/>
    <col min="8461" max="8704" width="9.140625" style="170"/>
    <col min="8705" max="8705" width="6.85546875" style="170" customWidth="1"/>
    <col min="8706" max="8706" width="5.7109375" style="170" customWidth="1"/>
    <col min="8707" max="8707" width="6.140625" style="170" customWidth="1"/>
    <col min="8708" max="8708" width="21.85546875" style="170" customWidth="1"/>
    <col min="8709" max="8709" width="18" style="170" customWidth="1"/>
    <col min="8710" max="8710" width="23.28515625" style="170" customWidth="1"/>
    <col min="8711" max="8711" width="19.140625" style="170" customWidth="1"/>
    <col min="8712" max="8712" width="18.42578125" style="170" customWidth="1"/>
    <col min="8713" max="8713" width="18.85546875" style="170" customWidth="1"/>
    <col min="8714" max="8715" width="17.28515625" style="170" customWidth="1"/>
    <col min="8716" max="8716" width="2.28515625" style="170" customWidth="1"/>
    <col min="8717" max="8960" width="9.140625" style="170"/>
    <col min="8961" max="8961" width="6.85546875" style="170" customWidth="1"/>
    <col min="8962" max="8962" width="5.7109375" style="170" customWidth="1"/>
    <col min="8963" max="8963" width="6.140625" style="170" customWidth="1"/>
    <col min="8964" max="8964" width="21.85546875" style="170" customWidth="1"/>
    <col min="8965" max="8965" width="18" style="170" customWidth="1"/>
    <col min="8966" max="8966" width="23.28515625" style="170" customWidth="1"/>
    <col min="8967" max="8967" width="19.140625" style="170" customWidth="1"/>
    <col min="8968" max="8968" width="18.42578125" style="170" customWidth="1"/>
    <col min="8969" max="8969" width="18.85546875" style="170" customWidth="1"/>
    <col min="8970" max="8971" width="17.28515625" style="170" customWidth="1"/>
    <col min="8972" max="8972" width="2.28515625" style="170" customWidth="1"/>
    <col min="8973" max="9216" width="9.140625" style="170"/>
    <col min="9217" max="9217" width="6.85546875" style="170" customWidth="1"/>
    <col min="9218" max="9218" width="5.7109375" style="170" customWidth="1"/>
    <col min="9219" max="9219" width="6.140625" style="170" customWidth="1"/>
    <col min="9220" max="9220" width="21.85546875" style="170" customWidth="1"/>
    <col min="9221" max="9221" width="18" style="170" customWidth="1"/>
    <col min="9222" max="9222" width="23.28515625" style="170" customWidth="1"/>
    <col min="9223" max="9223" width="19.140625" style="170" customWidth="1"/>
    <col min="9224" max="9224" width="18.42578125" style="170" customWidth="1"/>
    <col min="9225" max="9225" width="18.85546875" style="170" customWidth="1"/>
    <col min="9226" max="9227" width="17.28515625" style="170" customWidth="1"/>
    <col min="9228" max="9228" width="2.28515625" style="170" customWidth="1"/>
    <col min="9229" max="9472" width="9.140625" style="170"/>
    <col min="9473" max="9473" width="6.85546875" style="170" customWidth="1"/>
    <col min="9474" max="9474" width="5.7109375" style="170" customWidth="1"/>
    <col min="9475" max="9475" width="6.140625" style="170" customWidth="1"/>
    <col min="9476" max="9476" width="21.85546875" style="170" customWidth="1"/>
    <col min="9477" max="9477" width="18" style="170" customWidth="1"/>
    <col min="9478" max="9478" width="23.28515625" style="170" customWidth="1"/>
    <col min="9479" max="9479" width="19.140625" style="170" customWidth="1"/>
    <col min="9480" max="9480" width="18.42578125" style="170" customWidth="1"/>
    <col min="9481" max="9481" width="18.85546875" style="170" customWidth="1"/>
    <col min="9482" max="9483" width="17.28515625" style="170" customWidth="1"/>
    <col min="9484" max="9484" width="2.28515625" style="170" customWidth="1"/>
    <col min="9485" max="9728" width="9.140625" style="170"/>
    <col min="9729" max="9729" width="6.85546875" style="170" customWidth="1"/>
    <col min="9730" max="9730" width="5.7109375" style="170" customWidth="1"/>
    <col min="9731" max="9731" width="6.140625" style="170" customWidth="1"/>
    <col min="9732" max="9732" width="21.85546875" style="170" customWidth="1"/>
    <col min="9733" max="9733" width="18" style="170" customWidth="1"/>
    <col min="9734" max="9734" width="23.28515625" style="170" customWidth="1"/>
    <col min="9735" max="9735" width="19.140625" style="170" customWidth="1"/>
    <col min="9736" max="9736" width="18.42578125" style="170" customWidth="1"/>
    <col min="9737" max="9737" width="18.85546875" style="170" customWidth="1"/>
    <col min="9738" max="9739" width="17.28515625" style="170" customWidth="1"/>
    <col min="9740" max="9740" width="2.28515625" style="170" customWidth="1"/>
    <col min="9741" max="9984" width="9.140625" style="170"/>
    <col min="9985" max="9985" width="6.85546875" style="170" customWidth="1"/>
    <col min="9986" max="9986" width="5.7109375" style="170" customWidth="1"/>
    <col min="9987" max="9987" width="6.140625" style="170" customWidth="1"/>
    <col min="9988" max="9988" width="21.85546875" style="170" customWidth="1"/>
    <col min="9989" max="9989" width="18" style="170" customWidth="1"/>
    <col min="9990" max="9990" width="23.28515625" style="170" customWidth="1"/>
    <col min="9991" max="9991" width="19.140625" style="170" customWidth="1"/>
    <col min="9992" max="9992" width="18.42578125" style="170" customWidth="1"/>
    <col min="9993" max="9993" width="18.85546875" style="170" customWidth="1"/>
    <col min="9994" max="9995" width="17.28515625" style="170" customWidth="1"/>
    <col min="9996" max="9996" width="2.28515625" style="170" customWidth="1"/>
    <col min="9997" max="10240" width="9.140625" style="170"/>
    <col min="10241" max="10241" width="6.85546875" style="170" customWidth="1"/>
    <col min="10242" max="10242" width="5.7109375" style="170" customWidth="1"/>
    <col min="10243" max="10243" width="6.140625" style="170" customWidth="1"/>
    <col min="10244" max="10244" width="21.85546875" style="170" customWidth="1"/>
    <col min="10245" max="10245" width="18" style="170" customWidth="1"/>
    <col min="10246" max="10246" width="23.28515625" style="170" customWidth="1"/>
    <col min="10247" max="10247" width="19.140625" style="170" customWidth="1"/>
    <col min="10248" max="10248" width="18.42578125" style="170" customWidth="1"/>
    <col min="10249" max="10249" width="18.85546875" style="170" customWidth="1"/>
    <col min="10250" max="10251" width="17.28515625" style="170" customWidth="1"/>
    <col min="10252" max="10252" width="2.28515625" style="170" customWidth="1"/>
    <col min="10253" max="10496" width="9.140625" style="170"/>
    <col min="10497" max="10497" width="6.85546875" style="170" customWidth="1"/>
    <col min="10498" max="10498" width="5.7109375" style="170" customWidth="1"/>
    <col min="10499" max="10499" width="6.140625" style="170" customWidth="1"/>
    <col min="10500" max="10500" width="21.85546875" style="170" customWidth="1"/>
    <col min="10501" max="10501" width="18" style="170" customWidth="1"/>
    <col min="10502" max="10502" width="23.28515625" style="170" customWidth="1"/>
    <col min="10503" max="10503" width="19.140625" style="170" customWidth="1"/>
    <col min="10504" max="10504" width="18.42578125" style="170" customWidth="1"/>
    <col min="10505" max="10505" width="18.85546875" style="170" customWidth="1"/>
    <col min="10506" max="10507" width="17.28515625" style="170" customWidth="1"/>
    <col min="10508" max="10508" width="2.28515625" style="170" customWidth="1"/>
    <col min="10509" max="10752" width="9.140625" style="170"/>
    <col min="10753" max="10753" width="6.85546875" style="170" customWidth="1"/>
    <col min="10754" max="10754" width="5.7109375" style="170" customWidth="1"/>
    <col min="10755" max="10755" width="6.140625" style="170" customWidth="1"/>
    <col min="10756" max="10756" width="21.85546875" style="170" customWidth="1"/>
    <col min="10757" max="10757" width="18" style="170" customWidth="1"/>
    <col min="10758" max="10758" width="23.28515625" style="170" customWidth="1"/>
    <col min="10759" max="10759" width="19.140625" style="170" customWidth="1"/>
    <col min="10760" max="10760" width="18.42578125" style="170" customWidth="1"/>
    <col min="10761" max="10761" width="18.85546875" style="170" customWidth="1"/>
    <col min="10762" max="10763" width="17.28515625" style="170" customWidth="1"/>
    <col min="10764" max="10764" width="2.28515625" style="170" customWidth="1"/>
    <col min="10765" max="11008" width="9.140625" style="170"/>
    <col min="11009" max="11009" width="6.85546875" style="170" customWidth="1"/>
    <col min="11010" max="11010" width="5.7109375" style="170" customWidth="1"/>
    <col min="11011" max="11011" width="6.140625" style="170" customWidth="1"/>
    <col min="11012" max="11012" width="21.85546875" style="170" customWidth="1"/>
    <col min="11013" max="11013" width="18" style="170" customWidth="1"/>
    <col min="11014" max="11014" width="23.28515625" style="170" customWidth="1"/>
    <col min="11015" max="11015" width="19.140625" style="170" customWidth="1"/>
    <col min="11016" max="11016" width="18.42578125" style="170" customWidth="1"/>
    <col min="11017" max="11017" width="18.85546875" style="170" customWidth="1"/>
    <col min="11018" max="11019" width="17.28515625" style="170" customWidth="1"/>
    <col min="11020" max="11020" width="2.28515625" style="170" customWidth="1"/>
    <col min="11021" max="11264" width="9.140625" style="170"/>
    <col min="11265" max="11265" width="6.85546875" style="170" customWidth="1"/>
    <col min="11266" max="11266" width="5.7109375" style="170" customWidth="1"/>
    <col min="11267" max="11267" width="6.140625" style="170" customWidth="1"/>
    <col min="11268" max="11268" width="21.85546875" style="170" customWidth="1"/>
    <col min="11269" max="11269" width="18" style="170" customWidth="1"/>
    <col min="11270" max="11270" width="23.28515625" style="170" customWidth="1"/>
    <col min="11271" max="11271" width="19.140625" style="170" customWidth="1"/>
    <col min="11272" max="11272" width="18.42578125" style="170" customWidth="1"/>
    <col min="11273" max="11273" width="18.85546875" style="170" customWidth="1"/>
    <col min="11274" max="11275" width="17.28515625" style="170" customWidth="1"/>
    <col min="11276" max="11276" width="2.28515625" style="170" customWidth="1"/>
    <col min="11277" max="11520" width="9.140625" style="170"/>
    <col min="11521" max="11521" width="6.85546875" style="170" customWidth="1"/>
    <col min="11522" max="11522" width="5.7109375" style="170" customWidth="1"/>
    <col min="11523" max="11523" width="6.140625" style="170" customWidth="1"/>
    <col min="11524" max="11524" width="21.85546875" style="170" customWidth="1"/>
    <col min="11525" max="11525" width="18" style="170" customWidth="1"/>
    <col min="11526" max="11526" width="23.28515625" style="170" customWidth="1"/>
    <col min="11527" max="11527" width="19.140625" style="170" customWidth="1"/>
    <col min="11528" max="11528" width="18.42578125" style="170" customWidth="1"/>
    <col min="11529" max="11529" width="18.85546875" style="170" customWidth="1"/>
    <col min="11530" max="11531" width="17.28515625" style="170" customWidth="1"/>
    <col min="11532" max="11532" width="2.28515625" style="170" customWidth="1"/>
    <col min="11533" max="11776" width="9.140625" style="170"/>
    <col min="11777" max="11777" width="6.85546875" style="170" customWidth="1"/>
    <col min="11778" max="11778" width="5.7109375" style="170" customWidth="1"/>
    <col min="11779" max="11779" width="6.140625" style="170" customWidth="1"/>
    <col min="11780" max="11780" width="21.85546875" style="170" customWidth="1"/>
    <col min="11781" max="11781" width="18" style="170" customWidth="1"/>
    <col min="11782" max="11782" width="23.28515625" style="170" customWidth="1"/>
    <col min="11783" max="11783" width="19.140625" style="170" customWidth="1"/>
    <col min="11784" max="11784" width="18.42578125" style="170" customWidth="1"/>
    <col min="11785" max="11785" width="18.85546875" style="170" customWidth="1"/>
    <col min="11786" max="11787" width="17.28515625" style="170" customWidth="1"/>
    <col min="11788" max="11788" width="2.28515625" style="170" customWidth="1"/>
    <col min="11789" max="12032" width="9.140625" style="170"/>
    <col min="12033" max="12033" width="6.85546875" style="170" customWidth="1"/>
    <col min="12034" max="12034" width="5.7109375" style="170" customWidth="1"/>
    <col min="12035" max="12035" width="6.140625" style="170" customWidth="1"/>
    <col min="12036" max="12036" width="21.85546875" style="170" customWidth="1"/>
    <col min="12037" max="12037" width="18" style="170" customWidth="1"/>
    <col min="12038" max="12038" width="23.28515625" style="170" customWidth="1"/>
    <col min="12039" max="12039" width="19.140625" style="170" customWidth="1"/>
    <col min="12040" max="12040" width="18.42578125" style="170" customWidth="1"/>
    <col min="12041" max="12041" width="18.85546875" style="170" customWidth="1"/>
    <col min="12042" max="12043" width="17.28515625" style="170" customWidth="1"/>
    <col min="12044" max="12044" width="2.28515625" style="170" customWidth="1"/>
    <col min="12045" max="12288" width="9.140625" style="170"/>
    <col min="12289" max="12289" width="6.85546875" style="170" customWidth="1"/>
    <col min="12290" max="12290" width="5.7109375" style="170" customWidth="1"/>
    <col min="12291" max="12291" width="6.140625" style="170" customWidth="1"/>
    <col min="12292" max="12292" width="21.85546875" style="170" customWidth="1"/>
    <col min="12293" max="12293" width="18" style="170" customWidth="1"/>
    <col min="12294" max="12294" width="23.28515625" style="170" customWidth="1"/>
    <col min="12295" max="12295" width="19.140625" style="170" customWidth="1"/>
    <col min="12296" max="12296" width="18.42578125" style="170" customWidth="1"/>
    <col min="12297" max="12297" width="18.85546875" style="170" customWidth="1"/>
    <col min="12298" max="12299" width="17.28515625" style="170" customWidth="1"/>
    <col min="12300" max="12300" width="2.28515625" style="170" customWidth="1"/>
    <col min="12301" max="12544" width="9.140625" style="170"/>
    <col min="12545" max="12545" width="6.85546875" style="170" customWidth="1"/>
    <col min="12546" max="12546" width="5.7109375" style="170" customWidth="1"/>
    <col min="12547" max="12547" width="6.140625" style="170" customWidth="1"/>
    <col min="12548" max="12548" width="21.85546875" style="170" customWidth="1"/>
    <col min="12549" max="12549" width="18" style="170" customWidth="1"/>
    <col min="12550" max="12550" width="23.28515625" style="170" customWidth="1"/>
    <col min="12551" max="12551" width="19.140625" style="170" customWidth="1"/>
    <col min="12552" max="12552" width="18.42578125" style="170" customWidth="1"/>
    <col min="12553" max="12553" width="18.85546875" style="170" customWidth="1"/>
    <col min="12554" max="12555" width="17.28515625" style="170" customWidth="1"/>
    <col min="12556" max="12556" width="2.28515625" style="170" customWidth="1"/>
    <col min="12557" max="12800" width="9.140625" style="170"/>
    <col min="12801" max="12801" width="6.85546875" style="170" customWidth="1"/>
    <col min="12802" max="12802" width="5.7109375" style="170" customWidth="1"/>
    <col min="12803" max="12803" width="6.140625" style="170" customWidth="1"/>
    <col min="12804" max="12804" width="21.85546875" style="170" customWidth="1"/>
    <col min="12805" max="12805" width="18" style="170" customWidth="1"/>
    <col min="12806" max="12806" width="23.28515625" style="170" customWidth="1"/>
    <col min="12807" max="12807" width="19.140625" style="170" customWidth="1"/>
    <col min="12808" max="12808" width="18.42578125" style="170" customWidth="1"/>
    <col min="12809" max="12809" width="18.85546875" style="170" customWidth="1"/>
    <col min="12810" max="12811" width="17.28515625" style="170" customWidth="1"/>
    <col min="12812" max="12812" width="2.28515625" style="170" customWidth="1"/>
    <col min="12813" max="13056" width="9.140625" style="170"/>
    <col min="13057" max="13057" width="6.85546875" style="170" customWidth="1"/>
    <col min="13058" max="13058" width="5.7109375" style="170" customWidth="1"/>
    <col min="13059" max="13059" width="6.140625" style="170" customWidth="1"/>
    <col min="13060" max="13060" width="21.85546875" style="170" customWidth="1"/>
    <col min="13061" max="13061" width="18" style="170" customWidth="1"/>
    <col min="13062" max="13062" width="23.28515625" style="170" customWidth="1"/>
    <col min="13063" max="13063" width="19.140625" style="170" customWidth="1"/>
    <col min="13064" max="13064" width="18.42578125" style="170" customWidth="1"/>
    <col min="13065" max="13065" width="18.85546875" style="170" customWidth="1"/>
    <col min="13066" max="13067" width="17.28515625" style="170" customWidth="1"/>
    <col min="13068" max="13068" width="2.28515625" style="170" customWidth="1"/>
    <col min="13069" max="13312" width="9.140625" style="170"/>
    <col min="13313" max="13313" width="6.85546875" style="170" customWidth="1"/>
    <col min="13314" max="13314" width="5.7109375" style="170" customWidth="1"/>
    <col min="13315" max="13315" width="6.140625" style="170" customWidth="1"/>
    <col min="13316" max="13316" width="21.85546875" style="170" customWidth="1"/>
    <col min="13317" max="13317" width="18" style="170" customWidth="1"/>
    <col min="13318" max="13318" width="23.28515625" style="170" customWidth="1"/>
    <col min="13319" max="13319" width="19.140625" style="170" customWidth="1"/>
    <col min="13320" max="13320" width="18.42578125" style="170" customWidth="1"/>
    <col min="13321" max="13321" width="18.85546875" style="170" customWidth="1"/>
    <col min="13322" max="13323" width="17.28515625" style="170" customWidth="1"/>
    <col min="13324" max="13324" width="2.28515625" style="170" customWidth="1"/>
    <col min="13325" max="13568" width="9.140625" style="170"/>
    <col min="13569" max="13569" width="6.85546875" style="170" customWidth="1"/>
    <col min="13570" max="13570" width="5.7109375" style="170" customWidth="1"/>
    <col min="13571" max="13571" width="6.140625" style="170" customWidth="1"/>
    <col min="13572" max="13572" width="21.85546875" style="170" customWidth="1"/>
    <col min="13573" max="13573" width="18" style="170" customWidth="1"/>
    <col min="13574" max="13574" width="23.28515625" style="170" customWidth="1"/>
    <col min="13575" max="13575" width="19.140625" style="170" customWidth="1"/>
    <col min="13576" max="13576" width="18.42578125" style="170" customWidth="1"/>
    <col min="13577" max="13577" width="18.85546875" style="170" customWidth="1"/>
    <col min="13578" max="13579" width="17.28515625" style="170" customWidth="1"/>
    <col min="13580" max="13580" width="2.28515625" style="170" customWidth="1"/>
    <col min="13581" max="13824" width="9.140625" style="170"/>
    <col min="13825" max="13825" width="6.85546875" style="170" customWidth="1"/>
    <col min="13826" max="13826" width="5.7109375" style="170" customWidth="1"/>
    <col min="13827" max="13827" width="6.140625" style="170" customWidth="1"/>
    <col min="13828" max="13828" width="21.85546875" style="170" customWidth="1"/>
    <col min="13829" max="13829" width="18" style="170" customWidth="1"/>
    <col min="13830" max="13830" width="23.28515625" style="170" customWidth="1"/>
    <col min="13831" max="13831" width="19.140625" style="170" customWidth="1"/>
    <col min="13832" max="13832" width="18.42578125" style="170" customWidth="1"/>
    <col min="13833" max="13833" width="18.85546875" style="170" customWidth="1"/>
    <col min="13834" max="13835" width="17.28515625" style="170" customWidth="1"/>
    <col min="13836" max="13836" width="2.28515625" style="170" customWidth="1"/>
    <col min="13837" max="14080" width="9.140625" style="170"/>
    <col min="14081" max="14081" width="6.85546875" style="170" customWidth="1"/>
    <col min="14082" max="14082" width="5.7109375" style="170" customWidth="1"/>
    <col min="14083" max="14083" width="6.140625" style="170" customWidth="1"/>
    <col min="14084" max="14084" width="21.85546875" style="170" customWidth="1"/>
    <col min="14085" max="14085" width="18" style="170" customWidth="1"/>
    <col min="14086" max="14086" width="23.28515625" style="170" customWidth="1"/>
    <col min="14087" max="14087" width="19.140625" style="170" customWidth="1"/>
    <col min="14088" max="14088" width="18.42578125" style="170" customWidth="1"/>
    <col min="14089" max="14089" width="18.85546875" style="170" customWidth="1"/>
    <col min="14090" max="14091" width="17.28515625" style="170" customWidth="1"/>
    <col min="14092" max="14092" width="2.28515625" style="170" customWidth="1"/>
    <col min="14093" max="14336" width="9.140625" style="170"/>
    <col min="14337" max="14337" width="6.85546875" style="170" customWidth="1"/>
    <col min="14338" max="14338" width="5.7109375" style="170" customWidth="1"/>
    <col min="14339" max="14339" width="6.140625" style="170" customWidth="1"/>
    <col min="14340" max="14340" width="21.85546875" style="170" customWidth="1"/>
    <col min="14341" max="14341" width="18" style="170" customWidth="1"/>
    <col min="14342" max="14342" width="23.28515625" style="170" customWidth="1"/>
    <col min="14343" max="14343" width="19.140625" style="170" customWidth="1"/>
    <col min="14344" max="14344" width="18.42578125" style="170" customWidth="1"/>
    <col min="14345" max="14345" width="18.85546875" style="170" customWidth="1"/>
    <col min="14346" max="14347" width="17.28515625" style="170" customWidth="1"/>
    <col min="14348" max="14348" width="2.28515625" style="170" customWidth="1"/>
    <col min="14349" max="14592" width="9.140625" style="170"/>
    <col min="14593" max="14593" width="6.85546875" style="170" customWidth="1"/>
    <col min="14594" max="14594" width="5.7109375" style="170" customWidth="1"/>
    <col min="14595" max="14595" width="6.140625" style="170" customWidth="1"/>
    <col min="14596" max="14596" width="21.85546875" style="170" customWidth="1"/>
    <col min="14597" max="14597" width="18" style="170" customWidth="1"/>
    <col min="14598" max="14598" width="23.28515625" style="170" customWidth="1"/>
    <col min="14599" max="14599" width="19.140625" style="170" customWidth="1"/>
    <col min="14600" max="14600" width="18.42578125" style="170" customWidth="1"/>
    <col min="14601" max="14601" width="18.85546875" style="170" customWidth="1"/>
    <col min="14602" max="14603" width="17.28515625" style="170" customWidth="1"/>
    <col min="14604" max="14604" width="2.28515625" style="170" customWidth="1"/>
    <col min="14605" max="14848" width="9.140625" style="170"/>
    <col min="14849" max="14849" width="6.85546875" style="170" customWidth="1"/>
    <col min="14850" max="14850" width="5.7109375" style="170" customWidth="1"/>
    <col min="14851" max="14851" width="6.140625" style="170" customWidth="1"/>
    <col min="14852" max="14852" width="21.85546875" style="170" customWidth="1"/>
    <col min="14853" max="14853" width="18" style="170" customWidth="1"/>
    <col min="14854" max="14854" width="23.28515625" style="170" customWidth="1"/>
    <col min="14855" max="14855" width="19.140625" style="170" customWidth="1"/>
    <col min="14856" max="14856" width="18.42578125" style="170" customWidth="1"/>
    <col min="14857" max="14857" width="18.85546875" style="170" customWidth="1"/>
    <col min="14858" max="14859" width="17.28515625" style="170" customWidth="1"/>
    <col min="14860" max="14860" width="2.28515625" style="170" customWidth="1"/>
    <col min="14861" max="15104" width="9.140625" style="170"/>
    <col min="15105" max="15105" width="6.85546875" style="170" customWidth="1"/>
    <col min="15106" max="15106" width="5.7109375" style="170" customWidth="1"/>
    <col min="15107" max="15107" width="6.140625" style="170" customWidth="1"/>
    <col min="15108" max="15108" width="21.85546875" style="170" customWidth="1"/>
    <col min="15109" max="15109" width="18" style="170" customWidth="1"/>
    <col min="15110" max="15110" width="23.28515625" style="170" customWidth="1"/>
    <col min="15111" max="15111" width="19.140625" style="170" customWidth="1"/>
    <col min="15112" max="15112" width="18.42578125" style="170" customWidth="1"/>
    <col min="15113" max="15113" width="18.85546875" style="170" customWidth="1"/>
    <col min="15114" max="15115" width="17.28515625" style="170" customWidth="1"/>
    <col min="15116" max="15116" width="2.28515625" style="170" customWidth="1"/>
    <col min="15117" max="15360" width="9.140625" style="170"/>
    <col min="15361" max="15361" width="6.85546875" style="170" customWidth="1"/>
    <col min="15362" max="15362" width="5.7109375" style="170" customWidth="1"/>
    <col min="15363" max="15363" width="6.140625" style="170" customWidth="1"/>
    <col min="15364" max="15364" width="21.85546875" style="170" customWidth="1"/>
    <col min="15365" max="15365" width="18" style="170" customWidth="1"/>
    <col min="15366" max="15366" width="23.28515625" style="170" customWidth="1"/>
    <col min="15367" max="15367" width="19.140625" style="170" customWidth="1"/>
    <col min="15368" max="15368" width="18.42578125" style="170" customWidth="1"/>
    <col min="15369" max="15369" width="18.85546875" style="170" customWidth="1"/>
    <col min="15370" max="15371" width="17.28515625" style="170" customWidth="1"/>
    <col min="15372" max="15372" width="2.28515625" style="170" customWidth="1"/>
    <col min="15373" max="15616" width="9.140625" style="170"/>
    <col min="15617" max="15617" width="6.85546875" style="170" customWidth="1"/>
    <col min="15618" max="15618" width="5.7109375" style="170" customWidth="1"/>
    <col min="15619" max="15619" width="6.140625" style="170" customWidth="1"/>
    <col min="15620" max="15620" width="21.85546875" style="170" customWidth="1"/>
    <col min="15621" max="15621" width="18" style="170" customWidth="1"/>
    <col min="15622" max="15622" width="23.28515625" style="170" customWidth="1"/>
    <col min="15623" max="15623" width="19.140625" style="170" customWidth="1"/>
    <col min="15624" max="15624" width="18.42578125" style="170" customWidth="1"/>
    <col min="15625" max="15625" width="18.85546875" style="170" customWidth="1"/>
    <col min="15626" max="15627" width="17.28515625" style="170" customWidth="1"/>
    <col min="15628" max="15628" width="2.28515625" style="170" customWidth="1"/>
    <col min="15629" max="15872" width="9.140625" style="170"/>
    <col min="15873" max="15873" width="6.85546875" style="170" customWidth="1"/>
    <col min="15874" max="15874" width="5.7109375" style="170" customWidth="1"/>
    <col min="15875" max="15875" width="6.140625" style="170" customWidth="1"/>
    <col min="15876" max="15876" width="21.85546875" style="170" customWidth="1"/>
    <col min="15877" max="15877" width="18" style="170" customWidth="1"/>
    <col min="15878" max="15878" width="23.28515625" style="170" customWidth="1"/>
    <col min="15879" max="15879" width="19.140625" style="170" customWidth="1"/>
    <col min="15880" max="15880" width="18.42578125" style="170" customWidth="1"/>
    <col min="15881" max="15881" width="18.85546875" style="170" customWidth="1"/>
    <col min="15882" max="15883" width="17.28515625" style="170" customWidth="1"/>
    <col min="15884" max="15884" width="2.28515625" style="170" customWidth="1"/>
    <col min="15885" max="16128" width="9.140625" style="170"/>
    <col min="16129" max="16129" width="6.85546875" style="170" customWidth="1"/>
    <col min="16130" max="16130" width="5.7109375" style="170" customWidth="1"/>
    <col min="16131" max="16131" width="6.140625" style="170" customWidth="1"/>
    <col min="16132" max="16132" width="21.85546875" style="170" customWidth="1"/>
    <col min="16133" max="16133" width="18" style="170" customWidth="1"/>
    <col min="16134" max="16134" width="23.28515625" style="170" customWidth="1"/>
    <col min="16135" max="16135" width="19.140625" style="170" customWidth="1"/>
    <col min="16136" max="16136" width="18.42578125" style="170" customWidth="1"/>
    <col min="16137" max="16137" width="18.85546875" style="170" customWidth="1"/>
    <col min="16138" max="16139" width="17.28515625" style="170" customWidth="1"/>
    <col min="16140" max="16140" width="2.28515625" style="170" customWidth="1"/>
    <col min="16141" max="16384" width="9.140625" style="170"/>
  </cols>
  <sheetData>
    <row r="2" spans="2:11" ht="15">
      <c r="B2" s="376" t="str">
        <f>'SCH-19'!B3</f>
        <v>NAME OF THE COLLEGE               PRATHIMA INSTITUTE OF MEDICAL SCIENCES</v>
      </c>
      <c r="C2" s="376"/>
      <c r="D2" s="376"/>
      <c r="E2" s="376"/>
      <c r="G2" s="587"/>
    </row>
    <row r="3" spans="2:11" ht="15">
      <c r="G3" s="588"/>
      <c r="H3" s="602" t="s">
        <v>3220</v>
      </c>
    </row>
    <row r="4" spans="2:11">
      <c r="J4" s="575"/>
      <c r="K4" s="575"/>
    </row>
    <row r="5" spans="2:11" ht="45" customHeight="1">
      <c r="B5" s="1344" t="s">
        <v>3471</v>
      </c>
      <c r="C5" s="1344"/>
      <c r="D5" s="1344"/>
      <c r="E5" s="1344"/>
      <c r="F5" s="1344"/>
      <c r="G5" s="1344"/>
      <c r="H5" s="1344"/>
      <c r="I5" s="1344"/>
      <c r="J5" s="406"/>
      <c r="K5" s="406"/>
    </row>
    <row r="6" spans="2:11">
      <c r="B6" s="912"/>
      <c r="C6" s="912"/>
      <c r="D6" s="912"/>
      <c r="E6" s="912"/>
      <c r="F6" s="912"/>
      <c r="G6" s="913"/>
      <c r="H6" s="593"/>
      <c r="I6" s="588" t="s">
        <v>70</v>
      </c>
    </row>
    <row r="7" spans="2:11" s="406" customFormat="1" ht="63.75">
      <c r="B7" s="594" t="s">
        <v>3110</v>
      </c>
      <c r="C7" s="594" t="s">
        <v>3221</v>
      </c>
      <c r="D7" s="594" t="s">
        <v>3112</v>
      </c>
      <c r="E7" s="594" t="s">
        <v>3095</v>
      </c>
      <c r="F7" s="594" t="s">
        <v>3193</v>
      </c>
      <c r="G7" s="595" t="s">
        <v>3114</v>
      </c>
      <c r="H7" s="595" t="s">
        <v>3115</v>
      </c>
      <c r="I7" s="595" t="s">
        <v>3116</v>
      </c>
    </row>
    <row r="8" spans="2:11">
      <c r="B8" s="577">
        <v>1</v>
      </c>
      <c r="C8" s="577" t="s">
        <v>2927</v>
      </c>
      <c r="D8" s="577" t="s">
        <v>3118</v>
      </c>
      <c r="E8" s="917">
        <v>45384</v>
      </c>
      <c r="F8" s="577" t="s">
        <v>3119</v>
      </c>
      <c r="G8" s="598">
        <v>19800</v>
      </c>
      <c r="H8" s="598">
        <v>1870.7213114754099</v>
      </c>
      <c r="I8" s="598">
        <f>G8-H8</f>
        <v>17929.278688524591</v>
      </c>
    </row>
    <row r="9" spans="2:11">
      <c r="B9" s="577">
        <v>2</v>
      </c>
      <c r="C9" s="577" t="s">
        <v>2927</v>
      </c>
      <c r="D9" s="577" t="s">
        <v>3118</v>
      </c>
      <c r="E9" s="917">
        <v>45479</v>
      </c>
      <c r="F9" s="577" t="s">
        <v>3119</v>
      </c>
      <c r="G9" s="598">
        <v>2950</v>
      </c>
      <c r="H9" s="598">
        <v>205.97609289617486</v>
      </c>
      <c r="I9" s="598">
        <f t="shared" ref="I9:I33" si="0">G9-H9</f>
        <v>2744.023907103825</v>
      </c>
    </row>
    <row r="10" spans="2:11">
      <c r="B10" s="577">
        <v>3</v>
      </c>
      <c r="C10" s="577" t="s">
        <v>2927</v>
      </c>
      <c r="D10" s="577" t="s">
        <v>3118</v>
      </c>
      <c r="E10" s="917">
        <v>45556</v>
      </c>
      <c r="F10" s="577" t="s">
        <v>3119</v>
      </c>
      <c r="G10" s="598">
        <v>31152</v>
      </c>
      <c r="H10" s="598">
        <v>1552.4931147540983</v>
      </c>
      <c r="I10" s="598">
        <f t="shared" si="0"/>
        <v>29599.506885245901</v>
      </c>
    </row>
    <row r="11" spans="2:11">
      <c r="B11" s="577">
        <v>4</v>
      </c>
      <c r="C11" s="577" t="s">
        <v>2927</v>
      </c>
      <c r="D11" s="577" t="s">
        <v>3118</v>
      </c>
      <c r="E11" s="917">
        <v>45638</v>
      </c>
      <c r="F11" s="577" t="s">
        <v>3119</v>
      </c>
      <c r="G11" s="598">
        <v>194346</v>
      </c>
      <c r="H11" s="598">
        <v>5548.95</v>
      </c>
      <c r="I11" s="598">
        <f t="shared" si="0"/>
        <v>188797.05</v>
      </c>
    </row>
    <row r="12" spans="2:11">
      <c r="B12" s="577">
        <v>5</v>
      </c>
      <c r="C12" s="577" t="s">
        <v>2927</v>
      </c>
      <c r="D12" s="577" t="s">
        <v>3118</v>
      </c>
      <c r="E12" s="917">
        <v>45638</v>
      </c>
      <c r="F12" s="577" t="s">
        <v>3119</v>
      </c>
      <c r="G12" s="598">
        <v>223492</v>
      </c>
      <c r="H12" s="598">
        <v>6381.1240437158476</v>
      </c>
      <c r="I12" s="598">
        <f t="shared" si="0"/>
        <v>217110.87595628414</v>
      </c>
    </row>
    <row r="13" spans="2:11">
      <c r="B13" s="577">
        <v>6</v>
      </c>
      <c r="C13" s="577" t="s">
        <v>2927</v>
      </c>
      <c r="D13" s="577" t="s">
        <v>3118</v>
      </c>
      <c r="E13" s="917">
        <v>45677</v>
      </c>
      <c r="F13" s="577" t="s">
        <v>3119</v>
      </c>
      <c r="G13" s="598">
        <v>70092</v>
      </c>
      <c r="H13" s="598">
        <v>1291.7227868852458</v>
      </c>
      <c r="I13" s="598">
        <f t="shared" si="0"/>
        <v>68800.27721311475</v>
      </c>
    </row>
    <row r="14" spans="2:11">
      <c r="B14" s="577">
        <v>7</v>
      </c>
      <c r="C14" s="577" t="s">
        <v>3222</v>
      </c>
      <c r="D14" s="577" t="s">
        <v>3118</v>
      </c>
      <c r="E14" s="917">
        <v>45693</v>
      </c>
      <c r="F14" s="577" t="s">
        <v>3119</v>
      </c>
      <c r="G14" s="598">
        <v>1236050</v>
      </c>
      <c r="H14" s="598">
        <v>17645.795765027324</v>
      </c>
      <c r="I14" s="598">
        <f t="shared" si="0"/>
        <v>1218404.2042349726</v>
      </c>
    </row>
    <row r="15" spans="2:11">
      <c r="B15" s="577">
        <v>8</v>
      </c>
      <c r="C15" s="577" t="s">
        <v>3222</v>
      </c>
      <c r="D15" s="577" t="s">
        <v>3118</v>
      </c>
      <c r="E15" s="917">
        <v>45693</v>
      </c>
      <c r="F15" s="577" t="s">
        <v>3119</v>
      </c>
      <c r="G15" s="598">
        <v>1236050</v>
      </c>
      <c r="H15" s="598">
        <v>17645.795765027324</v>
      </c>
      <c r="I15" s="598">
        <f t="shared" si="0"/>
        <v>1218404.2042349726</v>
      </c>
    </row>
    <row r="16" spans="2:11">
      <c r="B16" s="577">
        <v>9</v>
      </c>
      <c r="C16" s="577" t="s">
        <v>3223</v>
      </c>
      <c r="D16" s="577" t="s">
        <v>3118</v>
      </c>
      <c r="E16" s="917">
        <v>45414</v>
      </c>
      <c r="F16" s="577" t="s">
        <v>3119</v>
      </c>
      <c r="G16" s="598">
        <v>971999</v>
      </c>
      <c r="H16" s="598">
        <v>84266.470683060106</v>
      </c>
      <c r="I16" s="598">
        <f t="shared" si="0"/>
        <v>887732.52931693988</v>
      </c>
    </row>
    <row r="17" spans="2:9">
      <c r="B17" s="577">
        <v>10</v>
      </c>
      <c r="C17" s="577" t="s">
        <v>3224</v>
      </c>
      <c r="D17" s="577" t="s">
        <v>3118</v>
      </c>
      <c r="E17" s="917">
        <v>45427</v>
      </c>
      <c r="F17" s="577" t="s">
        <v>3119</v>
      </c>
      <c r="G17" s="598">
        <v>3243432</v>
      </c>
      <c r="H17" s="598">
        <v>270241.69081967208</v>
      </c>
      <c r="I17" s="598">
        <f t="shared" si="0"/>
        <v>2973190.3091803277</v>
      </c>
    </row>
    <row r="18" spans="2:9">
      <c r="B18" s="577">
        <v>11</v>
      </c>
      <c r="C18" s="577" t="s">
        <v>3225</v>
      </c>
      <c r="D18" s="577" t="s">
        <v>3118</v>
      </c>
      <c r="E18" s="917">
        <v>45427</v>
      </c>
      <c r="F18" s="577" t="s">
        <v>3119</v>
      </c>
      <c r="G18" s="598">
        <v>2552604</v>
      </c>
      <c r="H18" s="598">
        <v>223875.92459016395</v>
      </c>
      <c r="I18" s="598">
        <f t="shared" si="0"/>
        <v>2328728.0754098361</v>
      </c>
    </row>
    <row r="19" spans="2:9">
      <c r="B19" s="577">
        <v>12</v>
      </c>
      <c r="C19" s="577" t="s">
        <v>3225</v>
      </c>
      <c r="D19" s="577" t="s">
        <v>3118</v>
      </c>
      <c r="E19" s="917">
        <v>45427</v>
      </c>
      <c r="F19" s="577" t="s">
        <v>3119</v>
      </c>
      <c r="G19" s="598">
        <v>982635</v>
      </c>
      <c r="H19" s="598">
        <v>86181.922131147541</v>
      </c>
      <c r="I19" s="598">
        <f t="shared" si="0"/>
        <v>896453.07786885242</v>
      </c>
    </row>
    <row r="20" spans="2:9">
      <c r="B20" s="577">
        <v>13</v>
      </c>
      <c r="C20" s="577" t="s">
        <v>2926</v>
      </c>
      <c r="D20" s="577" t="s">
        <v>3118</v>
      </c>
      <c r="E20" s="917">
        <v>45406</v>
      </c>
      <c r="F20" s="577" t="s">
        <v>3119</v>
      </c>
      <c r="G20" s="598">
        <v>269595</v>
      </c>
      <c r="H20" s="598">
        <v>83963.815893442617</v>
      </c>
      <c r="I20" s="598">
        <f t="shared" si="0"/>
        <v>185631.1841065574</v>
      </c>
    </row>
    <row r="21" spans="2:9">
      <c r="B21" s="577">
        <v>14</v>
      </c>
      <c r="C21" s="577" t="s">
        <v>2926</v>
      </c>
      <c r="D21" s="577" t="s">
        <v>3118</v>
      </c>
      <c r="E21" s="917">
        <v>45513</v>
      </c>
      <c r="F21" s="577" t="s">
        <v>3119</v>
      </c>
      <c r="G21" s="598">
        <v>152810</v>
      </c>
      <c r="H21" s="598">
        <v>32701.966270491801</v>
      </c>
      <c r="I21" s="598">
        <f t="shared" si="0"/>
        <v>120108.0337295082</v>
      </c>
    </row>
    <row r="22" spans="2:9">
      <c r="B22" s="577">
        <v>15</v>
      </c>
      <c r="C22" s="577" t="s">
        <v>2926</v>
      </c>
      <c r="D22" s="577" t="s">
        <v>3118</v>
      </c>
      <c r="E22" s="917">
        <v>45513</v>
      </c>
      <c r="F22" s="577" t="s">
        <v>3119</v>
      </c>
      <c r="G22" s="598">
        <v>460306</v>
      </c>
      <c r="H22" s="598">
        <v>98507.370499999975</v>
      </c>
      <c r="I22" s="598">
        <f t="shared" si="0"/>
        <v>361798.62950000004</v>
      </c>
    </row>
    <row r="23" spans="2:9">
      <c r="B23" s="577">
        <v>16</v>
      </c>
      <c r="C23" s="577" t="s">
        <v>2926</v>
      </c>
      <c r="D23" s="577" t="s">
        <v>3118</v>
      </c>
      <c r="E23" s="917">
        <v>45513</v>
      </c>
      <c r="F23" s="577" t="s">
        <v>3119</v>
      </c>
      <c r="G23" s="598">
        <v>112518</v>
      </c>
      <c r="H23" s="598">
        <v>24079.31313934426</v>
      </c>
      <c r="I23" s="598">
        <f t="shared" si="0"/>
        <v>88438.68686065574</v>
      </c>
    </row>
    <row r="24" spans="2:9">
      <c r="B24" s="577">
        <v>17</v>
      </c>
      <c r="C24" s="577" t="s">
        <v>2926</v>
      </c>
      <c r="D24" s="577" t="s">
        <v>3118</v>
      </c>
      <c r="E24" s="917">
        <v>45616</v>
      </c>
      <c r="F24" s="577" t="s">
        <v>3119</v>
      </c>
      <c r="G24" s="598">
        <v>212671</v>
      </c>
      <c r="H24" s="598">
        <v>25564.448763934422</v>
      </c>
      <c r="I24" s="598">
        <f t="shared" si="0"/>
        <v>187106.55123606557</v>
      </c>
    </row>
    <row r="25" spans="2:9">
      <c r="B25" s="577">
        <v>18</v>
      </c>
      <c r="C25" s="577" t="s">
        <v>2926</v>
      </c>
      <c r="D25" s="577" t="s">
        <v>3118</v>
      </c>
      <c r="E25" s="917">
        <v>45625</v>
      </c>
      <c r="F25" s="577" t="s">
        <v>3119</v>
      </c>
      <c r="G25" s="598">
        <v>199278</v>
      </c>
      <c r="H25" s="598">
        <v>22321.259454098359</v>
      </c>
      <c r="I25" s="598">
        <f t="shared" si="0"/>
        <v>176956.74054590164</v>
      </c>
    </row>
    <row r="26" spans="2:9">
      <c r="B26" s="577">
        <v>19</v>
      </c>
      <c r="C26" s="577" t="s">
        <v>2926</v>
      </c>
      <c r="D26" s="577" t="s">
        <v>3118</v>
      </c>
      <c r="E26" s="917">
        <v>45632</v>
      </c>
      <c r="F26" s="577" t="s">
        <v>3119</v>
      </c>
      <c r="G26" s="598">
        <v>229321</v>
      </c>
      <c r="H26" s="598">
        <v>24224.568193442621</v>
      </c>
      <c r="I26" s="598">
        <f t="shared" si="0"/>
        <v>205096.43180655738</v>
      </c>
    </row>
    <row r="27" spans="2:9">
      <c r="B27" s="577">
        <v>20</v>
      </c>
      <c r="C27" s="577" t="s">
        <v>2926</v>
      </c>
      <c r="D27" s="577" t="s">
        <v>3118</v>
      </c>
      <c r="E27" s="917">
        <v>45642</v>
      </c>
      <c r="F27" s="577" t="s">
        <v>3119</v>
      </c>
      <c r="G27" s="598">
        <v>19000</v>
      </c>
      <c r="H27" s="598">
        <v>1834.0606557377048</v>
      </c>
      <c r="I27" s="598">
        <f t="shared" si="0"/>
        <v>17165.939344262297</v>
      </c>
    </row>
    <row r="28" spans="2:9">
      <c r="B28" s="577">
        <v>21</v>
      </c>
      <c r="C28" s="577" t="s">
        <v>2926</v>
      </c>
      <c r="D28" s="577" t="s">
        <v>3118</v>
      </c>
      <c r="E28" s="917">
        <v>45689</v>
      </c>
      <c r="F28" s="577" t="s">
        <v>3119</v>
      </c>
      <c r="G28" s="598">
        <v>125576</v>
      </c>
      <c r="H28" s="598">
        <v>6747.0337901639341</v>
      </c>
      <c r="I28" s="598">
        <f t="shared" si="0"/>
        <v>118828.96620983607</v>
      </c>
    </row>
    <row r="29" spans="2:9">
      <c r="B29" s="577">
        <v>22</v>
      </c>
      <c r="C29" s="577" t="s">
        <v>2926</v>
      </c>
      <c r="D29" s="577" t="s">
        <v>3118</v>
      </c>
      <c r="E29" s="917">
        <v>45700</v>
      </c>
      <c r="F29" s="577" t="s">
        <v>3119</v>
      </c>
      <c r="G29" s="598">
        <v>320535</v>
      </c>
      <c r="H29" s="598">
        <v>14011.057770491801</v>
      </c>
      <c r="I29" s="598">
        <f t="shared" si="0"/>
        <v>306523.94222950819</v>
      </c>
    </row>
    <row r="30" spans="2:9">
      <c r="B30" s="577">
        <v>23</v>
      </c>
      <c r="C30" s="577" t="s">
        <v>2926</v>
      </c>
      <c r="D30" s="577" t="s">
        <v>3118</v>
      </c>
      <c r="E30" s="917">
        <v>45713</v>
      </c>
      <c r="F30" s="577" t="s">
        <v>3119</v>
      </c>
      <c r="G30" s="598">
        <v>80240</v>
      </c>
      <c r="H30" s="598">
        <v>2557.4855737704916</v>
      </c>
      <c r="I30" s="598">
        <f t="shared" si="0"/>
        <v>77682.514426229507</v>
      </c>
    </row>
    <row r="31" spans="2:9">
      <c r="B31" s="577">
        <v>24</v>
      </c>
      <c r="C31" s="577" t="s">
        <v>2926</v>
      </c>
      <c r="D31" s="577" t="s">
        <v>3118</v>
      </c>
      <c r="E31" s="917">
        <v>45728</v>
      </c>
      <c r="F31" s="577" t="s">
        <v>3119</v>
      </c>
      <c r="G31" s="598">
        <v>259364</v>
      </c>
      <c r="H31" s="598">
        <v>4723.8262950819671</v>
      </c>
      <c r="I31" s="598">
        <f t="shared" si="0"/>
        <v>254640.17370491804</v>
      </c>
    </row>
    <row r="32" spans="2:9">
      <c r="B32" s="577">
        <v>25</v>
      </c>
      <c r="C32" s="577" t="s">
        <v>3226</v>
      </c>
      <c r="D32" s="577" t="s">
        <v>3118</v>
      </c>
      <c r="E32" s="917">
        <v>45713</v>
      </c>
      <c r="F32" s="577" t="s">
        <v>3119</v>
      </c>
      <c r="G32" s="598">
        <v>64900</v>
      </c>
      <c r="H32" s="598">
        <v>2068.5545081967211</v>
      </c>
      <c r="I32" s="598">
        <f t="shared" si="0"/>
        <v>62831.445491803279</v>
      </c>
    </row>
    <row r="33" spans="2:9">
      <c r="B33" s="577">
        <v>26</v>
      </c>
      <c r="C33" s="577" t="s">
        <v>3226</v>
      </c>
      <c r="D33" s="577" t="s">
        <v>3118</v>
      </c>
      <c r="E33" s="917">
        <v>45728</v>
      </c>
      <c r="F33" s="577" t="s">
        <v>3119</v>
      </c>
      <c r="G33" s="598">
        <v>43660</v>
      </c>
      <c r="H33" s="598">
        <v>795.18459016393444</v>
      </c>
      <c r="I33" s="598">
        <f t="shared" si="0"/>
        <v>42864.815409836068</v>
      </c>
    </row>
    <row r="34" spans="2:9" s="600" customFormat="1">
      <c r="B34" s="585"/>
      <c r="C34" s="585" t="s">
        <v>97</v>
      </c>
      <c r="D34" s="585"/>
      <c r="E34" s="585"/>
      <c r="F34" s="585"/>
      <c r="G34" s="599">
        <f>SUM(G8:G33)</f>
        <v>13314376</v>
      </c>
      <c r="H34" s="599">
        <f>SUM(H8:H33)</f>
        <v>1060808.5325021858</v>
      </c>
      <c r="I34" s="599">
        <f>SUM(I8:I33)</f>
        <v>12253567.467497814</v>
      </c>
    </row>
    <row r="36" spans="2:9" ht="36.75" customHeight="1">
      <c r="B36" s="1344" t="s">
        <v>3472</v>
      </c>
      <c r="C36" s="1344"/>
      <c r="D36" s="1344"/>
      <c r="E36" s="1344"/>
      <c r="F36" s="1344"/>
      <c r="G36" s="1344"/>
      <c r="H36" s="1344"/>
      <c r="I36" s="1344"/>
    </row>
    <row r="37" spans="2:9">
      <c r="B37" s="590"/>
      <c r="C37" s="591"/>
      <c r="D37" s="591"/>
      <c r="E37" s="591"/>
      <c r="F37" s="591"/>
      <c r="G37" s="592"/>
      <c r="H37" s="593"/>
      <c r="I37" s="588" t="s">
        <v>70</v>
      </c>
    </row>
    <row r="38" spans="2:9" ht="63.75">
      <c r="B38" s="594" t="s">
        <v>3110</v>
      </c>
      <c r="C38" s="594" t="s">
        <v>3221</v>
      </c>
      <c r="D38" s="594" t="s">
        <v>3112</v>
      </c>
      <c r="E38" s="594" t="s">
        <v>3095</v>
      </c>
      <c r="F38" s="594" t="s">
        <v>3193</v>
      </c>
      <c r="G38" s="595" t="s">
        <v>3114</v>
      </c>
      <c r="H38" s="604" t="s">
        <v>3115</v>
      </c>
      <c r="I38" s="595" t="s">
        <v>3153</v>
      </c>
    </row>
    <row r="39" spans="2:9">
      <c r="B39" s="577">
        <v>1</v>
      </c>
      <c r="C39" s="577" t="s">
        <v>2927</v>
      </c>
      <c r="D39" s="577" t="s">
        <v>3118</v>
      </c>
      <c r="E39" s="917">
        <v>45082</v>
      </c>
      <c r="F39" s="577" t="s">
        <v>3119</v>
      </c>
      <c r="G39" s="598">
        <v>473929</v>
      </c>
      <c r="H39" s="598">
        <v>37027.321734972676</v>
      </c>
      <c r="I39" s="598">
        <f>G39-H39</f>
        <v>436901.67826502735</v>
      </c>
    </row>
    <row r="40" spans="2:9">
      <c r="B40" s="577">
        <v>2</v>
      </c>
      <c r="C40" s="577" t="s">
        <v>2927</v>
      </c>
      <c r="D40" s="577" t="s">
        <v>3118</v>
      </c>
      <c r="E40" s="917">
        <v>45179</v>
      </c>
      <c r="F40" s="577" t="s">
        <v>3119</v>
      </c>
      <c r="G40" s="598">
        <v>2288568</v>
      </c>
      <c r="H40" s="598">
        <v>121181.55147540983</v>
      </c>
      <c r="I40" s="598">
        <f t="shared" ref="I40:I77" si="1">G40-H40</f>
        <v>2167386.4485245901</v>
      </c>
    </row>
    <row r="41" spans="2:9">
      <c r="B41" s="577">
        <v>3</v>
      </c>
      <c r="C41" s="577" t="s">
        <v>2927</v>
      </c>
      <c r="D41" s="577" t="s">
        <v>3118</v>
      </c>
      <c r="E41" s="917">
        <v>45190</v>
      </c>
      <c r="F41" s="577" t="s">
        <v>3119</v>
      </c>
      <c r="G41" s="598">
        <v>1322402</v>
      </c>
      <c r="H41" s="598">
        <v>66246.55920765028</v>
      </c>
      <c r="I41" s="598">
        <f t="shared" si="1"/>
        <v>1256155.4407923496</v>
      </c>
    </row>
    <row r="42" spans="2:9">
      <c r="B42" s="577">
        <v>4</v>
      </c>
      <c r="C42" s="577" t="s">
        <v>2927</v>
      </c>
      <c r="D42" s="577" t="s">
        <v>3118</v>
      </c>
      <c r="E42" s="917">
        <v>45190</v>
      </c>
      <c r="F42" s="577" t="s">
        <v>3119</v>
      </c>
      <c r="G42" s="598">
        <v>14420</v>
      </c>
      <c r="H42" s="598">
        <v>722.37896174863386</v>
      </c>
      <c r="I42" s="598">
        <f t="shared" si="1"/>
        <v>13697.621038251365</v>
      </c>
    </row>
    <row r="43" spans="2:9">
      <c r="B43" s="577">
        <v>5</v>
      </c>
      <c r="C43" s="577" t="s">
        <v>2927</v>
      </c>
      <c r="D43" s="577" t="s">
        <v>3118</v>
      </c>
      <c r="E43" s="917">
        <v>45206</v>
      </c>
      <c r="F43" s="577" t="s">
        <v>3119</v>
      </c>
      <c r="G43" s="598">
        <v>555662</v>
      </c>
      <c r="H43" s="598">
        <v>25528.56975409836</v>
      </c>
      <c r="I43" s="598">
        <f t="shared" si="1"/>
        <v>530133.43024590169</v>
      </c>
    </row>
    <row r="44" spans="2:9">
      <c r="B44" s="577">
        <v>6</v>
      </c>
      <c r="C44" s="577" t="s">
        <v>2927</v>
      </c>
      <c r="D44" s="577" t="s">
        <v>3118</v>
      </c>
      <c r="E44" s="917">
        <v>45236</v>
      </c>
      <c r="F44" s="577" t="s">
        <v>3119</v>
      </c>
      <c r="G44" s="598">
        <v>453400</v>
      </c>
      <c r="H44" s="598">
        <v>17299.811475409835</v>
      </c>
      <c r="I44" s="598">
        <f t="shared" si="1"/>
        <v>436100.18852459016</v>
      </c>
    </row>
    <row r="45" spans="2:9">
      <c r="B45" s="577">
        <v>7</v>
      </c>
      <c r="C45" s="577" t="s">
        <v>2927</v>
      </c>
      <c r="D45" s="577" t="s">
        <v>3118</v>
      </c>
      <c r="E45" s="917">
        <v>45300</v>
      </c>
      <c r="F45" s="577" t="s">
        <v>3119</v>
      </c>
      <c r="G45" s="598">
        <v>205603</v>
      </c>
      <c r="H45" s="598">
        <v>4429.4526092896176</v>
      </c>
      <c r="I45" s="598">
        <f t="shared" si="1"/>
        <v>201173.54739071039</v>
      </c>
    </row>
    <row r="46" spans="2:9">
      <c r="B46" s="577">
        <v>8</v>
      </c>
      <c r="C46" s="577" t="s">
        <v>2927</v>
      </c>
      <c r="D46" s="577" t="s">
        <v>3118</v>
      </c>
      <c r="E46" s="917">
        <v>45320</v>
      </c>
      <c r="F46" s="577" t="s">
        <v>3119</v>
      </c>
      <c r="G46" s="598">
        <v>34267</v>
      </c>
      <c r="H46" s="598">
        <v>560.34971311475419</v>
      </c>
      <c r="I46" s="598">
        <f t="shared" si="1"/>
        <v>33706.650286885248</v>
      </c>
    </row>
    <row r="47" spans="2:9">
      <c r="B47" s="577">
        <v>9</v>
      </c>
      <c r="C47" s="577" t="s">
        <v>2927</v>
      </c>
      <c r="D47" s="577" t="s">
        <v>3118</v>
      </c>
      <c r="E47" s="917">
        <v>45320</v>
      </c>
      <c r="F47" s="577" t="s">
        <v>3119</v>
      </c>
      <c r="G47" s="598">
        <v>34267</v>
      </c>
      <c r="H47" s="598">
        <v>560.34971311475419</v>
      </c>
      <c r="I47" s="598">
        <f t="shared" si="1"/>
        <v>33706.650286885248</v>
      </c>
    </row>
    <row r="48" spans="2:9">
      <c r="B48" s="577">
        <v>10</v>
      </c>
      <c r="C48" s="577" t="s">
        <v>3222</v>
      </c>
      <c r="D48" s="577" t="s">
        <v>3118</v>
      </c>
      <c r="E48" s="917">
        <v>45057</v>
      </c>
      <c r="F48" s="577" t="s">
        <v>3119</v>
      </c>
      <c r="G48" s="598">
        <v>262550</v>
      </c>
      <c r="H48" s="598">
        <v>22216.321038251364</v>
      </c>
      <c r="I48" s="598">
        <f t="shared" si="1"/>
        <v>240333.67896174864</v>
      </c>
    </row>
    <row r="49" spans="2:9">
      <c r="B49" s="577">
        <v>11</v>
      </c>
      <c r="C49" s="577" t="s">
        <v>3222</v>
      </c>
      <c r="D49" s="577" t="s">
        <v>3118</v>
      </c>
      <c r="E49" s="917">
        <v>45162</v>
      </c>
      <c r="F49" s="577" t="s">
        <v>3119</v>
      </c>
      <c r="G49" s="598">
        <v>203000</v>
      </c>
      <c r="H49" s="598">
        <v>11644.767759562841</v>
      </c>
      <c r="I49" s="598">
        <f t="shared" si="1"/>
        <v>191355.23224043715</v>
      </c>
    </row>
    <row r="50" spans="2:9">
      <c r="B50" s="577">
        <v>12</v>
      </c>
      <c r="C50" s="577" t="s">
        <v>3227</v>
      </c>
      <c r="D50" s="577" t="s">
        <v>3118</v>
      </c>
      <c r="E50" s="917">
        <v>45043</v>
      </c>
      <c r="F50" s="577" t="s">
        <v>3119</v>
      </c>
      <c r="G50" s="598">
        <v>730833</v>
      </c>
      <c r="H50" s="598">
        <v>64497.0106557377</v>
      </c>
      <c r="I50" s="598">
        <f t="shared" si="1"/>
        <v>666335.98934426229</v>
      </c>
    </row>
    <row r="51" spans="2:9">
      <c r="B51" s="577">
        <v>13</v>
      </c>
      <c r="C51" s="577" t="s">
        <v>3227</v>
      </c>
      <c r="D51" s="577" t="s">
        <v>3118</v>
      </c>
      <c r="E51" s="917">
        <v>45223</v>
      </c>
      <c r="F51" s="577" t="s">
        <v>3119</v>
      </c>
      <c r="G51" s="598">
        <v>4268650</v>
      </c>
      <c r="H51" s="598">
        <v>177277.26775956285</v>
      </c>
      <c r="I51" s="598">
        <f t="shared" si="1"/>
        <v>4091372.7322404371</v>
      </c>
    </row>
    <row r="52" spans="2:9">
      <c r="B52" s="577">
        <v>14</v>
      </c>
      <c r="C52" s="577" t="s">
        <v>3227</v>
      </c>
      <c r="D52" s="577" t="s">
        <v>3118</v>
      </c>
      <c r="E52" s="917">
        <v>45237</v>
      </c>
      <c r="F52" s="577" t="s">
        <v>3119</v>
      </c>
      <c r="G52" s="598">
        <v>108205</v>
      </c>
      <c r="H52" s="598">
        <v>4100.5556010928967</v>
      </c>
      <c r="I52" s="598">
        <f t="shared" si="1"/>
        <v>104104.4443989071</v>
      </c>
    </row>
    <row r="53" spans="2:9">
      <c r="B53" s="577">
        <v>15</v>
      </c>
      <c r="C53" s="577" t="s">
        <v>3227</v>
      </c>
      <c r="D53" s="577" t="s">
        <v>3118</v>
      </c>
      <c r="E53" s="917">
        <v>45245</v>
      </c>
      <c r="F53" s="577" t="s">
        <v>3119</v>
      </c>
      <c r="G53" s="598">
        <v>1389319</v>
      </c>
      <c r="H53" s="598">
        <v>49764.951065573769</v>
      </c>
      <c r="I53" s="598">
        <f t="shared" si="1"/>
        <v>1339554.0489344262</v>
      </c>
    </row>
    <row r="54" spans="2:9">
      <c r="B54" s="577">
        <v>16</v>
      </c>
      <c r="C54" s="577" t="s">
        <v>3227</v>
      </c>
      <c r="D54" s="577" t="s">
        <v>3118</v>
      </c>
      <c r="E54" s="917">
        <v>45267</v>
      </c>
      <c r="F54" s="577" t="s">
        <v>3119</v>
      </c>
      <c r="G54" s="598">
        <v>54301</v>
      </c>
      <c r="H54" s="598">
        <v>1634.9645355191258</v>
      </c>
      <c r="I54" s="598">
        <f t="shared" si="1"/>
        <v>52666.035464480876</v>
      </c>
    </row>
    <row r="55" spans="2:9">
      <c r="B55" s="577">
        <v>17</v>
      </c>
      <c r="C55" s="577" t="s">
        <v>3227</v>
      </c>
      <c r="D55" s="577" t="s">
        <v>3118</v>
      </c>
      <c r="E55" s="917">
        <v>45377</v>
      </c>
      <c r="F55" s="577" t="s">
        <v>3119</v>
      </c>
      <c r="G55" s="598">
        <v>2977041</v>
      </c>
      <c r="H55" s="598">
        <v>4636.3753278688528</v>
      </c>
      <c r="I55" s="598">
        <f t="shared" si="1"/>
        <v>2972404.6246721311</v>
      </c>
    </row>
    <row r="56" spans="2:9">
      <c r="B56" s="577">
        <v>18</v>
      </c>
      <c r="C56" s="577" t="s">
        <v>3227</v>
      </c>
      <c r="D56" s="577" t="s">
        <v>3118</v>
      </c>
      <c r="E56" s="917">
        <v>45377</v>
      </c>
      <c r="F56" s="577" t="s">
        <v>3119</v>
      </c>
      <c r="G56" s="598">
        <v>273918</v>
      </c>
      <c r="H56" s="598">
        <v>426.59360655737709</v>
      </c>
      <c r="I56" s="598">
        <f t="shared" si="1"/>
        <v>273491.40639344259</v>
      </c>
    </row>
    <row r="57" spans="2:9">
      <c r="B57" s="577">
        <v>19</v>
      </c>
      <c r="C57" s="577" t="s">
        <v>3228</v>
      </c>
      <c r="D57" s="577" t="s">
        <v>3118</v>
      </c>
      <c r="E57" s="917">
        <v>45359</v>
      </c>
      <c r="F57" s="577" t="s">
        <v>3119</v>
      </c>
      <c r="G57" s="598">
        <v>100413</v>
      </c>
      <c r="H57" s="598">
        <v>625.52360655737709</v>
      </c>
      <c r="I57" s="598">
        <f t="shared" si="1"/>
        <v>99787.47639344263</v>
      </c>
    </row>
    <row r="58" spans="2:9">
      <c r="B58" s="577">
        <v>20</v>
      </c>
      <c r="C58" s="577" t="s">
        <v>3229</v>
      </c>
      <c r="D58" s="577" t="s">
        <v>3118</v>
      </c>
      <c r="E58" s="917">
        <v>45119</v>
      </c>
      <c r="F58" s="577" t="s">
        <v>3119</v>
      </c>
      <c r="G58" s="598">
        <v>611000</v>
      </c>
      <c r="H58" s="598">
        <v>49845.580327868862</v>
      </c>
      <c r="I58" s="598">
        <f t="shared" si="1"/>
        <v>561154.41967213119</v>
      </c>
    </row>
    <row r="59" spans="2:9">
      <c r="B59" s="577">
        <v>21</v>
      </c>
      <c r="C59" s="577" t="s">
        <v>3229</v>
      </c>
      <c r="D59" s="577" t="s">
        <v>3118</v>
      </c>
      <c r="E59" s="917">
        <v>45119</v>
      </c>
      <c r="F59" s="577" t="s">
        <v>3119</v>
      </c>
      <c r="G59" s="598">
        <v>9000</v>
      </c>
      <c r="H59" s="598">
        <v>734.22295081967218</v>
      </c>
      <c r="I59" s="598">
        <f t="shared" si="1"/>
        <v>8265.7770491803276</v>
      </c>
    </row>
    <row r="60" spans="2:9">
      <c r="B60" s="577">
        <v>22</v>
      </c>
      <c r="C60" s="577" t="s">
        <v>3230</v>
      </c>
      <c r="D60" s="577" t="s">
        <v>3118</v>
      </c>
      <c r="E60" s="917">
        <v>45104</v>
      </c>
      <c r="F60" s="577" t="s">
        <v>3119</v>
      </c>
      <c r="G60" s="598">
        <v>16750</v>
      </c>
      <c r="H60" s="598">
        <v>4255.7219262295075</v>
      </c>
      <c r="I60" s="598">
        <f t="shared" si="1"/>
        <v>12494.278073770492</v>
      </c>
    </row>
    <row r="61" spans="2:9">
      <c r="B61" s="577">
        <v>23</v>
      </c>
      <c r="C61" s="577" t="s">
        <v>3230</v>
      </c>
      <c r="D61" s="577" t="s">
        <v>3118</v>
      </c>
      <c r="E61" s="917">
        <v>45174</v>
      </c>
      <c r="F61" s="577" t="s">
        <v>3119</v>
      </c>
      <c r="G61" s="598">
        <v>147500</v>
      </c>
      <c r="H61" s="598">
        <v>28073.239754098362</v>
      </c>
      <c r="I61" s="598">
        <f t="shared" si="1"/>
        <v>119426.76024590163</v>
      </c>
    </row>
    <row r="62" spans="2:9">
      <c r="B62" s="577">
        <v>24</v>
      </c>
      <c r="C62" s="577" t="s">
        <v>2926</v>
      </c>
      <c r="D62" s="577" t="s">
        <v>3118</v>
      </c>
      <c r="E62" s="917">
        <v>45050</v>
      </c>
      <c r="F62" s="577" t="s">
        <v>3119</v>
      </c>
      <c r="G62" s="598">
        <v>123795</v>
      </c>
      <c r="H62" s="598">
        <v>37540.630807377049</v>
      </c>
      <c r="I62" s="598">
        <f t="shared" si="1"/>
        <v>86254.369192622951</v>
      </c>
    </row>
    <row r="63" spans="2:9">
      <c r="B63" s="577">
        <v>25</v>
      </c>
      <c r="C63" s="577" t="s">
        <v>2926</v>
      </c>
      <c r="D63" s="577" t="s">
        <v>3118</v>
      </c>
      <c r="E63" s="917">
        <v>45050</v>
      </c>
      <c r="F63" s="577" t="s">
        <v>3119</v>
      </c>
      <c r="G63" s="598">
        <v>38940</v>
      </c>
      <c r="H63" s="598">
        <v>11808.491163934426</v>
      </c>
      <c r="I63" s="598">
        <f t="shared" si="1"/>
        <v>27131.508836065572</v>
      </c>
    </row>
    <row r="64" spans="2:9">
      <c r="B64" s="577">
        <v>26</v>
      </c>
      <c r="C64" s="577" t="s">
        <v>2926</v>
      </c>
      <c r="D64" s="577" t="s">
        <v>3118</v>
      </c>
      <c r="E64" s="917">
        <v>45077</v>
      </c>
      <c r="F64" s="577" t="s">
        <v>3119</v>
      </c>
      <c r="G64" s="598">
        <v>228920</v>
      </c>
      <c r="H64" s="598">
        <v>63790.99731147541</v>
      </c>
      <c r="I64" s="598">
        <f t="shared" si="1"/>
        <v>165129.0026885246</v>
      </c>
    </row>
    <row r="65" spans="2:9">
      <c r="B65" s="577">
        <v>27</v>
      </c>
      <c r="C65" s="577" t="s">
        <v>2926</v>
      </c>
      <c r="D65" s="577" t="s">
        <v>3118</v>
      </c>
      <c r="E65" s="917">
        <v>45097</v>
      </c>
      <c r="F65" s="577" t="s">
        <v>3119</v>
      </c>
      <c r="G65" s="598">
        <v>181071</v>
      </c>
      <c r="H65" s="598">
        <v>47159.496693442619</v>
      </c>
      <c r="I65" s="598">
        <f t="shared" si="1"/>
        <v>133911.50330655737</v>
      </c>
    </row>
    <row r="66" spans="2:9">
      <c r="B66" s="577">
        <v>28</v>
      </c>
      <c r="C66" s="577" t="s">
        <v>2926</v>
      </c>
      <c r="D66" s="577" t="s">
        <v>3118</v>
      </c>
      <c r="E66" s="917">
        <v>45146</v>
      </c>
      <c r="F66" s="577" t="s">
        <v>3119</v>
      </c>
      <c r="G66" s="598">
        <v>95580</v>
      </c>
      <c r="H66" s="598">
        <v>20628.592672131148</v>
      </c>
      <c r="I66" s="598">
        <f t="shared" si="1"/>
        <v>74951.407327868859</v>
      </c>
    </row>
    <row r="67" spans="2:9">
      <c r="B67" s="577">
        <v>29</v>
      </c>
      <c r="C67" s="577" t="s">
        <v>2926</v>
      </c>
      <c r="D67" s="577" t="s">
        <v>3118</v>
      </c>
      <c r="E67" s="917">
        <v>45215</v>
      </c>
      <c r="F67" s="577" t="s">
        <v>3119</v>
      </c>
      <c r="G67" s="598">
        <v>31182</v>
      </c>
      <c r="H67" s="598">
        <v>4770.5392918032794</v>
      </c>
      <c r="I67" s="598">
        <f t="shared" si="1"/>
        <v>26411.460708196719</v>
      </c>
    </row>
    <row r="68" spans="2:9">
      <c r="B68" s="577">
        <v>30</v>
      </c>
      <c r="C68" s="577" t="s">
        <v>2926</v>
      </c>
      <c r="D68" s="577" t="s">
        <v>3118</v>
      </c>
      <c r="E68" s="917">
        <v>45216</v>
      </c>
      <c r="F68" s="577" t="s">
        <v>3119</v>
      </c>
      <c r="G68" s="598">
        <v>154934</v>
      </c>
      <c r="H68" s="598">
        <v>23562.286522950821</v>
      </c>
      <c r="I68" s="598">
        <f t="shared" si="1"/>
        <v>131371.71347704917</v>
      </c>
    </row>
    <row r="69" spans="2:9">
      <c r="B69" s="577">
        <v>31</v>
      </c>
      <c r="C69" s="577" t="s">
        <v>2926</v>
      </c>
      <c r="D69" s="577" t="s">
        <v>3118</v>
      </c>
      <c r="E69" s="917">
        <v>45217</v>
      </c>
      <c r="F69" s="577" t="s">
        <v>3119</v>
      </c>
      <c r="G69" s="598">
        <v>305148</v>
      </c>
      <c r="H69" s="598">
        <v>46128.872990163931</v>
      </c>
      <c r="I69" s="598">
        <f t="shared" si="1"/>
        <v>259019.12700983608</v>
      </c>
    </row>
    <row r="70" spans="2:9">
      <c r="B70" s="577">
        <v>32</v>
      </c>
      <c r="C70" s="577" t="s">
        <v>2926</v>
      </c>
      <c r="D70" s="577" t="s">
        <v>3118</v>
      </c>
      <c r="E70" s="917">
        <v>45229</v>
      </c>
      <c r="F70" s="577" t="s">
        <v>3119</v>
      </c>
      <c r="G70" s="598">
        <v>367450</v>
      </c>
      <c r="H70" s="598">
        <v>51531.549426229511</v>
      </c>
      <c r="I70" s="598">
        <f t="shared" si="1"/>
        <v>315918.4505737705</v>
      </c>
    </row>
    <row r="71" spans="2:9">
      <c r="B71" s="577">
        <v>33</v>
      </c>
      <c r="C71" s="577" t="s">
        <v>2926</v>
      </c>
      <c r="D71" s="577" t="s">
        <v>3118</v>
      </c>
      <c r="E71" s="917">
        <v>45289</v>
      </c>
      <c r="F71" s="577" t="s">
        <v>3119</v>
      </c>
      <c r="G71" s="598">
        <v>161070</v>
      </c>
      <c r="H71" s="598">
        <v>13787.856049180329</v>
      </c>
      <c r="I71" s="598">
        <f t="shared" si="1"/>
        <v>147282.14395081968</v>
      </c>
    </row>
    <row r="72" spans="2:9">
      <c r="B72" s="577">
        <v>34</v>
      </c>
      <c r="C72" s="577" t="s">
        <v>2926</v>
      </c>
      <c r="D72" s="577" t="s">
        <v>3118</v>
      </c>
      <c r="E72" s="917">
        <v>45294</v>
      </c>
      <c r="F72" s="577" t="s">
        <v>3119</v>
      </c>
      <c r="G72" s="598">
        <v>285501</v>
      </c>
      <c r="H72" s="598">
        <v>23139.388015573768</v>
      </c>
      <c r="I72" s="598">
        <f t="shared" si="1"/>
        <v>262361.61198442621</v>
      </c>
    </row>
    <row r="73" spans="2:9">
      <c r="B73" s="577">
        <v>35</v>
      </c>
      <c r="C73" s="577" t="s">
        <v>2926</v>
      </c>
      <c r="D73" s="577" t="s">
        <v>3118</v>
      </c>
      <c r="E73" s="917">
        <v>45314</v>
      </c>
      <c r="F73" s="577" t="s">
        <v>3119</v>
      </c>
      <c r="G73" s="598">
        <v>90461</v>
      </c>
      <c r="H73" s="598">
        <v>5684.1391795081963</v>
      </c>
      <c r="I73" s="598">
        <f t="shared" si="1"/>
        <v>84776.860820491798</v>
      </c>
    </row>
    <row r="74" spans="2:9">
      <c r="B74" s="577">
        <v>36</v>
      </c>
      <c r="C74" s="577" t="s">
        <v>2926</v>
      </c>
      <c r="D74" s="577" t="s">
        <v>3118</v>
      </c>
      <c r="E74" s="917">
        <v>45328</v>
      </c>
      <c r="F74" s="577" t="s">
        <v>3119</v>
      </c>
      <c r="G74" s="598">
        <v>62658</v>
      </c>
      <c r="H74" s="598">
        <v>3138.2926967213116</v>
      </c>
      <c r="I74" s="598">
        <f t="shared" si="1"/>
        <v>59519.707303278687</v>
      </c>
    </row>
    <row r="75" spans="2:9">
      <c r="B75" s="577">
        <v>37</v>
      </c>
      <c r="C75" s="577" t="s">
        <v>2926</v>
      </c>
      <c r="D75" s="577" t="s">
        <v>3118</v>
      </c>
      <c r="E75" s="917">
        <v>45331</v>
      </c>
      <c r="F75" s="577" t="s">
        <v>3119</v>
      </c>
      <c r="G75" s="598">
        <v>599676</v>
      </c>
      <c r="H75" s="598">
        <v>28397.11628852459</v>
      </c>
      <c r="I75" s="598">
        <f t="shared" si="1"/>
        <v>571278.88371147541</v>
      </c>
    </row>
    <row r="76" spans="2:9">
      <c r="B76" s="577">
        <v>38</v>
      </c>
      <c r="C76" s="577" t="s">
        <v>2926</v>
      </c>
      <c r="D76" s="577" t="s">
        <v>3118</v>
      </c>
      <c r="E76" s="917">
        <v>45363</v>
      </c>
      <c r="F76" s="577" t="s">
        <v>3119</v>
      </c>
      <c r="G76" s="598">
        <v>62658</v>
      </c>
      <c r="H76" s="598">
        <v>1141.197344262295</v>
      </c>
      <c r="I76" s="598">
        <f t="shared" si="1"/>
        <v>61516.802655737702</v>
      </c>
    </row>
    <row r="77" spans="2:9">
      <c r="B77" s="577">
        <v>39</v>
      </c>
      <c r="C77" s="577" t="s">
        <v>3231</v>
      </c>
      <c r="D77" s="577" t="s">
        <v>3118</v>
      </c>
      <c r="E77" s="917">
        <v>45113</v>
      </c>
      <c r="F77" s="577" t="s">
        <v>3119</v>
      </c>
      <c r="G77" s="598">
        <v>211444</v>
      </c>
      <c r="H77" s="598">
        <v>51989.22678688525</v>
      </c>
      <c r="I77" s="598">
        <f t="shared" si="1"/>
        <v>159454.77321311476</v>
      </c>
    </row>
    <row r="78" spans="2:9">
      <c r="B78" s="585"/>
      <c r="C78" s="585" t="s">
        <v>97</v>
      </c>
      <c r="D78" s="585"/>
      <c r="E78" s="585"/>
      <c r="F78" s="585"/>
      <c r="G78" s="599">
        <f>SUM(G39:G77)</f>
        <v>19535486</v>
      </c>
      <c r="H78" s="599">
        <f>SUM(H39:H77)</f>
        <v>1127488.1138002733</v>
      </c>
      <c r="I78" s="599">
        <f>SUM(I39:I77)</f>
        <v>18407997.886199731</v>
      </c>
    </row>
  </sheetData>
  <mergeCells count="2">
    <mergeCell ref="B36:I36"/>
    <mergeCell ref="B5:I5"/>
  </mergeCells>
  <pageMargins left="0.15748031496062992" right="0.15748031496062992" top="0.43307086614173229" bottom="0.55118110236220474" header="0.23622047244094491" footer="0.15748031496062992"/>
  <pageSetup paperSize="5" scale="95" orientation="portrait" copies="2" r:id="rId1"/>
  <headerFooter alignWithMargins="0"/>
  <rowBreaks count="1" manualBreakCount="1">
    <brk id="67" min="1" max="8" man="1"/>
  </rowBreaks>
</worksheet>
</file>

<file path=xl/worksheets/sheet27.xml><?xml version="1.0" encoding="utf-8"?>
<worksheet xmlns="http://schemas.openxmlformats.org/spreadsheetml/2006/main" xmlns:r="http://schemas.openxmlformats.org/officeDocument/2006/relationships">
  <dimension ref="A1:H58"/>
  <sheetViews>
    <sheetView topLeftCell="A34" workbookViewId="0">
      <selection activeCell="F45" sqref="F45"/>
    </sheetView>
  </sheetViews>
  <sheetFormatPr defaultRowHeight="15"/>
  <cols>
    <col min="2" max="2" width="5.5703125" customWidth="1"/>
    <col min="3" max="3" width="4" customWidth="1"/>
    <col min="4" max="4" width="3.85546875" customWidth="1"/>
    <col min="5" max="5" width="36" customWidth="1"/>
    <col min="6" max="6" width="14.28515625" customWidth="1"/>
    <col min="7" max="7" width="15.140625" customWidth="1"/>
    <col min="8" max="8" width="13.42578125" bestFit="1" customWidth="1"/>
  </cols>
  <sheetData>
    <row r="1" spans="1:7" ht="15.75">
      <c r="B1" s="1347" t="s">
        <v>3040</v>
      </c>
      <c r="C1" s="1348"/>
      <c r="D1" s="1348"/>
      <c r="E1" s="1348"/>
      <c r="F1" s="1348"/>
      <c r="G1" s="1348"/>
    </row>
    <row r="2" spans="1:7" ht="18.75">
      <c r="A2" s="515"/>
      <c r="B2" s="515"/>
      <c r="C2" s="515"/>
      <c r="D2" s="515"/>
      <c r="E2" s="515"/>
      <c r="F2" s="1349" t="s">
        <v>3474</v>
      </c>
      <c r="G2" s="1349"/>
    </row>
    <row r="3" spans="1:7" ht="18.75">
      <c r="A3" s="515"/>
      <c r="B3" s="1350" t="s">
        <v>0</v>
      </c>
      <c r="C3" s="1350"/>
      <c r="D3" s="1350"/>
      <c r="E3" s="1350"/>
      <c r="F3" s="1350"/>
      <c r="G3" s="1350"/>
    </row>
    <row r="4" spans="1:7" ht="18.75">
      <c r="B4" s="1350" t="s">
        <v>3041</v>
      </c>
      <c r="C4" s="1350"/>
      <c r="D4" s="1350"/>
      <c r="E4" s="1350"/>
      <c r="F4" s="1350"/>
      <c r="G4" s="1350"/>
    </row>
    <row r="5" spans="1:7" ht="15.75" thickBot="1">
      <c r="F5" s="1351" t="s">
        <v>3475</v>
      </c>
      <c r="G5" s="1351"/>
    </row>
    <row r="6" spans="1:7" ht="24.75" customHeight="1" thickTop="1" thickBot="1">
      <c r="B6" s="825" t="s">
        <v>2</v>
      </c>
      <c r="C6" s="826"/>
      <c r="D6" s="826"/>
      <c r="E6" s="826"/>
      <c r="F6" s="824" t="s">
        <v>3042</v>
      </c>
      <c r="G6" s="827" t="s">
        <v>3043</v>
      </c>
    </row>
    <row r="7" spans="1:7" ht="15.75" thickTop="1">
      <c r="B7" s="521" t="s">
        <v>3044</v>
      </c>
      <c r="C7" s="522"/>
      <c r="D7" s="523"/>
      <c r="E7" s="519"/>
      <c r="F7" s="524"/>
      <c r="G7" s="524"/>
    </row>
    <row r="8" spans="1:7">
      <c r="B8" s="525"/>
      <c r="C8" s="522" t="s">
        <v>3045</v>
      </c>
      <c r="D8" s="523"/>
      <c r="E8" s="519"/>
      <c r="F8" s="526">
        <v>1720173110.6486626</v>
      </c>
      <c r="G8" s="526">
        <v>1422893747.0486627</v>
      </c>
    </row>
    <row r="9" spans="1:7">
      <c r="B9" s="527"/>
      <c r="C9" s="519"/>
      <c r="D9" s="518" t="s">
        <v>2999</v>
      </c>
      <c r="E9" s="519"/>
      <c r="F9" s="524">
        <v>1420608851.2299998</v>
      </c>
      <c r="G9" s="524">
        <v>1313330901</v>
      </c>
    </row>
    <row r="10" spans="1:7">
      <c r="B10" s="527"/>
      <c r="C10" s="519"/>
      <c r="D10" s="518" t="s">
        <v>3046</v>
      </c>
      <c r="E10" s="519"/>
      <c r="F10" s="524">
        <v>0</v>
      </c>
      <c r="G10" s="524">
        <v>819059</v>
      </c>
    </row>
    <row r="11" spans="1:7">
      <c r="B11" s="527"/>
      <c r="C11" s="519"/>
      <c r="D11" s="518" t="s">
        <v>3047</v>
      </c>
      <c r="E11" s="519"/>
      <c r="F11" s="524">
        <v>299564259.41866279</v>
      </c>
      <c r="G11" s="524">
        <v>108743787.04866272</v>
      </c>
    </row>
    <row r="12" spans="1:7">
      <c r="B12" s="527"/>
      <c r="C12" s="519"/>
      <c r="D12" s="518" t="s">
        <v>3048</v>
      </c>
      <c r="E12" s="519"/>
      <c r="F12" s="524"/>
      <c r="G12" s="524"/>
    </row>
    <row r="13" spans="1:7">
      <c r="B13" s="527"/>
      <c r="C13" s="517"/>
      <c r="D13" s="523"/>
      <c r="E13" s="519"/>
      <c r="F13" s="524"/>
      <c r="G13" s="524"/>
    </row>
    <row r="14" spans="1:7">
      <c r="B14" s="527"/>
      <c r="C14" s="522" t="s">
        <v>3049</v>
      </c>
      <c r="D14" s="523"/>
      <c r="E14" s="519"/>
      <c r="F14" s="524"/>
      <c r="G14" s="524"/>
    </row>
    <row r="15" spans="1:7">
      <c r="B15" s="525"/>
      <c r="C15" s="522"/>
      <c r="D15" s="523" t="s">
        <v>3050</v>
      </c>
      <c r="E15" s="519"/>
      <c r="F15" s="526">
        <v>297014810.80000001</v>
      </c>
      <c r="G15" s="526">
        <v>374698658.25</v>
      </c>
    </row>
    <row r="16" spans="1:7">
      <c r="B16" s="525"/>
      <c r="C16" s="517"/>
      <c r="D16" s="519"/>
      <c r="E16" s="519" t="s">
        <v>3051</v>
      </c>
      <c r="F16" s="526">
        <v>203456871.47</v>
      </c>
      <c r="G16" s="526">
        <v>289955718.92000002</v>
      </c>
    </row>
    <row r="17" spans="2:7">
      <c r="B17" s="525"/>
      <c r="C17" s="517"/>
      <c r="D17" s="519"/>
      <c r="E17" s="519" t="s">
        <v>3014</v>
      </c>
      <c r="F17" s="524">
        <v>195705325</v>
      </c>
      <c r="G17" s="524">
        <v>233428308</v>
      </c>
    </row>
    <row r="18" spans="2:7">
      <c r="B18" s="525"/>
      <c r="C18" s="517"/>
      <c r="D18" s="519"/>
      <c r="E18" s="519" t="s">
        <v>3016</v>
      </c>
      <c r="F18" s="524">
        <v>7751546.4699999997</v>
      </c>
      <c r="G18" s="524">
        <v>56527410.920000002</v>
      </c>
    </row>
    <row r="19" spans="2:7">
      <c r="B19" s="525"/>
      <c r="C19" s="517"/>
      <c r="D19" s="519"/>
      <c r="E19" s="519" t="s">
        <v>3052</v>
      </c>
      <c r="F19" s="524">
        <v>0</v>
      </c>
      <c r="G19" s="524">
        <v>0</v>
      </c>
    </row>
    <row r="20" spans="2:7">
      <c r="B20" s="525"/>
      <c r="C20" s="517"/>
      <c r="D20" s="518"/>
      <c r="E20" s="519" t="s">
        <v>3053</v>
      </c>
      <c r="F20" s="524">
        <v>93557939.329999998</v>
      </c>
      <c r="G20" s="524">
        <v>84742939.329999998</v>
      </c>
    </row>
    <row r="21" spans="2:7">
      <c r="B21" s="525"/>
      <c r="C21" s="517"/>
      <c r="D21" s="518" t="s">
        <v>3054</v>
      </c>
      <c r="E21" s="519"/>
      <c r="F21" s="524"/>
      <c r="G21" s="524"/>
    </row>
    <row r="22" spans="2:7">
      <c r="B22" s="525"/>
      <c r="C22" s="522" t="s">
        <v>3055</v>
      </c>
      <c r="D22" s="518"/>
      <c r="E22" s="519"/>
      <c r="F22" s="526">
        <v>291260098.14000005</v>
      </c>
      <c r="G22" s="526">
        <v>346512827.41999996</v>
      </c>
    </row>
    <row r="23" spans="2:7">
      <c r="B23" s="527"/>
      <c r="C23" s="522"/>
      <c r="D23" s="518" t="s">
        <v>3056</v>
      </c>
      <c r="E23" s="519"/>
      <c r="F23" s="524">
        <v>0</v>
      </c>
      <c r="G23" s="524">
        <v>0</v>
      </c>
    </row>
    <row r="24" spans="2:7">
      <c r="B24" s="525"/>
      <c r="C24" s="522"/>
      <c r="D24" s="518" t="s">
        <v>3038</v>
      </c>
      <c r="E24" s="519"/>
      <c r="F24" s="524">
        <v>197198194.13999999</v>
      </c>
      <c r="G24" s="524">
        <v>191301103.25999999</v>
      </c>
    </row>
    <row r="25" spans="2:7">
      <c r="B25" s="525"/>
      <c r="C25" s="517"/>
      <c r="D25" s="518" t="s">
        <v>3057</v>
      </c>
      <c r="E25" s="519"/>
      <c r="F25" s="524">
        <v>0</v>
      </c>
      <c r="G25" s="524">
        <v>0</v>
      </c>
    </row>
    <row r="26" spans="2:7">
      <c r="B26" s="525"/>
      <c r="C26" s="517"/>
      <c r="D26" s="518" t="s">
        <v>3026</v>
      </c>
      <c r="E26" s="519"/>
      <c r="F26" s="524">
        <v>0</v>
      </c>
      <c r="G26" s="524">
        <v>0</v>
      </c>
    </row>
    <row r="27" spans="2:7">
      <c r="B27" s="525"/>
      <c r="C27" s="517"/>
      <c r="D27" s="518" t="s">
        <v>3058</v>
      </c>
      <c r="E27" s="519"/>
      <c r="F27" s="524">
        <v>629426.99</v>
      </c>
      <c r="G27" s="524">
        <v>804646.99</v>
      </c>
    </row>
    <row r="28" spans="2:7">
      <c r="B28" s="525"/>
      <c r="C28" s="517"/>
      <c r="D28" s="518"/>
      <c r="E28" s="519"/>
      <c r="F28" s="524"/>
      <c r="G28" s="524"/>
    </row>
    <row r="29" spans="2:7">
      <c r="B29" s="525"/>
      <c r="C29" s="517"/>
      <c r="D29" s="518" t="s">
        <v>3059</v>
      </c>
      <c r="E29" s="519"/>
      <c r="F29" s="524"/>
      <c r="G29" s="524"/>
    </row>
    <row r="30" spans="2:7">
      <c r="B30" s="525"/>
      <c r="C30" s="517"/>
      <c r="D30" s="518"/>
      <c r="E30" s="519" t="s">
        <v>3060</v>
      </c>
      <c r="F30" s="524">
        <v>25669344</v>
      </c>
      <c r="G30" s="524">
        <v>86089945</v>
      </c>
    </row>
    <row r="31" spans="2:7">
      <c r="B31" s="525"/>
      <c r="C31" s="517"/>
      <c r="D31" s="518"/>
      <c r="E31" s="519" t="s">
        <v>3037</v>
      </c>
      <c r="F31" s="524">
        <v>66539581.100000001</v>
      </c>
      <c r="G31" s="524">
        <v>67132138.400000006</v>
      </c>
    </row>
    <row r="32" spans="2:7">
      <c r="B32" s="525"/>
      <c r="C32" s="517"/>
      <c r="D32" s="518"/>
      <c r="E32" s="519" t="s">
        <v>3039</v>
      </c>
      <c r="F32" s="524">
        <v>1223551.9099999999</v>
      </c>
      <c r="G32" s="524">
        <v>1184993.77</v>
      </c>
    </row>
    <row r="33" spans="2:8">
      <c r="B33" s="525"/>
      <c r="C33" s="517"/>
      <c r="D33" s="518" t="s">
        <v>3061</v>
      </c>
      <c r="E33" s="519"/>
      <c r="F33" s="524">
        <v>96437285.83952412</v>
      </c>
      <c r="G33" s="524">
        <v>231572089.39002043</v>
      </c>
    </row>
    <row r="34" spans="2:8">
      <c r="B34" s="525"/>
      <c r="C34" s="517"/>
      <c r="D34" s="518" t="s">
        <v>3062</v>
      </c>
      <c r="E34" s="519"/>
      <c r="F34" s="524">
        <v>0</v>
      </c>
      <c r="G34" s="524">
        <v>0</v>
      </c>
    </row>
    <row r="35" spans="2:8" ht="15.75" thickBot="1">
      <c r="B35" s="521" t="s">
        <v>3063</v>
      </c>
      <c r="C35" s="517"/>
      <c r="D35" s="518"/>
      <c r="E35" s="519"/>
      <c r="F35" s="528">
        <f t="shared" ref="F35:G35" si="0">F22+F15+F8+F33+F34</f>
        <v>2404885305.4281869</v>
      </c>
      <c r="G35" s="528">
        <f t="shared" si="0"/>
        <v>2375677322.1086831</v>
      </c>
    </row>
    <row r="36" spans="2:8" ht="16.5" thickTop="1" thickBot="1">
      <c r="B36" s="516"/>
      <c r="C36" s="517"/>
      <c r="D36" s="518"/>
      <c r="E36" s="519"/>
      <c r="F36" s="530"/>
      <c r="G36" s="531"/>
    </row>
    <row r="37" spans="2:8" ht="15.75" thickTop="1">
      <c r="B37" s="532" t="s">
        <v>3064</v>
      </c>
      <c r="C37" s="533"/>
      <c r="D37" s="534"/>
      <c r="E37" s="529"/>
      <c r="F37" s="520" t="s">
        <v>42</v>
      </c>
      <c r="G37" s="535" t="s">
        <v>42</v>
      </c>
    </row>
    <row r="38" spans="2:8">
      <c r="B38" s="536"/>
      <c r="C38" s="537" t="s">
        <v>3065</v>
      </c>
      <c r="D38" s="538"/>
      <c r="E38" s="538"/>
      <c r="F38" s="524"/>
      <c r="G38" s="539"/>
    </row>
    <row r="39" spans="2:8">
      <c r="B39" s="540"/>
      <c r="C39" s="541"/>
      <c r="D39" s="542" t="s">
        <v>3066</v>
      </c>
      <c r="E39" s="519"/>
      <c r="F39" s="524"/>
      <c r="G39" s="539"/>
    </row>
    <row r="40" spans="2:8">
      <c r="B40" s="540"/>
      <c r="C40" s="543"/>
      <c r="D40" s="544"/>
      <c r="E40" s="519" t="s">
        <v>3003</v>
      </c>
      <c r="F40" s="526">
        <v>1098673057.797827</v>
      </c>
      <c r="G40" s="545">
        <v>1064386761.9791642</v>
      </c>
      <c r="H40" s="546"/>
    </row>
    <row r="41" spans="2:8">
      <c r="B41" s="540"/>
      <c r="C41" s="519"/>
      <c r="D41" s="519"/>
      <c r="E41" s="519"/>
      <c r="F41" s="524"/>
      <c r="G41" s="539"/>
      <c r="H41" s="546"/>
    </row>
    <row r="42" spans="2:8">
      <c r="B42" s="540"/>
      <c r="C42" s="547"/>
      <c r="D42" s="519" t="s">
        <v>3067</v>
      </c>
      <c r="E42" s="519"/>
      <c r="F42" s="526">
        <v>456900787</v>
      </c>
      <c r="G42" s="545">
        <v>289580408.39999998</v>
      </c>
    </row>
    <row r="43" spans="2:8">
      <c r="B43" s="540"/>
      <c r="C43" s="519"/>
      <c r="D43" s="519" t="s">
        <v>3068</v>
      </c>
      <c r="E43" s="519"/>
      <c r="F43" s="526">
        <v>9530398</v>
      </c>
      <c r="G43" s="545">
        <v>8558318</v>
      </c>
    </row>
    <row r="44" spans="2:8">
      <c r="B44" s="540"/>
      <c r="C44" s="519"/>
      <c r="D44" s="519" t="s">
        <v>3019</v>
      </c>
      <c r="E44" s="519"/>
      <c r="F44" s="526">
        <v>85985283.310000002</v>
      </c>
      <c r="G44" s="545">
        <v>83550120.069999993</v>
      </c>
    </row>
    <row r="45" spans="2:8">
      <c r="B45" s="540"/>
      <c r="C45" s="519"/>
      <c r="D45" s="519" t="s">
        <v>3069</v>
      </c>
      <c r="E45" s="519"/>
      <c r="F45" s="524"/>
      <c r="G45" s="539"/>
    </row>
    <row r="46" spans="2:8">
      <c r="B46" s="527"/>
      <c r="C46" s="541" t="s">
        <v>3070</v>
      </c>
      <c r="D46" s="519"/>
      <c r="E46" s="519"/>
      <c r="F46" s="526">
        <v>560541095.70000005</v>
      </c>
      <c r="G46" s="545">
        <v>611677526.94000006</v>
      </c>
    </row>
    <row r="47" spans="2:8">
      <c r="B47" s="527"/>
      <c r="C47" s="542"/>
      <c r="D47" s="519" t="s">
        <v>3021</v>
      </c>
      <c r="E47" s="519"/>
      <c r="F47" s="524">
        <v>269280083.64999998</v>
      </c>
      <c r="G47" s="539">
        <v>295302958.81</v>
      </c>
      <c r="H47" s="548"/>
    </row>
    <row r="48" spans="2:8">
      <c r="B48" s="527"/>
      <c r="C48" s="519"/>
      <c r="D48" s="519" t="s">
        <v>3071</v>
      </c>
      <c r="E48" s="519"/>
      <c r="F48" s="524"/>
      <c r="G48" s="539"/>
      <c r="H48" s="546"/>
    </row>
    <row r="49" spans="2:7">
      <c r="B49" s="527"/>
      <c r="C49" s="519"/>
      <c r="D49" s="519" t="s">
        <v>3025</v>
      </c>
      <c r="E49" s="519"/>
      <c r="F49" s="524">
        <v>137691558.01999998</v>
      </c>
      <c r="G49" s="539">
        <v>123965004.39</v>
      </c>
    </row>
    <row r="50" spans="2:7">
      <c r="B50" s="527"/>
      <c r="C50" s="519"/>
      <c r="D50" s="519" t="s">
        <v>3072</v>
      </c>
      <c r="E50" s="519"/>
      <c r="F50" s="524">
        <v>45955425.519999996</v>
      </c>
      <c r="G50" s="539">
        <v>42109286.439999998</v>
      </c>
    </row>
    <row r="51" spans="2:7">
      <c r="B51" s="527"/>
      <c r="C51" s="519"/>
      <c r="D51" s="519" t="s">
        <v>3073</v>
      </c>
      <c r="E51" s="519"/>
      <c r="F51" s="524">
        <v>51075373.239999995</v>
      </c>
      <c r="G51" s="539">
        <v>89831922.680000007</v>
      </c>
    </row>
    <row r="52" spans="2:7">
      <c r="B52" s="527"/>
      <c r="C52" s="547"/>
      <c r="D52" s="519" t="s">
        <v>3033</v>
      </c>
      <c r="E52" s="519"/>
      <c r="F52" s="524">
        <v>3283368.9299999997</v>
      </c>
      <c r="G52" s="539">
        <v>4162441.57</v>
      </c>
    </row>
    <row r="53" spans="2:7">
      <c r="B53" s="527"/>
      <c r="C53" s="547"/>
      <c r="D53" s="519" t="s">
        <v>3028</v>
      </c>
      <c r="E53" s="519"/>
      <c r="F53" s="524">
        <v>53255286.339999996</v>
      </c>
      <c r="G53" s="539">
        <v>56305913.050000004</v>
      </c>
    </row>
    <row r="54" spans="2:7">
      <c r="B54" s="527"/>
      <c r="C54" s="547"/>
      <c r="D54" s="519" t="s">
        <v>3074</v>
      </c>
      <c r="E54" s="519"/>
      <c r="F54" s="524">
        <v>96437285.83952412</v>
      </c>
      <c r="G54" s="539">
        <v>231572089.39002043</v>
      </c>
    </row>
    <row r="55" spans="2:7">
      <c r="B55" s="527"/>
      <c r="C55" s="547"/>
      <c r="D55" s="519" t="s">
        <v>3075</v>
      </c>
      <c r="E55" s="519"/>
      <c r="F55" s="524">
        <v>96817397.780835509</v>
      </c>
      <c r="G55" s="539">
        <v>86352097.599498227</v>
      </c>
    </row>
    <row r="56" spans="2:7">
      <c r="B56" s="549" t="s">
        <v>3076</v>
      </c>
      <c r="C56" s="547"/>
      <c r="D56" s="519"/>
      <c r="E56" s="519"/>
      <c r="F56" s="551">
        <f t="shared" ref="F56:G56" si="1">F46+F44+F42+F40+F54+F55+F43</f>
        <v>2404885305.4281869</v>
      </c>
      <c r="G56" s="550">
        <f t="shared" si="1"/>
        <v>2375677322.3786831</v>
      </c>
    </row>
    <row r="57" spans="2:7" ht="15.75" thickBot="1">
      <c r="B57" s="552"/>
      <c r="C57" s="553"/>
      <c r="D57" s="554"/>
      <c r="E57" s="555"/>
      <c r="F57" s="828">
        <f>F56-F35</f>
        <v>0</v>
      </c>
      <c r="G57" s="556">
        <f>G56-G35</f>
        <v>0.26999998092651367</v>
      </c>
    </row>
    <row r="58" spans="2:7" ht="15.75" thickTop="1"/>
  </sheetData>
  <mergeCells count="5">
    <mergeCell ref="B1:G1"/>
    <mergeCell ref="F2:G2"/>
    <mergeCell ref="B4:G4"/>
    <mergeCell ref="F5:G5"/>
    <mergeCell ref="B3:G3"/>
  </mergeCells>
  <pageMargins left="1.01" right="0.19685039370078741" top="0.35433070866141736" bottom="0.74803149606299213" header="0.31496062992125984" footer="0.31496062992125984"/>
  <pageSetup paperSize="5" orientation="portrait" copies="2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B1:G45"/>
  <sheetViews>
    <sheetView showGridLines="0" view="pageBreakPreview" topLeftCell="A25" zoomScaleSheetLayoutView="100" workbookViewId="0">
      <selection activeCell="F43" sqref="F43"/>
    </sheetView>
  </sheetViews>
  <sheetFormatPr defaultRowHeight="13.5"/>
  <cols>
    <col min="1" max="1" width="3.140625" style="1" customWidth="1"/>
    <col min="2" max="2" width="3" style="1" customWidth="1"/>
    <col min="3" max="3" width="3.5703125" style="1" customWidth="1"/>
    <col min="4" max="4" width="2.42578125" style="1" customWidth="1"/>
    <col min="5" max="5" width="31.85546875" style="1" customWidth="1"/>
    <col min="6" max="6" width="13.42578125" style="1" customWidth="1"/>
    <col min="7" max="7" width="13.140625" style="1" customWidth="1"/>
    <col min="8" max="224" width="9.140625" style="1"/>
    <col min="225" max="225" width="3.140625" style="1" customWidth="1"/>
    <col min="226" max="226" width="3" style="1" customWidth="1"/>
    <col min="227" max="227" width="3.5703125" style="1" customWidth="1"/>
    <col min="228" max="228" width="2.42578125" style="1" customWidth="1"/>
    <col min="229" max="229" width="43.85546875" style="1" customWidth="1"/>
    <col min="230" max="230" width="21.28515625" style="1" customWidth="1"/>
    <col min="231" max="231" width="20.42578125" style="1" customWidth="1"/>
    <col min="232" max="232" width="11.28515625" style="1" bestFit="1" customWidth="1"/>
    <col min="233" max="233" width="11.5703125" style="1" bestFit="1" customWidth="1"/>
    <col min="234" max="480" width="9.140625" style="1"/>
    <col min="481" max="481" width="3.140625" style="1" customWidth="1"/>
    <col min="482" max="482" width="3" style="1" customWidth="1"/>
    <col min="483" max="483" width="3.5703125" style="1" customWidth="1"/>
    <col min="484" max="484" width="2.42578125" style="1" customWidth="1"/>
    <col min="485" max="485" width="43.85546875" style="1" customWidth="1"/>
    <col min="486" max="486" width="21.28515625" style="1" customWidth="1"/>
    <col min="487" max="487" width="20.42578125" style="1" customWidth="1"/>
    <col min="488" max="488" width="11.28515625" style="1" bestFit="1" customWidth="1"/>
    <col min="489" max="489" width="11.5703125" style="1" bestFit="1" customWidth="1"/>
    <col min="490" max="736" width="9.140625" style="1"/>
    <col min="737" max="737" width="3.140625" style="1" customWidth="1"/>
    <col min="738" max="738" width="3" style="1" customWidth="1"/>
    <col min="739" max="739" width="3.5703125" style="1" customWidth="1"/>
    <col min="740" max="740" width="2.42578125" style="1" customWidth="1"/>
    <col min="741" max="741" width="43.85546875" style="1" customWidth="1"/>
    <col min="742" max="742" width="21.28515625" style="1" customWidth="1"/>
    <col min="743" max="743" width="20.42578125" style="1" customWidth="1"/>
    <col min="744" max="744" width="11.28515625" style="1" bestFit="1" customWidth="1"/>
    <col min="745" max="745" width="11.5703125" style="1" bestFit="1" customWidth="1"/>
    <col min="746" max="992" width="9.140625" style="1"/>
    <col min="993" max="993" width="3.140625" style="1" customWidth="1"/>
    <col min="994" max="994" width="3" style="1" customWidth="1"/>
    <col min="995" max="995" width="3.5703125" style="1" customWidth="1"/>
    <col min="996" max="996" width="2.42578125" style="1" customWidth="1"/>
    <col min="997" max="997" width="43.85546875" style="1" customWidth="1"/>
    <col min="998" max="998" width="21.28515625" style="1" customWidth="1"/>
    <col min="999" max="999" width="20.42578125" style="1" customWidth="1"/>
    <col min="1000" max="1000" width="11.28515625" style="1" bestFit="1" customWidth="1"/>
    <col min="1001" max="1001" width="11.5703125" style="1" bestFit="1" customWidth="1"/>
    <col min="1002" max="1248" width="9.140625" style="1"/>
    <col min="1249" max="1249" width="3.140625" style="1" customWidth="1"/>
    <col min="1250" max="1250" width="3" style="1" customWidth="1"/>
    <col min="1251" max="1251" width="3.5703125" style="1" customWidth="1"/>
    <col min="1252" max="1252" width="2.42578125" style="1" customWidth="1"/>
    <col min="1253" max="1253" width="43.85546875" style="1" customWidth="1"/>
    <col min="1254" max="1254" width="21.28515625" style="1" customWidth="1"/>
    <col min="1255" max="1255" width="20.42578125" style="1" customWidth="1"/>
    <col min="1256" max="1256" width="11.28515625" style="1" bestFit="1" customWidth="1"/>
    <col min="1257" max="1257" width="11.5703125" style="1" bestFit="1" customWidth="1"/>
    <col min="1258" max="1504" width="9.140625" style="1"/>
    <col min="1505" max="1505" width="3.140625" style="1" customWidth="1"/>
    <col min="1506" max="1506" width="3" style="1" customWidth="1"/>
    <col min="1507" max="1507" width="3.5703125" style="1" customWidth="1"/>
    <col min="1508" max="1508" width="2.42578125" style="1" customWidth="1"/>
    <col min="1509" max="1509" width="43.85546875" style="1" customWidth="1"/>
    <col min="1510" max="1510" width="21.28515625" style="1" customWidth="1"/>
    <col min="1511" max="1511" width="20.42578125" style="1" customWidth="1"/>
    <col min="1512" max="1512" width="11.28515625" style="1" bestFit="1" customWidth="1"/>
    <col min="1513" max="1513" width="11.5703125" style="1" bestFit="1" customWidth="1"/>
    <col min="1514" max="1760" width="9.140625" style="1"/>
    <col min="1761" max="1761" width="3.140625" style="1" customWidth="1"/>
    <col min="1762" max="1762" width="3" style="1" customWidth="1"/>
    <col min="1763" max="1763" width="3.5703125" style="1" customWidth="1"/>
    <col min="1764" max="1764" width="2.42578125" style="1" customWidth="1"/>
    <col min="1765" max="1765" width="43.85546875" style="1" customWidth="1"/>
    <col min="1766" max="1766" width="21.28515625" style="1" customWidth="1"/>
    <col min="1767" max="1767" width="20.42578125" style="1" customWidth="1"/>
    <col min="1768" max="1768" width="11.28515625" style="1" bestFit="1" customWidth="1"/>
    <col min="1769" max="1769" width="11.5703125" style="1" bestFit="1" customWidth="1"/>
    <col min="1770" max="2016" width="9.140625" style="1"/>
    <col min="2017" max="2017" width="3.140625" style="1" customWidth="1"/>
    <col min="2018" max="2018" width="3" style="1" customWidth="1"/>
    <col min="2019" max="2019" width="3.5703125" style="1" customWidth="1"/>
    <col min="2020" max="2020" width="2.42578125" style="1" customWidth="1"/>
    <col min="2021" max="2021" width="43.85546875" style="1" customWidth="1"/>
    <col min="2022" max="2022" width="21.28515625" style="1" customWidth="1"/>
    <col min="2023" max="2023" width="20.42578125" style="1" customWidth="1"/>
    <col min="2024" max="2024" width="11.28515625" style="1" bestFit="1" customWidth="1"/>
    <col min="2025" max="2025" width="11.5703125" style="1" bestFit="1" customWidth="1"/>
    <col min="2026" max="2272" width="9.140625" style="1"/>
    <col min="2273" max="2273" width="3.140625" style="1" customWidth="1"/>
    <col min="2274" max="2274" width="3" style="1" customWidth="1"/>
    <col min="2275" max="2275" width="3.5703125" style="1" customWidth="1"/>
    <col min="2276" max="2276" width="2.42578125" style="1" customWidth="1"/>
    <col min="2277" max="2277" width="43.85546875" style="1" customWidth="1"/>
    <col min="2278" max="2278" width="21.28515625" style="1" customWidth="1"/>
    <col min="2279" max="2279" width="20.42578125" style="1" customWidth="1"/>
    <col min="2280" max="2280" width="11.28515625" style="1" bestFit="1" customWidth="1"/>
    <col min="2281" max="2281" width="11.5703125" style="1" bestFit="1" customWidth="1"/>
    <col min="2282" max="2528" width="9.140625" style="1"/>
    <col min="2529" max="2529" width="3.140625" style="1" customWidth="1"/>
    <col min="2530" max="2530" width="3" style="1" customWidth="1"/>
    <col min="2531" max="2531" width="3.5703125" style="1" customWidth="1"/>
    <col min="2532" max="2532" width="2.42578125" style="1" customWidth="1"/>
    <col min="2533" max="2533" width="43.85546875" style="1" customWidth="1"/>
    <col min="2534" max="2534" width="21.28515625" style="1" customWidth="1"/>
    <col min="2535" max="2535" width="20.42578125" style="1" customWidth="1"/>
    <col min="2536" max="2536" width="11.28515625" style="1" bestFit="1" customWidth="1"/>
    <col min="2537" max="2537" width="11.5703125" style="1" bestFit="1" customWidth="1"/>
    <col min="2538" max="2784" width="9.140625" style="1"/>
    <col min="2785" max="2785" width="3.140625" style="1" customWidth="1"/>
    <col min="2786" max="2786" width="3" style="1" customWidth="1"/>
    <col min="2787" max="2787" width="3.5703125" style="1" customWidth="1"/>
    <col min="2788" max="2788" width="2.42578125" style="1" customWidth="1"/>
    <col min="2789" max="2789" width="43.85546875" style="1" customWidth="1"/>
    <col min="2790" max="2790" width="21.28515625" style="1" customWidth="1"/>
    <col min="2791" max="2791" width="20.42578125" style="1" customWidth="1"/>
    <col min="2792" max="2792" width="11.28515625" style="1" bestFit="1" customWidth="1"/>
    <col min="2793" max="2793" width="11.5703125" style="1" bestFit="1" customWidth="1"/>
    <col min="2794" max="3040" width="9.140625" style="1"/>
    <col min="3041" max="3041" width="3.140625" style="1" customWidth="1"/>
    <col min="3042" max="3042" width="3" style="1" customWidth="1"/>
    <col min="3043" max="3043" width="3.5703125" style="1" customWidth="1"/>
    <col min="3044" max="3044" width="2.42578125" style="1" customWidth="1"/>
    <col min="3045" max="3045" width="43.85546875" style="1" customWidth="1"/>
    <col min="3046" max="3046" width="21.28515625" style="1" customWidth="1"/>
    <col min="3047" max="3047" width="20.42578125" style="1" customWidth="1"/>
    <col min="3048" max="3048" width="11.28515625" style="1" bestFit="1" customWidth="1"/>
    <col min="3049" max="3049" width="11.5703125" style="1" bestFit="1" customWidth="1"/>
    <col min="3050" max="3296" width="9.140625" style="1"/>
    <col min="3297" max="3297" width="3.140625" style="1" customWidth="1"/>
    <col min="3298" max="3298" width="3" style="1" customWidth="1"/>
    <col min="3299" max="3299" width="3.5703125" style="1" customWidth="1"/>
    <col min="3300" max="3300" width="2.42578125" style="1" customWidth="1"/>
    <col min="3301" max="3301" width="43.85546875" style="1" customWidth="1"/>
    <col min="3302" max="3302" width="21.28515625" style="1" customWidth="1"/>
    <col min="3303" max="3303" width="20.42578125" style="1" customWidth="1"/>
    <col min="3304" max="3304" width="11.28515625" style="1" bestFit="1" customWidth="1"/>
    <col min="3305" max="3305" width="11.5703125" style="1" bestFit="1" customWidth="1"/>
    <col min="3306" max="3552" width="9.140625" style="1"/>
    <col min="3553" max="3553" width="3.140625" style="1" customWidth="1"/>
    <col min="3554" max="3554" width="3" style="1" customWidth="1"/>
    <col min="3555" max="3555" width="3.5703125" style="1" customWidth="1"/>
    <col min="3556" max="3556" width="2.42578125" style="1" customWidth="1"/>
    <col min="3557" max="3557" width="43.85546875" style="1" customWidth="1"/>
    <col min="3558" max="3558" width="21.28515625" style="1" customWidth="1"/>
    <col min="3559" max="3559" width="20.42578125" style="1" customWidth="1"/>
    <col min="3560" max="3560" width="11.28515625" style="1" bestFit="1" customWidth="1"/>
    <col min="3561" max="3561" width="11.5703125" style="1" bestFit="1" customWidth="1"/>
    <col min="3562" max="3808" width="9.140625" style="1"/>
    <col min="3809" max="3809" width="3.140625" style="1" customWidth="1"/>
    <col min="3810" max="3810" width="3" style="1" customWidth="1"/>
    <col min="3811" max="3811" width="3.5703125" style="1" customWidth="1"/>
    <col min="3812" max="3812" width="2.42578125" style="1" customWidth="1"/>
    <col min="3813" max="3813" width="43.85546875" style="1" customWidth="1"/>
    <col min="3814" max="3814" width="21.28515625" style="1" customWidth="1"/>
    <col min="3815" max="3815" width="20.42578125" style="1" customWidth="1"/>
    <col min="3816" max="3816" width="11.28515625" style="1" bestFit="1" customWidth="1"/>
    <col min="3817" max="3817" width="11.5703125" style="1" bestFit="1" customWidth="1"/>
    <col min="3818" max="4064" width="9.140625" style="1"/>
    <col min="4065" max="4065" width="3.140625" style="1" customWidth="1"/>
    <col min="4066" max="4066" width="3" style="1" customWidth="1"/>
    <col min="4067" max="4067" width="3.5703125" style="1" customWidth="1"/>
    <col min="4068" max="4068" width="2.42578125" style="1" customWidth="1"/>
    <col min="4069" max="4069" width="43.85546875" style="1" customWidth="1"/>
    <col min="4070" max="4070" width="21.28515625" style="1" customWidth="1"/>
    <col min="4071" max="4071" width="20.42578125" style="1" customWidth="1"/>
    <col min="4072" max="4072" width="11.28515625" style="1" bestFit="1" customWidth="1"/>
    <col min="4073" max="4073" width="11.5703125" style="1" bestFit="1" customWidth="1"/>
    <col min="4074" max="4320" width="9.140625" style="1"/>
    <col min="4321" max="4321" width="3.140625" style="1" customWidth="1"/>
    <col min="4322" max="4322" width="3" style="1" customWidth="1"/>
    <col min="4323" max="4323" width="3.5703125" style="1" customWidth="1"/>
    <col min="4324" max="4324" width="2.42578125" style="1" customWidth="1"/>
    <col min="4325" max="4325" width="43.85546875" style="1" customWidth="1"/>
    <col min="4326" max="4326" width="21.28515625" style="1" customWidth="1"/>
    <col min="4327" max="4327" width="20.42578125" style="1" customWidth="1"/>
    <col min="4328" max="4328" width="11.28515625" style="1" bestFit="1" customWidth="1"/>
    <col min="4329" max="4329" width="11.5703125" style="1" bestFit="1" customWidth="1"/>
    <col min="4330" max="4576" width="9.140625" style="1"/>
    <col min="4577" max="4577" width="3.140625" style="1" customWidth="1"/>
    <col min="4578" max="4578" width="3" style="1" customWidth="1"/>
    <col min="4579" max="4579" width="3.5703125" style="1" customWidth="1"/>
    <col min="4580" max="4580" width="2.42578125" style="1" customWidth="1"/>
    <col min="4581" max="4581" width="43.85546875" style="1" customWidth="1"/>
    <col min="4582" max="4582" width="21.28515625" style="1" customWidth="1"/>
    <col min="4583" max="4583" width="20.42578125" style="1" customWidth="1"/>
    <col min="4584" max="4584" width="11.28515625" style="1" bestFit="1" customWidth="1"/>
    <col min="4585" max="4585" width="11.5703125" style="1" bestFit="1" customWidth="1"/>
    <col min="4586" max="4832" width="9.140625" style="1"/>
    <col min="4833" max="4833" width="3.140625" style="1" customWidth="1"/>
    <col min="4834" max="4834" width="3" style="1" customWidth="1"/>
    <col min="4835" max="4835" width="3.5703125" style="1" customWidth="1"/>
    <col min="4836" max="4836" width="2.42578125" style="1" customWidth="1"/>
    <col min="4837" max="4837" width="43.85546875" style="1" customWidth="1"/>
    <col min="4838" max="4838" width="21.28515625" style="1" customWidth="1"/>
    <col min="4839" max="4839" width="20.42578125" style="1" customWidth="1"/>
    <col min="4840" max="4840" width="11.28515625" style="1" bestFit="1" customWidth="1"/>
    <col min="4841" max="4841" width="11.5703125" style="1" bestFit="1" customWidth="1"/>
    <col min="4842" max="5088" width="9.140625" style="1"/>
    <col min="5089" max="5089" width="3.140625" style="1" customWidth="1"/>
    <col min="5090" max="5090" width="3" style="1" customWidth="1"/>
    <col min="5091" max="5091" width="3.5703125" style="1" customWidth="1"/>
    <col min="5092" max="5092" width="2.42578125" style="1" customWidth="1"/>
    <col min="5093" max="5093" width="43.85546875" style="1" customWidth="1"/>
    <col min="5094" max="5094" width="21.28515625" style="1" customWidth="1"/>
    <col min="5095" max="5095" width="20.42578125" style="1" customWidth="1"/>
    <col min="5096" max="5096" width="11.28515625" style="1" bestFit="1" customWidth="1"/>
    <col min="5097" max="5097" width="11.5703125" style="1" bestFit="1" customWidth="1"/>
    <col min="5098" max="5344" width="9.140625" style="1"/>
    <col min="5345" max="5345" width="3.140625" style="1" customWidth="1"/>
    <col min="5346" max="5346" width="3" style="1" customWidth="1"/>
    <col min="5347" max="5347" width="3.5703125" style="1" customWidth="1"/>
    <col min="5348" max="5348" width="2.42578125" style="1" customWidth="1"/>
    <col min="5349" max="5349" width="43.85546875" style="1" customWidth="1"/>
    <col min="5350" max="5350" width="21.28515625" style="1" customWidth="1"/>
    <col min="5351" max="5351" width="20.42578125" style="1" customWidth="1"/>
    <col min="5352" max="5352" width="11.28515625" style="1" bestFit="1" customWidth="1"/>
    <col min="5353" max="5353" width="11.5703125" style="1" bestFit="1" customWidth="1"/>
    <col min="5354" max="5600" width="9.140625" style="1"/>
    <col min="5601" max="5601" width="3.140625" style="1" customWidth="1"/>
    <col min="5602" max="5602" width="3" style="1" customWidth="1"/>
    <col min="5603" max="5603" width="3.5703125" style="1" customWidth="1"/>
    <col min="5604" max="5604" width="2.42578125" style="1" customWidth="1"/>
    <col min="5605" max="5605" width="43.85546875" style="1" customWidth="1"/>
    <col min="5606" max="5606" width="21.28515625" style="1" customWidth="1"/>
    <col min="5607" max="5607" width="20.42578125" style="1" customWidth="1"/>
    <col min="5608" max="5608" width="11.28515625" style="1" bestFit="1" customWidth="1"/>
    <col min="5609" max="5609" width="11.5703125" style="1" bestFit="1" customWidth="1"/>
    <col min="5610" max="5856" width="9.140625" style="1"/>
    <col min="5857" max="5857" width="3.140625" style="1" customWidth="1"/>
    <col min="5858" max="5858" width="3" style="1" customWidth="1"/>
    <col min="5859" max="5859" width="3.5703125" style="1" customWidth="1"/>
    <col min="5860" max="5860" width="2.42578125" style="1" customWidth="1"/>
    <col min="5861" max="5861" width="43.85546875" style="1" customWidth="1"/>
    <col min="5862" max="5862" width="21.28515625" style="1" customWidth="1"/>
    <col min="5863" max="5863" width="20.42578125" style="1" customWidth="1"/>
    <col min="5864" max="5864" width="11.28515625" style="1" bestFit="1" customWidth="1"/>
    <col min="5865" max="5865" width="11.5703125" style="1" bestFit="1" customWidth="1"/>
    <col min="5866" max="6112" width="9.140625" style="1"/>
    <col min="6113" max="6113" width="3.140625" style="1" customWidth="1"/>
    <col min="6114" max="6114" width="3" style="1" customWidth="1"/>
    <col min="6115" max="6115" width="3.5703125" style="1" customWidth="1"/>
    <col min="6116" max="6116" width="2.42578125" style="1" customWidth="1"/>
    <col min="6117" max="6117" width="43.85546875" style="1" customWidth="1"/>
    <col min="6118" max="6118" width="21.28515625" style="1" customWidth="1"/>
    <col min="6119" max="6119" width="20.42578125" style="1" customWidth="1"/>
    <col min="6120" max="6120" width="11.28515625" style="1" bestFit="1" customWidth="1"/>
    <col min="6121" max="6121" width="11.5703125" style="1" bestFit="1" customWidth="1"/>
    <col min="6122" max="6368" width="9.140625" style="1"/>
    <col min="6369" max="6369" width="3.140625" style="1" customWidth="1"/>
    <col min="6370" max="6370" width="3" style="1" customWidth="1"/>
    <col min="6371" max="6371" width="3.5703125" style="1" customWidth="1"/>
    <col min="6372" max="6372" width="2.42578125" style="1" customWidth="1"/>
    <col min="6373" max="6373" width="43.85546875" style="1" customWidth="1"/>
    <col min="6374" max="6374" width="21.28515625" style="1" customWidth="1"/>
    <col min="6375" max="6375" width="20.42578125" style="1" customWidth="1"/>
    <col min="6376" max="6376" width="11.28515625" style="1" bestFit="1" customWidth="1"/>
    <col min="6377" max="6377" width="11.5703125" style="1" bestFit="1" customWidth="1"/>
    <col min="6378" max="6624" width="9.140625" style="1"/>
    <col min="6625" max="6625" width="3.140625" style="1" customWidth="1"/>
    <col min="6626" max="6626" width="3" style="1" customWidth="1"/>
    <col min="6627" max="6627" width="3.5703125" style="1" customWidth="1"/>
    <col min="6628" max="6628" width="2.42578125" style="1" customWidth="1"/>
    <col min="6629" max="6629" width="43.85546875" style="1" customWidth="1"/>
    <col min="6630" max="6630" width="21.28515625" style="1" customWidth="1"/>
    <col min="6631" max="6631" width="20.42578125" style="1" customWidth="1"/>
    <col min="6632" max="6632" width="11.28515625" style="1" bestFit="1" customWidth="1"/>
    <col min="6633" max="6633" width="11.5703125" style="1" bestFit="1" customWidth="1"/>
    <col min="6634" max="6880" width="9.140625" style="1"/>
    <col min="6881" max="6881" width="3.140625" style="1" customWidth="1"/>
    <col min="6882" max="6882" width="3" style="1" customWidth="1"/>
    <col min="6883" max="6883" width="3.5703125" style="1" customWidth="1"/>
    <col min="6884" max="6884" width="2.42578125" style="1" customWidth="1"/>
    <col min="6885" max="6885" width="43.85546875" style="1" customWidth="1"/>
    <col min="6886" max="6886" width="21.28515625" style="1" customWidth="1"/>
    <col min="6887" max="6887" width="20.42578125" style="1" customWidth="1"/>
    <col min="6888" max="6888" width="11.28515625" style="1" bestFit="1" customWidth="1"/>
    <col min="6889" max="6889" width="11.5703125" style="1" bestFit="1" customWidth="1"/>
    <col min="6890" max="7136" width="9.140625" style="1"/>
    <col min="7137" max="7137" width="3.140625" style="1" customWidth="1"/>
    <col min="7138" max="7138" width="3" style="1" customWidth="1"/>
    <col min="7139" max="7139" width="3.5703125" style="1" customWidth="1"/>
    <col min="7140" max="7140" width="2.42578125" style="1" customWidth="1"/>
    <col min="7141" max="7141" width="43.85546875" style="1" customWidth="1"/>
    <col min="7142" max="7142" width="21.28515625" style="1" customWidth="1"/>
    <col min="7143" max="7143" width="20.42578125" style="1" customWidth="1"/>
    <col min="7144" max="7144" width="11.28515625" style="1" bestFit="1" customWidth="1"/>
    <col min="7145" max="7145" width="11.5703125" style="1" bestFit="1" customWidth="1"/>
    <col min="7146" max="7392" width="9.140625" style="1"/>
    <col min="7393" max="7393" width="3.140625" style="1" customWidth="1"/>
    <col min="7394" max="7394" width="3" style="1" customWidth="1"/>
    <col min="7395" max="7395" width="3.5703125" style="1" customWidth="1"/>
    <col min="7396" max="7396" width="2.42578125" style="1" customWidth="1"/>
    <col min="7397" max="7397" width="43.85546875" style="1" customWidth="1"/>
    <col min="7398" max="7398" width="21.28515625" style="1" customWidth="1"/>
    <col min="7399" max="7399" width="20.42578125" style="1" customWidth="1"/>
    <col min="7400" max="7400" width="11.28515625" style="1" bestFit="1" customWidth="1"/>
    <col min="7401" max="7401" width="11.5703125" style="1" bestFit="1" customWidth="1"/>
    <col min="7402" max="7648" width="9.140625" style="1"/>
    <col min="7649" max="7649" width="3.140625" style="1" customWidth="1"/>
    <col min="7650" max="7650" width="3" style="1" customWidth="1"/>
    <col min="7651" max="7651" width="3.5703125" style="1" customWidth="1"/>
    <col min="7652" max="7652" width="2.42578125" style="1" customWidth="1"/>
    <col min="7653" max="7653" width="43.85546875" style="1" customWidth="1"/>
    <col min="7654" max="7654" width="21.28515625" style="1" customWidth="1"/>
    <col min="7655" max="7655" width="20.42578125" style="1" customWidth="1"/>
    <col min="7656" max="7656" width="11.28515625" style="1" bestFit="1" customWidth="1"/>
    <col min="7657" max="7657" width="11.5703125" style="1" bestFit="1" customWidth="1"/>
    <col min="7658" max="7904" width="9.140625" style="1"/>
    <col min="7905" max="7905" width="3.140625" style="1" customWidth="1"/>
    <col min="7906" max="7906" width="3" style="1" customWidth="1"/>
    <col min="7907" max="7907" width="3.5703125" style="1" customWidth="1"/>
    <col min="7908" max="7908" width="2.42578125" style="1" customWidth="1"/>
    <col min="7909" max="7909" width="43.85546875" style="1" customWidth="1"/>
    <col min="7910" max="7910" width="21.28515625" style="1" customWidth="1"/>
    <col min="7911" max="7911" width="20.42578125" style="1" customWidth="1"/>
    <col min="7912" max="7912" width="11.28515625" style="1" bestFit="1" customWidth="1"/>
    <col min="7913" max="7913" width="11.5703125" style="1" bestFit="1" customWidth="1"/>
    <col min="7914" max="8160" width="9.140625" style="1"/>
    <col min="8161" max="8161" width="3.140625" style="1" customWidth="1"/>
    <col min="8162" max="8162" width="3" style="1" customWidth="1"/>
    <col min="8163" max="8163" width="3.5703125" style="1" customWidth="1"/>
    <col min="8164" max="8164" width="2.42578125" style="1" customWidth="1"/>
    <col min="8165" max="8165" width="43.85546875" style="1" customWidth="1"/>
    <col min="8166" max="8166" width="21.28515625" style="1" customWidth="1"/>
    <col min="8167" max="8167" width="20.42578125" style="1" customWidth="1"/>
    <col min="8168" max="8168" width="11.28515625" style="1" bestFit="1" customWidth="1"/>
    <col min="8169" max="8169" width="11.5703125" style="1" bestFit="1" customWidth="1"/>
    <col min="8170" max="8416" width="9.140625" style="1"/>
    <col min="8417" max="8417" width="3.140625" style="1" customWidth="1"/>
    <col min="8418" max="8418" width="3" style="1" customWidth="1"/>
    <col min="8419" max="8419" width="3.5703125" style="1" customWidth="1"/>
    <col min="8420" max="8420" width="2.42578125" style="1" customWidth="1"/>
    <col min="8421" max="8421" width="43.85546875" style="1" customWidth="1"/>
    <col min="8422" max="8422" width="21.28515625" style="1" customWidth="1"/>
    <col min="8423" max="8423" width="20.42578125" style="1" customWidth="1"/>
    <col min="8424" max="8424" width="11.28515625" style="1" bestFit="1" customWidth="1"/>
    <col min="8425" max="8425" width="11.5703125" style="1" bestFit="1" customWidth="1"/>
    <col min="8426" max="8672" width="9.140625" style="1"/>
    <col min="8673" max="8673" width="3.140625" style="1" customWidth="1"/>
    <col min="8674" max="8674" width="3" style="1" customWidth="1"/>
    <col min="8675" max="8675" width="3.5703125" style="1" customWidth="1"/>
    <col min="8676" max="8676" width="2.42578125" style="1" customWidth="1"/>
    <col min="8677" max="8677" width="43.85546875" style="1" customWidth="1"/>
    <col min="8678" max="8678" width="21.28515625" style="1" customWidth="1"/>
    <col min="8679" max="8679" width="20.42578125" style="1" customWidth="1"/>
    <col min="8680" max="8680" width="11.28515625" style="1" bestFit="1" customWidth="1"/>
    <col min="8681" max="8681" width="11.5703125" style="1" bestFit="1" customWidth="1"/>
    <col min="8682" max="8928" width="9.140625" style="1"/>
    <col min="8929" max="8929" width="3.140625" style="1" customWidth="1"/>
    <col min="8930" max="8930" width="3" style="1" customWidth="1"/>
    <col min="8931" max="8931" width="3.5703125" style="1" customWidth="1"/>
    <col min="8932" max="8932" width="2.42578125" style="1" customWidth="1"/>
    <col min="8933" max="8933" width="43.85546875" style="1" customWidth="1"/>
    <col min="8934" max="8934" width="21.28515625" style="1" customWidth="1"/>
    <col min="8935" max="8935" width="20.42578125" style="1" customWidth="1"/>
    <col min="8936" max="8936" width="11.28515625" style="1" bestFit="1" customWidth="1"/>
    <col min="8937" max="8937" width="11.5703125" style="1" bestFit="1" customWidth="1"/>
    <col min="8938" max="9184" width="9.140625" style="1"/>
    <col min="9185" max="9185" width="3.140625" style="1" customWidth="1"/>
    <col min="9186" max="9186" width="3" style="1" customWidth="1"/>
    <col min="9187" max="9187" width="3.5703125" style="1" customWidth="1"/>
    <col min="9188" max="9188" width="2.42578125" style="1" customWidth="1"/>
    <col min="9189" max="9189" width="43.85546875" style="1" customWidth="1"/>
    <col min="9190" max="9190" width="21.28515625" style="1" customWidth="1"/>
    <col min="9191" max="9191" width="20.42578125" style="1" customWidth="1"/>
    <col min="9192" max="9192" width="11.28515625" style="1" bestFit="1" customWidth="1"/>
    <col min="9193" max="9193" width="11.5703125" style="1" bestFit="1" customWidth="1"/>
    <col min="9194" max="9440" width="9.140625" style="1"/>
    <col min="9441" max="9441" width="3.140625" style="1" customWidth="1"/>
    <col min="9442" max="9442" width="3" style="1" customWidth="1"/>
    <col min="9443" max="9443" width="3.5703125" style="1" customWidth="1"/>
    <col min="9444" max="9444" width="2.42578125" style="1" customWidth="1"/>
    <col min="9445" max="9445" width="43.85546875" style="1" customWidth="1"/>
    <col min="9446" max="9446" width="21.28515625" style="1" customWidth="1"/>
    <col min="9447" max="9447" width="20.42578125" style="1" customWidth="1"/>
    <col min="9448" max="9448" width="11.28515625" style="1" bestFit="1" customWidth="1"/>
    <col min="9449" max="9449" width="11.5703125" style="1" bestFit="1" customWidth="1"/>
    <col min="9450" max="9696" width="9.140625" style="1"/>
    <col min="9697" max="9697" width="3.140625" style="1" customWidth="1"/>
    <col min="9698" max="9698" width="3" style="1" customWidth="1"/>
    <col min="9699" max="9699" width="3.5703125" style="1" customWidth="1"/>
    <col min="9700" max="9700" width="2.42578125" style="1" customWidth="1"/>
    <col min="9701" max="9701" width="43.85546875" style="1" customWidth="1"/>
    <col min="9702" max="9702" width="21.28515625" style="1" customWidth="1"/>
    <col min="9703" max="9703" width="20.42578125" style="1" customWidth="1"/>
    <col min="9704" max="9704" width="11.28515625" style="1" bestFit="1" customWidth="1"/>
    <col min="9705" max="9705" width="11.5703125" style="1" bestFit="1" customWidth="1"/>
    <col min="9706" max="9952" width="9.140625" style="1"/>
    <col min="9953" max="9953" width="3.140625" style="1" customWidth="1"/>
    <col min="9954" max="9954" width="3" style="1" customWidth="1"/>
    <col min="9955" max="9955" width="3.5703125" style="1" customWidth="1"/>
    <col min="9956" max="9956" width="2.42578125" style="1" customWidth="1"/>
    <col min="9957" max="9957" width="43.85546875" style="1" customWidth="1"/>
    <col min="9958" max="9958" width="21.28515625" style="1" customWidth="1"/>
    <col min="9959" max="9959" width="20.42578125" style="1" customWidth="1"/>
    <col min="9960" max="9960" width="11.28515625" style="1" bestFit="1" customWidth="1"/>
    <col min="9961" max="9961" width="11.5703125" style="1" bestFit="1" customWidth="1"/>
    <col min="9962" max="10208" width="9.140625" style="1"/>
    <col min="10209" max="10209" width="3.140625" style="1" customWidth="1"/>
    <col min="10210" max="10210" width="3" style="1" customWidth="1"/>
    <col min="10211" max="10211" width="3.5703125" style="1" customWidth="1"/>
    <col min="10212" max="10212" width="2.42578125" style="1" customWidth="1"/>
    <col min="10213" max="10213" width="43.85546875" style="1" customWidth="1"/>
    <col min="10214" max="10214" width="21.28515625" style="1" customWidth="1"/>
    <col min="10215" max="10215" width="20.42578125" style="1" customWidth="1"/>
    <col min="10216" max="10216" width="11.28515625" style="1" bestFit="1" customWidth="1"/>
    <col min="10217" max="10217" width="11.5703125" style="1" bestFit="1" customWidth="1"/>
    <col min="10218" max="10464" width="9.140625" style="1"/>
    <col min="10465" max="10465" width="3.140625" style="1" customWidth="1"/>
    <col min="10466" max="10466" width="3" style="1" customWidth="1"/>
    <col min="10467" max="10467" width="3.5703125" style="1" customWidth="1"/>
    <col min="10468" max="10468" width="2.42578125" style="1" customWidth="1"/>
    <col min="10469" max="10469" width="43.85546875" style="1" customWidth="1"/>
    <col min="10470" max="10470" width="21.28515625" style="1" customWidth="1"/>
    <col min="10471" max="10471" width="20.42578125" style="1" customWidth="1"/>
    <col min="10472" max="10472" width="11.28515625" style="1" bestFit="1" customWidth="1"/>
    <col min="10473" max="10473" width="11.5703125" style="1" bestFit="1" customWidth="1"/>
    <col min="10474" max="10720" width="9.140625" style="1"/>
    <col min="10721" max="10721" width="3.140625" style="1" customWidth="1"/>
    <col min="10722" max="10722" width="3" style="1" customWidth="1"/>
    <col min="10723" max="10723" width="3.5703125" style="1" customWidth="1"/>
    <col min="10724" max="10724" width="2.42578125" style="1" customWidth="1"/>
    <col min="10725" max="10725" width="43.85546875" style="1" customWidth="1"/>
    <col min="10726" max="10726" width="21.28515625" style="1" customWidth="1"/>
    <col min="10727" max="10727" width="20.42578125" style="1" customWidth="1"/>
    <col min="10728" max="10728" width="11.28515625" style="1" bestFit="1" customWidth="1"/>
    <col min="10729" max="10729" width="11.5703125" style="1" bestFit="1" customWidth="1"/>
    <col min="10730" max="10976" width="9.140625" style="1"/>
    <col min="10977" max="10977" width="3.140625" style="1" customWidth="1"/>
    <col min="10978" max="10978" width="3" style="1" customWidth="1"/>
    <col min="10979" max="10979" width="3.5703125" style="1" customWidth="1"/>
    <col min="10980" max="10980" width="2.42578125" style="1" customWidth="1"/>
    <col min="10981" max="10981" width="43.85546875" style="1" customWidth="1"/>
    <col min="10982" max="10982" width="21.28515625" style="1" customWidth="1"/>
    <col min="10983" max="10983" width="20.42578125" style="1" customWidth="1"/>
    <col min="10984" max="10984" width="11.28515625" style="1" bestFit="1" customWidth="1"/>
    <col min="10985" max="10985" width="11.5703125" style="1" bestFit="1" customWidth="1"/>
    <col min="10986" max="11232" width="9.140625" style="1"/>
    <col min="11233" max="11233" width="3.140625" style="1" customWidth="1"/>
    <col min="11234" max="11234" width="3" style="1" customWidth="1"/>
    <col min="11235" max="11235" width="3.5703125" style="1" customWidth="1"/>
    <col min="11236" max="11236" width="2.42578125" style="1" customWidth="1"/>
    <col min="11237" max="11237" width="43.85546875" style="1" customWidth="1"/>
    <col min="11238" max="11238" width="21.28515625" style="1" customWidth="1"/>
    <col min="11239" max="11239" width="20.42578125" style="1" customWidth="1"/>
    <col min="11240" max="11240" width="11.28515625" style="1" bestFit="1" customWidth="1"/>
    <col min="11241" max="11241" width="11.5703125" style="1" bestFit="1" customWidth="1"/>
    <col min="11242" max="11488" width="9.140625" style="1"/>
    <col min="11489" max="11489" width="3.140625" style="1" customWidth="1"/>
    <col min="11490" max="11490" width="3" style="1" customWidth="1"/>
    <col min="11491" max="11491" width="3.5703125" style="1" customWidth="1"/>
    <col min="11492" max="11492" width="2.42578125" style="1" customWidth="1"/>
    <col min="11493" max="11493" width="43.85546875" style="1" customWidth="1"/>
    <col min="11494" max="11494" width="21.28515625" style="1" customWidth="1"/>
    <col min="11495" max="11495" width="20.42578125" style="1" customWidth="1"/>
    <col min="11496" max="11496" width="11.28515625" style="1" bestFit="1" customWidth="1"/>
    <col min="11497" max="11497" width="11.5703125" style="1" bestFit="1" customWidth="1"/>
    <col min="11498" max="11744" width="9.140625" style="1"/>
    <col min="11745" max="11745" width="3.140625" style="1" customWidth="1"/>
    <col min="11746" max="11746" width="3" style="1" customWidth="1"/>
    <col min="11747" max="11747" width="3.5703125" style="1" customWidth="1"/>
    <col min="11748" max="11748" width="2.42578125" style="1" customWidth="1"/>
    <col min="11749" max="11749" width="43.85546875" style="1" customWidth="1"/>
    <col min="11750" max="11750" width="21.28515625" style="1" customWidth="1"/>
    <col min="11751" max="11751" width="20.42578125" style="1" customWidth="1"/>
    <col min="11752" max="11752" width="11.28515625" style="1" bestFit="1" customWidth="1"/>
    <col min="11753" max="11753" width="11.5703125" style="1" bestFit="1" customWidth="1"/>
    <col min="11754" max="12000" width="9.140625" style="1"/>
    <col min="12001" max="12001" width="3.140625" style="1" customWidth="1"/>
    <col min="12002" max="12002" width="3" style="1" customWidth="1"/>
    <col min="12003" max="12003" width="3.5703125" style="1" customWidth="1"/>
    <col min="12004" max="12004" width="2.42578125" style="1" customWidth="1"/>
    <col min="12005" max="12005" width="43.85546875" style="1" customWidth="1"/>
    <col min="12006" max="12006" width="21.28515625" style="1" customWidth="1"/>
    <col min="12007" max="12007" width="20.42578125" style="1" customWidth="1"/>
    <col min="12008" max="12008" width="11.28515625" style="1" bestFit="1" customWidth="1"/>
    <col min="12009" max="12009" width="11.5703125" style="1" bestFit="1" customWidth="1"/>
    <col min="12010" max="12256" width="9.140625" style="1"/>
    <col min="12257" max="12257" width="3.140625" style="1" customWidth="1"/>
    <col min="12258" max="12258" width="3" style="1" customWidth="1"/>
    <col min="12259" max="12259" width="3.5703125" style="1" customWidth="1"/>
    <col min="12260" max="12260" width="2.42578125" style="1" customWidth="1"/>
    <col min="12261" max="12261" width="43.85546875" style="1" customWidth="1"/>
    <col min="12262" max="12262" width="21.28515625" style="1" customWidth="1"/>
    <col min="12263" max="12263" width="20.42578125" style="1" customWidth="1"/>
    <col min="12264" max="12264" width="11.28515625" style="1" bestFit="1" customWidth="1"/>
    <col min="12265" max="12265" width="11.5703125" style="1" bestFit="1" customWidth="1"/>
    <col min="12266" max="12512" width="9.140625" style="1"/>
    <col min="12513" max="12513" width="3.140625" style="1" customWidth="1"/>
    <col min="12514" max="12514" width="3" style="1" customWidth="1"/>
    <col min="12515" max="12515" width="3.5703125" style="1" customWidth="1"/>
    <col min="12516" max="12516" width="2.42578125" style="1" customWidth="1"/>
    <col min="12517" max="12517" width="43.85546875" style="1" customWidth="1"/>
    <col min="12518" max="12518" width="21.28515625" style="1" customWidth="1"/>
    <col min="12519" max="12519" width="20.42578125" style="1" customWidth="1"/>
    <col min="12520" max="12520" width="11.28515625" style="1" bestFit="1" customWidth="1"/>
    <col min="12521" max="12521" width="11.5703125" style="1" bestFit="1" customWidth="1"/>
    <col min="12522" max="12768" width="9.140625" style="1"/>
    <col min="12769" max="12769" width="3.140625" style="1" customWidth="1"/>
    <col min="12770" max="12770" width="3" style="1" customWidth="1"/>
    <col min="12771" max="12771" width="3.5703125" style="1" customWidth="1"/>
    <col min="12772" max="12772" width="2.42578125" style="1" customWidth="1"/>
    <col min="12773" max="12773" width="43.85546875" style="1" customWidth="1"/>
    <col min="12774" max="12774" width="21.28515625" style="1" customWidth="1"/>
    <col min="12775" max="12775" width="20.42578125" style="1" customWidth="1"/>
    <col min="12776" max="12776" width="11.28515625" style="1" bestFit="1" customWidth="1"/>
    <col min="12777" max="12777" width="11.5703125" style="1" bestFit="1" customWidth="1"/>
    <col min="12778" max="13024" width="9.140625" style="1"/>
    <col min="13025" max="13025" width="3.140625" style="1" customWidth="1"/>
    <col min="13026" max="13026" width="3" style="1" customWidth="1"/>
    <col min="13027" max="13027" width="3.5703125" style="1" customWidth="1"/>
    <col min="13028" max="13028" width="2.42578125" style="1" customWidth="1"/>
    <col min="13029" max="13029" width="43.85546875" style="1" customWidth="1"/>
    <col min="13030" max="13030" width="21.28515625" style="1" customWidth="1"/>
    <col min="13031" max="13031" width="20.42578125" style="1" customWidth="1"/>
    <col min="13032" max="13032" width="11.28515625" style="1" bestFit="1" customWidth="1"/>
    <col min="13033" max="13033" width="11.5703125" style="1" bestFit="1" customWidth="1"/>
    <col min="13034" max="13280" width="9.140625" style="1"/>
    <col min="13281" max="13281" width="3.140625" style="1" customWidth="1"/>
    <col min="13282" max="13282" width="3" style="1" customWidth="1"/>
    <col min="13283" max="13283" width="3.5703125" style="1" customWidth="1"/>
    <col min="13284" max="13284" width="2.42578125" style="1" customWidth="1"/>
    <col min="13285" max="13285" width="43.85546875" style="1" customWidth="1"/>
    <col min="13286" max="13286" width="21.28515625" style="1" customWidth="1"/>
    <col min="13287" max="13287" width="20.42578125" style="1" customWidth="1"/>
    <col min="13288" max="13288" width="11.28515625" style="1" bestFit="1" customWidth="1"/>
    <col min="13289" max="13289" width="11.5703125" style="1" bestFit="1" customWidth="1"/>
    <col min="13290" max="13536" width="9.140625" style="1"/>
    <col min="13537" max="13537" width="3.140625" style="1" customWidth="1"/>
    <col min="13538" max="13538" width="3" style="1" customWidth="1"/>
    <col min="13539" max="13539" width="3.5703125" style="1" customWidth="1"/>
    <col min="13540" max="13540" width="2.42578125" style="1" customWidth="1"/>
    <col min="13541" max="13541" width="43.85546875" style="1" customWidth="1"/>
    <col min="13542" max="13542" width="21.28515625" style="1" customWidth="1"/>
    <col min="13543" max="13543" width="20.42578125" style="1" customWidth="1"/>
    <col min="13544" max="13544" width="11.28515625" style="1" bestFit="1" customWidth="1"/>
    <col min="13545" max="13545" width="11.5703125" style="1" bestFit="1" customWidth="1"/>
    <col min="13546" max="13792" width="9.140625" style="1"/>
    <col min="13793" max="13793" width="3.140625" style="1" customWidth="1"/>
    <col min="13794" max="13794" width="3" style="1" customWidth="1"/>
    <col min="13795" max="13795" width="3.5703125" style="1" customWidth="1"/>
    <col min="13796" max="13796" width="2.42578125" style="1" customWidth="1"/>
    <col min="13797" max="13797" width="43.85546875" style="1" customWidth="1"/>
    <col min="13798" max="13798" width="21.28515625" style="1" customWidth="1"/>
    <col min="13799" max="13799" width="20.42578125" style="1" customWidth="1"/>
    <col min="13800" max="13800" width="11.28515625" style="1" bestFit="1" customWidth="1"/>
    <col min="13801" max="13801" width="11.5703125" style="1" bestFit="1" customWidth="1"/>
    <col min="13802" max="14048" width="9.140625" style="1"/>
    <col min="14049" max="14049" width="3.140625" style="1" customWidth="1"/>
    <col min="14050" max="14050" width="3" style="1" customWidth="1"/>
    <col min="14051" max="14051" width="3.5703125" style="1" customWidth="1"/>
    <col min="14052" max="14052" width="2.42578125" style="1" customWidth="1"/>
    <col min="14053" max="14053" width="43.85546875" style="1" customWidth="1"/>
    <col min="14054" max="14054" width="21.28515625" style="1" customWidth="1"/>
    <col min="14055" max="14055" width="20.42578125" style="1" customWidth="1"/>
    <col min="14056" max="14056" width="11.28515625" style="1" bestFit="1" customWidth="1"/>
    <col min="14057" max="14057" width="11.5703125" style="1" bestFit="1" customWidth="1"/>
    <col min="14058" max="14304" width="9.140625" style="1"/>
    <col min="14305" max="14305" width="3.140625" style="1" customWidth="1"/>
    <col min="14306" max="14306" width="3" style="1" customWidth="1"/>
    <col min="14307" max="14307" width="3.5703125" style="1" customWidth="1"/>
    <col min="14308" max="14308" width="2.42578125" style="1" customWidth="1"/>
    <col min="14309" max="14309" width="43.85546875" style="1" customWidth="1"/>
    <col min="14310" max="14310" width="21.28515625" style="1" customWidth="1"/>
    <col min="14311" max="14311" width="20.42578125" style="1" customWidth="1"/>
    <col min="14312" max="14312" width="11.28515625" style="1" bestFit="1" customWidth="1"/>
    <col min="14313" max="14313" width="11.5703125" style="1" bestFit="1" customWidth="1"/>
    <col min="14314" max="14560" width="9.140625" style="1"/>
    <col min="14561" max="14561" width="3.140625" style="1" customWidth="1"/>
    <col min="14562" max="14562" width="3" style="1" customWidth="1"/>
    <col min="14563" max="14563" width="3.5703125" style="1" customWidth="1"/>
    <col min="14564" max="14564" width="2.42578125" style="1" customWidth="1"/>
    <col min="14565" max="14565" width="43.85546875" style="1" customWidth="1"/>
    <col min="14566" max="14566" width="21.28515625" style="1" customWidth="1"/>
    <col min="14567" max="14567" width="20.42578125" style="1" customWidth="1"/>
    <col min="14568" max="14568" width="11.28515625" style="1" bestFit="1" customWidth="1"/>
    <col min="14569" max="14569" width="11.5703125" style="1" bestFit="1" customWidth="1"/>
    <col min="14570" max="14816" width="9.140625" style="1"/>
    <col min="14817" max="14817" width="3.140625" style="1" customWidth="1"/>
    <col min="14818" max="14818" width="3" style="1" customWidth="1"/>
    <col min="14819" max="14819" width="3.5703125" style="1" customWidth="1"/>
    <col min="14820" max="14820" width="2.42578125" style="1" customWidth="1"/>
    <col min="14821" max="14821" width="43.85546875" style="1" customWidth="1"/>
    <col min="14822" max="14822" width="21.28515625" style="1" customWidth="1"/>
    <col min="14823" max="14823" width="20.42578125" style="1" customWidth="1"/>
    <col min="14824" max="14824" width="11.28515625" style="1" bestFit="1" customWidth="1"/>
    <col min="14825" max="14825" width="11.5703125" style="1" bestFit="1" customWidth="1"/>
    <col min="14826" max="15072" width="9.140625" style="1"/>
    <col min="15073" max="15073" width="3.140625" style="1" customWidth="1"/>
    <col min="15074" max="15074" width="3" style="1" customWidth="1"/>
    <col min="15075" max="15075" width="3.5703125" style="1" customWidth="1"/>
    <col min="15076" max="15076" width="2.42578125" style="1" customWidth="1"/>
    <col min="15077" max="15077" width="43.85546875" style="1" customWidth="1"/>
    <col min="15078" max="15078" width="21.28515625" style="1" customWidth="1"/>
    <col min="15079" max="15079" width="20.42578125" style="1" customWidth="1"/>
    <col min="15080" max="15080" width="11.28515625" style="1" bestFit="1" customWidth="1"/>
    <col min="15081" max="15081" width="11.5703125" style="1" bestFit="1" customWidth="1"/>
    <col min="15082" max="15328" width="9.140625" style="1"/>
    <col min="15329" max="15329" width="3.140625" style="1" customWidth="1"/>
    <col min="15330" max="15330" width="3" style="1" customWidth="1"/>
    <col min="15331" max="15331" width="3.5703125" style="1" customWidth="1"/>
    <col min="15332" max="15332" width="2.42578125" style="1" customWidth="1"/>
    <col min="15333" max="15333" width="43.85546875" style="1" customWidth="1"/>
    <col min="15334" max="15334" width="21.28515625" style="1" customWidth="1"/>
    <col min="15335" max="15335" width="20.42578125" style="1" customWidth="1"/>
    <col min="15336" max="15336" width="11.28515625" style="1" bestFit="1" customWidth="1"/>
    <col min="15337" max="15337" width="11.5703125" style="1" bestFit="1" customWidth="1"/>
    <col min="15338" max="15584" width="9.140625" style="1"/>
    <col min="15585" max="15585" width="3.140625" style="1" customWidth="1"/>
    <col min="15586" max="15586" width="3" style="1" customWidth="1"/>
    <col min="15587" max="15587" width="3.5703125" style="1" customWidth="1"/>
    <col min="15588" max="15588" width="2.42578125" style="1" customWidth="1"/>
    <col min="15589" max="15589" width="43.85546875" style="1" customWidth="1"/>
    <col min="15590" max="15590" width="21.28515625" style="1" customWidth="1"/>
    <col min="15591" max="15591" width="20.42578125" style="1" customWidth="1"/>
    <col min="15592" max="15592" width="11.28515625" style="1" bestFit="1" customWidth="1"/>
    <col min="15593" max="15593" width="11.5703125" style="1" bestFit="1" customWidth="1"/>
    <col min="15594" max="15840" width="9.140625" style="1"/>
    <col min="15841" max="15841" width="3.140625" style="1" customWidth="1"/>
    <col min="15842" max="15842" width="3" style="1" customWidth="1"/>
    <col min="15843" max="15843" width="3.5703125" style="1" customWidth="1"/>
    <col min="15844" max="15844" width="2.42578125" style="1" customWidth="1"/>
    <col min="15845" max="15845" width="43.85546875" style="1" customWidth="1"/>
    <col min="15846" max="15846" width="21.28515625" style="1" customWidth="1"/>
    <col min="15847" max="15847" width="20.42578125" style="1" customWidth="1"/>
    <col min="15848" max="15848" width="11.28515625" style="1" bestFit="1" customWidth="1"/>
    <col min="15849" max="15849" width="11.5703125" style="1" bestFit="1" customWidth="1"/>
    <col min="15850" max="16096" width="9.140625" style="1"/>
    <col min="16097" max="16097" width="3.140625" style="1" customWidth="1"/>
    <col min="16098" max="16098" width="3" style="1" customWidth="1"/>
    <col min="16099" max="16099" width="3.5703125" style="1" customWidth="1"/>
    <col min="16100" max="16100" width="2.42578125" style="1" customWidth="1"/>
    <col min="16101" max="16101" width="43.85546875" style="1" customWidth="1"/>
    <col min="16102" max="16102" width="21.28515625" style="1" customWidth="1"/>
    <col min="16103" max="16103" width="20.42578125" style="1" customWidth="1"/>
    <col min="16104" max="16104" width="11.28515625" style="1" bestFit="1" customWidth="1"/>
    <col min="16105" max="16105" width="11.5703125" style="1" bestFit="1" customWidth="1"/>
    <col min="16106" max="16384" width="9.140625" style="1"/>
  </cols>
  <sheetData>
    <row r="1" spans="2:7" ht="14.25" thickBot="1"/>
    <row r="2" spans="2:7" ht="15" thickTop="1">
      <c r="B2" s="2" t="s">
        <v>3473</v>
      </c>
      <c r="C2" s="3"/>
      <c r="D2" s="3"/>
      <c r="E2" s="3"/>
      <c r="F2" s="4"/>
      <c r="G2" s="809"/>
    </row>
    <row r="3" spans="2:7" ht="14.25">
      <c r="B3" s="921"/>
      <c r="C3" s="922"/>
      <c r="D3" s="922"/>
      <c r="E3" s="922"/>
      <c r="F3" s="922" t="s">
        <v>3441</v>
      </c>
      <c r="G3" s="16"/>
    </row>
    <row r="4" spans="2:7" ht="32.25" customHeight="1">
      <c r="B4" s="1030" t="s">
        <v>3478</v>
      </c>
      <c r="C4" s="1031"/>
      <c r="D4" s="1031"/>
      <c r="E4" s="1031"/>
      <c r="F4" s="1031"/>
      <c r="G4" s="1032"/>
    </row>
    <row r="5" spans="2:7" ht="14.25">
      <c r="B5" s="1026" t="s">
        <v>2</v>
      </c>
      <c r="C5" s="1027"/>
      <c r="D5" s="1027"/>
      <c r="E5" s="1027"/>
      <c r="F5" s="1023" t="s">
        <v>3460</v>
      </c>
      <c r="G5" s="1024"/>
    </row>
    <row r="6" spans="2:7" ht="75.75" customHeight="1">
      <c r="B6" s="1026"/>
      <c r="C6" s="1027"/>
      <c r="D6" s="1027"/>
      <c r="E6" s="1027"/>
      <c r="F6" s="808" t="s">
        <v>5</v>
      </c>
      <c r="G6" s="810" t="s">
        <v>6</v>
      </c>
    </row>
    <row r="7" spans="2:7" ht="14.25">
      <c r="B7" s="7" t="s">
        <v>7</v>
      </c>
      <c r="C7" s="8"/>
      <c r="D7" s="9"/>
      <c r="E7" s="6"/>
      <c r="F7" s="10"/>
      <c r="G7" s="811"/>
    </row>
    <row r="8" spans="2:7" ht="14.25">
      <c r="B8" s="11"/>
      <c r="C8" s="8" t="s">
        <v>8</v>
      </c>
      <c r="D8" s="12"/>
      <c r="E8" s="6"/>
      <c r="F8" s="10">
        <v>1132356825</v>
      </c>
      <c r="G8" s="811">
        <v>1335340600</v>
      </c>
    </row>
    <row r="9" spans="2:7">
      <c r="B9" s="11"/>
      <c r="C9" s="13"/>
      <c r="D9" s="12"/>
      <c r="E9" s="6" t="s">
        <v>9</v>
      </c>
      <c r="F9" s="10">
        <v>0</v>
      </c>
      <c r="G9" s="811">
        <v>0</v>
      </c>
    </row>
    <row r="10" spans="2:7" ht="28.5">
      <c r="B10" s="11"/>
      <c r="C10" s="13"/>
      <c r="D10" s="12"/>
      <c r="E10" s="14" t="s">
        <v>10</v>
      </c>
      <c r="F10" s="812">
        <v>1132356825</v>
      </c>
      <c r="G10" s="813">
        <v>1335340600</v>
      </c>
    </row>
    <row r="11" spans="2:7">
      <c r="B11" s="11"/>
      <c r="C11" s="13"/>
      <c r="D11" s="12"/>
      <c r="E11" s="6" t="s">
        <v>11</v>
      </c>
      <c r="F11" s="812">
        <v>0</v>
      </c>
      <c r="G11" s="813">
        <v>0</v>
      </c>
    </row>
    <row r="12" spans="2:7" ht="14.25">
      <c r="B12" s="11"/>
      <c r="C12" s="8" t="s">
        <v>12</v>
      </c>
      <c r="D12" s="9"/>
      <c r="E12" s="6"/>
      <c r="F12" s="15"/>
      <c r="G12" s="814"/>
    </row>
    <row r="13" spans="2:7" ht="14.25">
      <c r="B13" s="11"/>
      <c r="C13" s="8"/>
      <c r="D13" s="12" t="s">
        <v>13</v>
      </c>
      <c r="E13" s="6"/>
      <c r="F13" s="10">
        <v>226691779.82000002</v>
      </c>
      <c r="G13" s="811">
        <v>264590932.12999997</v>
      </c>
    </row>
    <row r="14" spans="2:7">
      <c r="B14" s="11"/>
      <c r="C14" s="13"/>
      <c r="D14" s="16" t="s">
        <v>14</v>
      </c>
      <c r="E14" s="6"/>
      <c r="F14" s="10">
        <v>0</v>
      </c>
      <c r="G14" s="811">
        <v>0</v>
      </c>
    </row>
    <row r="15" spans="2:7">
      <c r="B15" s="11"/>
      <c r="C15" s="13"/>
      <c r="D15" s="16" t="s">
        <v>15</v>
      </c>
      <c r="E15" s="6"/>
      <c r="F15" s="10">
        <v>0</v>
      </c>
      <c r="G15" s="811">
        <v>0</v>
      </c>
    </row>
    <row r="16" spans="2:7">
      <c r="B16" s="11"/>
      <c r="C16" s="13"/>
      <c r="D16" s="6" t="s">
        <v>16</v>
      </c>
      <c r="E16" s="6"/>
      <c r="F16" s="10">
        <v>29693262</v>
      </c>
      <c r="G16" s="811">
        <v>32480235</v>
      </c>
    </row>
    <row r="17" spans="2:7">
      <c r="B17" s="11"/>
      <c r="C17" s="13"/>
      <c r="D17" s="6" t="s">
        <v>17</v>
      </c>
      <c r="E17" s="6"/>
      <c r="F17" s="10">
        <v>32609</v>
      </c>
      <c r="G17" s="811">
        <v>845281</v>
      </c>
    </row>
    <row r="18" spans="2:7">
      <c r="B18" s="11"/>
      <c r="C18" s="13"/>
      <c r="D18" s="6" t="s">
        <v>18</v>
      </c>
      <c r="E18" s="6"/>
      <c r="F18" s="10">
        <v>0</v>
      </c>
      <c r="G18" s="811">
        <v>0</v>
      </c>
    </row>
    <row r="19" spans="2:7">
      <c r="B19" s="11"/>
      <c r="C19" s="13"/>
      <c r="D19" s="6" t="s">
        <v>19</v>
      </c>
      <c r="E19" s="6"/>
      <c r="F19" s="10">
        <v>31138051.869999997</v>
      </c>
      <c r="G19" s="811">
        <v>1891964.06</v>
      </c>
    </row>
    <row r="20" spans="2:7">
      <c r="B20" s="11"/>
      <c r="C20" s="13"/>
      <c r="D20" s="6" t="s">
        <v>20</v>
      </c>
      <c r="E20" s="6"/>
      <c r="F20" s="15"/>
      <c r="G20" s="814"/>
    </row>
    <row r="21" spans="2:7">
      <c r="B21" s="11"/>
      <c r="C21" s="13"/>
      <c r="D21" s="12"/>
      <c r="E21" s="6" t="s">
        <v>21</v>
      </c>
      <c r="F21" s="10">
        <v>11828454.92</v>
      </c>
      <c r="G21" s="811">
        <v>14880580.069999998</v>
      </c>
    </row>
    <row r="22" spans="2:7">
      <c r="B22" s="11"/>
      <c r="C22" s="13"/>
      <c r="D22" s="12"/>
      <c r="E22" s="6" t="s">
        <v>22</v>
      </c>
      <c r="F22" s="10">
        <v>135589556.03</v>
      </c>
      <c r="G22" s="811">
        <v>145587732.24000001</v>
      </c>
    </row>
    <row r="23" spans="2:7" ht="14.25">
      <c r="B23" s="11"/>
      <c r="C23" s="8" t="s">
        <v>23</v>
      </c>
      <c r="D23" s="12"/>
      <c r="E23" s="6"/>
      <c r="F23" s="15"/>
      <c r="G23" s="814"/>
    </row>
    <row r="24" spans="2:7" ht="14.25">
      <c r="B24" s="11"/>
      <c r="C24" s="8" t="s">
        <v>24</v>
      </c>
      <c r="D24" s="12"/>
      <c r="E24" s="6"/>
      <c r="F24" s="15"/>
      <c r="G24" s="814"/>
    </row>
    <row r="25" spans="2:7" ht="15" thickBot="1">
      <c r="B25" s="7" t="s">
        <v>25</v>
      </c>
      <c r="C25" s="13"/>
      <c r="D25" s="12"/>
      <c r="E25" s="6"/>
      <c r="F25" s="17">
        <f t="shared" ref="F25:G25" si="0">+SUM(F10:F24)</f>
        <v>1567330538.6399999</v>
      </c>
      <c r="G25" s="815">
        <f t="shared" si="0"/>
        <v>1795617324.4999998</v>
      </c>
    </row>
    <row r="26" spans="2:7" ht="14.25" thickTop="1">
      <c r="B26" s="18"/>
      <c r="C26" s="13"/>
      <c r="D26" s="12"/>
      <c r="E26" s="6"/>
      <c r="F26" s="15"/>
      <c r="G26" s="814"/>
    </row>
    <row r="27" spans="2:7" ht="14.25">
      <c r="B27" s="19" t="s">
        <v>26</v>
      </c>
      <c r="C27" s="20"/>
      <c r="D27" s="12"/>
      <c r="E27" s="6"/>
      <c r="F27" s="15"/>
      <c r="G27" s="814"/>
    </row>
    <row r="28" spans="2:7" ht="14.25">
      <c r="B28" s="19"/>
      <c r="C28" s="20" t="s">
        <v>27</v>
      </c>
      <c r="D28" s="21"/>
      <c r="E28" s="6"/>
      <c r="F28" s="22"/>
      <c r="G28" s="816"/>
    </row>
    <row r="29" spans="2:7" ht="14.25">
      <c r="B29" s="19"/>
      <c r="C29" s="21"/>
      <c r="D29" s="23" t="s">
        <v>28</v>
      </c>
      <c r="E29" s="24"/>
      <c r="F29" s="10">
        <v>241498762</v>
      </c>
      <c r="G29" s="811">
        <v>213010978</v>
      </c>
    </row>
    <row r="30" spans="2:7" ht="14.25">
      <c r="B30" s="19"/>
      <c r="C30" s="21"/>
      <c r="D30" s="24"/>
      <c r="E30" s="24" t="s">
        <v>29</v>
      </c>
      <c r="F30" s="15"/>
      <c r="G30" s="814"/>
    </row>
    <row r="31" spans="2:7" ht="14.25">
      <c r="B31" s="19"/>
      <c r="C31" s="21"/>
      <c r="D31" s="23" t="s">
        <v>30</v>
      </c>
      <c r="E31" s="24"/>
      <c r="F31" s="10">
        <v>78210975</v>
      </c>
      <c r="G31" s="811">
        <v>90924931</v>
      </c>
    </row>
    <row r="32" spans="2:7" ht="14.25">
      <c r="B32" s="19"/>
      <c r="C32" s="21"/>
      <c r="D32" s="24"/>
      <c r="E32" s="24" t="s">
        <v>29</v>
      </c>
      <c r="F32" s="15"/>
      <c r="G32" s="814"/>
    </row>
    <row r="33" spans="2:7" ht="14.25">
      <c r="B33" s="19"/>
      <c r="C33" s="21"/>
      <c r="D33" s="23" t="s">
        <v>31</v>
      </c>
      <c r="E33" s="24"/>
      <c r="F33" s="10">
        <v>121199093</v>
      </c>
      <c r="G33" s="811">
        <v>147603759</v>
      </c>
    </row>
    <row r="34" spans="2:7" ht="14.25">
      <c r="B34" s="19"/>
      <c r="C34" s="21"/>
      <c r="D34" s="24"/>
      <c r="E34" s="24" t="s">
        <v>29</v>
      </c>
      <c r="F34" s="15"/>
      <c r="G34" s="814"/>
    </row>
    <row r="35" spans="2:7" ht="14.25">
      <c r="B35" s="11"/>
      <c r="C35" s="26"/>
      <c r="D35" s="24"/>
      <c r="E35" s="24"/>
      <c r="F35" s="15"/>
      <c r="G35" s="814"/>
    </row>
    <row r="36" spans="2:7" ht="14.25">
      <c r="B36" s="11"/>
      <c r="C36" s="8" t="s">
        <v>32</v>
      </c>
      <c r="D36" s="6"/>
      <c r="E36" s="6"/>
      <c r="F36" s="10">
        <v>889002534.41000009</v>
      </c>
      <c r="G36" s="811">
        <v>910587330.50000012</v>
      </c>
    </row>
    <row r="37" spans="2:7" ht="14.25">
      <c r="B37" s="11"/>
      <c r="C37" s="27" t="s">
        <v>33</v>
      </c>
      <c r="D37" s="6"/>
      <c r="E37" s="6"/>
      <c r="F37" s="10">
        <v>30890897</v>
      </c>
      <c r="G37" s="811">
        <v>32521821</v>
      </c>
    </row>
    <row r="38" spans="2:7" ht="14.25">
      <c r="B38" s="11"/>
      <c r="C38" s="27" t="s">
        <v>34</v>
      </c>
      <c r="D38" s="26"/>
      <c r="E38" s="6"/>
      <c r="F38" s="10">
        <v>100069386.00000001</v>
      </c>
      <c r="G38" s="811">
        <v>101897388.00000001</v>
      </c>
    </row>
    <row r="39" spans="2:7" ht="15" thickBot="1">
      <c r="B39" s="11"/>
      <c r="C39" s="27" t="s">
        <v>35</v>
      </c>
      <c r="D39" s="26"/>
      <c r="E39" s="6"/>
      <c r="F39" s="817">
        <v>0</v>
      </c>
      <c r="G39" s="818">
        <v>0</v>
      </c>
    </row>
    <row r="40" spans="2:7" ht="15.75" thickTop="1" thickBot="1">
      <c r="B40" s="29" t="s">
        <v>36</v>
      </c>
      <c r="C40" s="30"/>
      <c r="D40" s="31"/>
      <c r="E40" s="32"/>
      <c r="F40" s="34">
        <f t="shared" ref="F40:G40" si="1">+SUM(F27:F39)</f>
        <v>1460871647.4100001</v>
      </c>
      <c r="G40" s="819">
        <f t="shared" si="1"/>
        <v>1496546207.5</v>
      </c>
    </row>
    <row r="41" spans="2:7" ht="15" thickTop="1">
      <c r="B41" s="11"/>
      <c r="C41" s="27" t="s">
        <v>37</v>
      </c>
      <c r="D41" s="21"/>
      <c r="E41" s="6"/>
      <c r="F41" s="37">
        <f t="shared" ref="F41:G41" si="2">+F25-F40</f>
        <v>106458891.22999978</v>
      </c>
      <c r="G41" s="820">
        <f t="shared" si="2"/>
        <v>299071116.99999976</v>
      </c>
    </row>
    <row r="42" spans="2:7" ht="15" thickBot="1">
      <c r="B42" s="19" t="s">
        <v>38</v>
      </c>
      <c r="C42" s="39"/>
      <c r="D42" s="6"/>
      <c r="E42" s="47"/>
      <c r="F42" s="821">
        <v>2249</v>
      </c>
      <c r="G42" s="822">
        <v>2500</v>
      </c>
    </row>
    <row r="43" spans="2:7" ht="15.75" thickTop="1" thickBot="1">
      <c r="B43" s="41" t="s">
        <v>39</v>
      </c>
      <c r="C43" s="42"/>
      <c r="D43" s="43"/>
      <c r="E43" s="44"/>
      <c r="F43" s="46">
        <f>F40/F42</f>
        <v>649564.98328590486</v>
      </c>
      <c r="G43" s="823">
        <f>G40/G42</f>
        <v>598618.48300000001</v>
      </c>
    </row>
    <row r="44" spans="2:7" ht="15" thickTop="1">
      <c r="C44" s="38"/>
      <c r="D44" s="21"/>
    </row>
    <row r="45" spans="2:7" ht="14.25">
      <c r="C45" s="38"/>
      <c r="D45" s="21"/>
    </row>
  </sheetData>
  <mergeCells count="3">
    <mergeCell ref="B5:E6"/>
    <mergeCell ref="F5:G5"/>
    <mergeCell ref="B4:G4"/>
  </mergeCells>
  <printOptions horizontalCentered="1"/>
  <pageMargins left="0.15748031496062992" right="0.15748031496062992" top="1.0236220472440944" bottom="7.874015748031496E-2" header="0.15748031496062992" footer="0.15748031496062992"/>
  <pageSetup paperSize="5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rgb="FF92D050"/>
  </sheetPr>
  <dimension ref="B4:H38"/>
  <sheetViews>
    <sheetView view="pageBreakPreview" zoomScale="60" workbookViewId="0">
      <selection activeCell="F12" sqref="F12:G35"/>
    </sheetView>
  </sheetViews>
  <sheetFormatPr defaultRowHeight="12.75"/>
  <cols>
    <col min="1" max="1" width="3.85546875" style="490" customWidth="1"/>
    <col min="2" max="2" width="28.140625" style="490" customWidth="1"/>
    <col min="3" max="4" width="14.5703125" style="492" customWidth="1"/>
    <col min="5" max="5" width="28.5703125" style="490" customWidth="1"/>
    <col min="6" max="6" width="14.42578125" style="492" customWidth="1"/>
    <col min="7" max="7" width="14.140625" style="492" customWidth="1"/>
    <col min="8" max="8" width="15" style="490" bestFit="1" customWidth="1"/>
    <col min="9" max="254" width="9.140625" style="490"/>
    <col min="255" max="255" width="3.85546875" style="490" customWidth="1"/>
    <col min="256" max="256" width="30" style="490" customWidth="1"/>
    <col min="257" max="257" width="14.5703125" style="490" customWidth="1"/>
    <col min="258" max="258" width="14" style="490" customWidth="1"/>
    <col min="259" max="259" width="13.42578125" style="490" customWidth="1"/>
    <col min="260" max="260" width="20.5703125" style="490" customWidth="1"/>
    <col min="261" max="261" width="15.28515625" style="490" customWidth="1"/>
    <col min="262" max="262" width="10.5703125" style="490" bestFit="1" customWidth="1"/>
    <col min="263" max="263" width="15.140625" style="490" customWidth="1"/>
    <col min="264" max="510" width="9.140625" style="490"/>
    <col min="511" max="511" width="3.85546875" style="490" customWidth="1"/>
    <col min="512" max="512" width="30" style="490" customWidth="1"/>
    <col min="513" max="513" width="14.5703125" style="490" customWidth="1"/>
    <col min="514" max="514" width="14" style="490" customWidth="1"/>
    <col min="515" max="515" width="13.42578125" style="490" customWidth="1"/>
    <col min="516" max="516" width="20.5703125" style="490" customWidth="1"/>
    <col min="517" max="517" width="15.28515625" style="490" customWidth="1"/>
    <col min="518" max="518" width="10.5703125" style="490" bestFit="1" customWidth="1"/>
    <col min="519" max="519" width="15.140625" style="490" customWidth="1"/>
    <col min="520" max="766" width="9.140625" style="490"/>
    <col min="767" max="767" width="3.85546875" style="490" customWidth="1"/>
    <col min="768" max="768" width="30" style="490" customWidth="1"/>
    <col min="769" max="769" width="14.5703125" style="490" customWidth="1"/>
    <col min="770" max="770" width="14" style="490" customWidth="1"/>
    <col min="771" max="771" width="13.42578125" style="490" customWidth="1"/>
    <col min="772" max="772" width="20.5703125" style="490" customWidth="1"/>
    <col min="773" max="773" width="15.28515625" style="490" customWidth="1"/>
    <col min="774" max="774" width="10.5703125" style="490" bestFit="1" customWidth="1"/>
    <col min="775" max="775" width="15.140625" style="490" customWidth="1"/>
    <col min="776" max="1022" width="9.140625" style="490"/>
    <col min="1023" max="1023" width="3.85546875" style="490" customWidth="1"/>
    <col min="1024" max="1024" width="30" style="490" customWidth="1"/>
    <col min="1025" max="1025" width="14.5703125" style="490" customWidth="1"/>
    <col min="1026" max="1026" width="14" style="490" customWidth="1"/>
    <col min="1027" max="1027" width="13.42578125" style="490" customWidth="1"/>
    <col min="1028" max="1028" width="20.5703125" style="490" customWidth="1"/>
    <col min="1029" max="1029" width="15.28515625" style="490" customWidth="1"/>
    <col min="1030" max="1030" width="10.5703125" style="490" bestFit="1" customWidth="1"/>
    <col min="1031" max="1031" width="15.140625" style="490" customWidth="1"/>
    <col min="1032" max="1278" width="9.140625" style="490"/>
    <col min="1279" max="1279" width="3.85546875" style="490" customWidth="1"/>
    <col min="1280" max="1280" width="30" style="490" customWidth="1"/>
    <col min="1281" max="1281" width="14.5703125" style="490" customWidth="1"/>
    <col min="1282" max="1282" width="14" style="490" customWidth="1"/>
    <col min="1283" max="1283" width="13.42578125" style="490" customWidth="1"/>
    <col min="1284" max="1284" width="20.5703125" style="490" customWidth="1"/>
    <col min="1285" max="1285" width="15.28515625" style="490" customWidth="1"/>
    <col min="1286" max="1286" width="10.5703125" style="490" bestFit="1" customWidth="1"/>
    <col min="1287" max="1287" width="15.140625" style="490" customWidth="1"/>
    <col min="1288" max="1534" width="9.140625" style="490"/>
    <col min="1535" max="1535" width="3.85546875" style="490" customWidth="1"/>
    <col min="1536" max="1536" width="30" style="490" customWidth="1"/>
    <col min="1537" max="1537" width="14.5703125" style="490" customWidth="1"/>
    <col min="1538" max="1538" width="14" style="490" customWidth="1"/>
    <col min="1539" max="1539" width="13.42578125" style="490" customWidth="1"/>
    <col min="1540" max="1540" width="20.5703125" style="490" customWidth="1"/>
    <col min="1541" max="1541" width="15.28515625" style="490" customWidth="1"/>
    <col min="1542" max="1542" width="10.5703125" style="490" bestFit="1" customWidth="1"/>
    <col min="1543" max="1543" width="15.140625" style="490" customWidth="1"/>
    <col min="1544" max="1790" width="9.140625" style="490"/>
    <col min="1791" max="1791" width="3.85546875" style="490" customWidth="1"/>
    <col min="1792" max="1792" width="30" style="490" customWidth="1"/>
    <col min="1793" max="1793" width="14.5703125" style="490" customWidth="1"/>
    <col min="1794" max="1794" width="14" style="490" customWidth="1"/>
    <col min="1795" max="1795" width="13.42578125" style="490" customWidth="1"/>
    <col min="1796" max="1796" width="20.5703125" style="490" customWidth="1"/>
    <col min="1797" max="1797" width="15.28515625" style="490" customWidth="1"/>
    <col min="1798" max="1798" width="10.5703125" style="490" bestFit="1" customWidth="1"/>
    <col min="1799" max="1799" width="15.140625" style="490" customWidth="1"/>
    <col min="1800" max="2046" width="9.140625" style="490"/>
    <col min="2047" max="2047" width="3.85546875" style="490" customWidth="1"/>
    <col min="2048" max="2048" width="30" style="490" customWidth="1"/>
    <col min="2049" max="2049" width="14.5703125" style="490" customWidth="1"/>
    <col min="2050" max="2050" width="14" style="490" customWidth="1"/>
    <col min="2051" max="2051" width="13.42578125" style="490" customWidth="1"/>
    <col min="2052" max="2052" width="20.5703125" style="490" customWidth="1"/>
    <col min="2053" max="2053" width="15.28515625" style="490" customWidth="1"/>
    <col min="2054" max="2054" width="10.5703125" style="490" bestFit="1" customWidth="1"/>
    <col min="2055" max="2055" width="15.140625" style="490" customWidth="1"/>
    <col min="2056" max="2302" width="9.140625" style="490"/>
    <col min="2303" max="2303" width="3.85546875" style="490" customWidth="1"/>
    <col min="2304" max="2304" width="30" style="490" customWidth="1"/>
    <col min="2305" max="2305" width="14.5703125" style="490" customWidth="1"/>
    <col min="2306" max="2306" width="14" style="490" customWidth="1"/>
    <col min="2307" max="2307" width="13.42578125" style="490" customWidth="1"/>
    <col min="2308" max="2308" width="20.5703125" style="490" customWidth="1"/>
    <col min="2309" max="2309" width="15.28515625" style="490" customWidth="1"/>
    <col min="2310" max="2310" width="10.5703125" style="490" bestFit="1" customWidth="1"/>
    <col min="2311" max="2311" width="15.140625" style="490" customWidth="1"/>
    <col min="2312" max="2558" width="9.140625" style="490"/>
    <col min="2559" max="2559" width="3.85546875" style="490" customWidth="1"/>
    <col min="2560" max="2560" width="30" style="490" customWidth="1"/>
    <col min="2561" max="2561" width="14.5703125" style="490" customWidth="1"/>
    <col min="2562" max="2562" width="14" style="490" customWidth="1"/>
    <col min="2563" max="2563" width="13.42578125" style="490" customWidth="1"/>
    <col min="2564" max="2564" width="20.5703125" style="490" customWidth="1"/>
    <col min="2565" max="2565" width="15.28515625" style="490" customWidth="1"/>
    <col min="2566" max="2566" width="10.5703125" style="490" bestFit="1" customWidth="1"/>
    <col min="2567" max="2567" width="15.140625" style="490" customWidth="1"/>
    <col min="2568" max="2814" width="9.140625" style="490"/>
    <col min="2815" max="2815" width="3.85546875" style="490" customWidth="1"/>
    <col min="2816" max="2816" width="30" style="490" customWidth="1"/>
    <col min="2817" max="2817" width="14.5703125" style="490" customWidth="1"/>
    <col min="2818" max="2818" width="14" style="490" customWidth="1"/>
    <col min="2819" max="2819" width="13.42578125" style="490" customWidth="1"/>
    <col min="2820" max="2820" width="20.5703125" style="490" customWidth="1"/>
    <col min="2821" max="2821" width="15.28515625" style="490" customWidth="1"/>
    <col min="2822" max="2822" width="10.5703125" style="490" bestFit="1" customWidth="1"/>
    <col min="2823" max="2823" width="15.140625" style="490" customWidth="1"/>
    <col min="2824" max="3070" width="9.140625" style="490"/>
    <col min="3071" max="3071" width="3.85546875" style="490" customWidth="1"/>
    <col min="3072" max="3072" width="30" style="490" customWidth="1"/>
    <col min="3073" max="3073" width="14.5703125" style="490" customWidth="1"/>
    <col min="3074" max="3074" width="14" style="490" customWidth="1"/>
    <col min="3075" max="3075" width="13.42578125" style="490" customWidth="1"/>
    <col min="3076" max="3076" width="20.5703125" style="490" customWidth="1"/>
    <col min="3077" max="3077" width="15.28515625" style="490" customWidth="1"/>
    <col min="3078" max="3078" width="10.5703125" style="490" bestFit="1" customWidth="1"/>
    <col min="3079" max="3079" width="15.140625" style="490" customWidth="1"/>
    <col min="3080" max="3326" width="9.140625" style="490"/>
    <col min="3327" max="3327" width="3.85546875" style="490" customWidth="1"/>
    <col min="3328" max="3328" width="30" style="490" customWidth="1"/>
    <col min="3329" max="3329" width="14.5703125" style="490" customWidth="1"/>
    <col min="3330" max="3330" width="14" style="490" customWidth="1"/>
    <col min="3331" max="3331" width="13.42578125" style="490" customWidth="1"/>
    <col min="3332" max="3332" width="20.5703125" style="490" customWidth="1"/>
    <col min="3333" max="3333" width="15.28515625" style="490" customWidth="1"/>
    <col min="3334" max="3334" width="10.5703125" style="490" bestFit="1" customWidth="1"/>
    <col min="3335" max="3335" width="15.140625" style="490" customWidth="1"/>
    <col min="3336" max="3582" width="9.140625" style="490"/>
    <col min="3583" max="3583" width="3.85546875" style="490" customWidth="1"/>
    <col min="3584" max="3584" width="30" style="490" customWidth="1"/>
    <col min="3585" max="3585" width="14.5703125" style="490" customWidth="1"/>
    <col min="3586" max="3586" width="14" style="490" customWidth="1"/>
    <col min="3587" max="3587" width="13.42578125" style="490" customWidth="1"/>
    <col min="3588" max="3588" width="20.5703125" style="490" customWidth="1"/>
    <col min="3589" max="3589" width="15.28515625" style="490" customWidth="1"/>
    <col min="3590" max="3590" width="10.5703125" style="490" bestFit="1" customWidth="1"/>
    <col min="3591" max="3591" width="15.140625" style="490" customWidth="1"/>
    <col min="3592" max="3838" width="9.140625" style="490"/>
    <col min="3839" max="3839" width="3.85546875" style="490" customWidth="1"/>
    <col min="3840" max="3840" width="30" style="490" customWidth="1"/>
    <col min="3841" max="3841" width="14.5703125" style="490" customWidth="1"/>
    <col min="3842" max="3842" width="14" style="490" customWidth="1"/>
    <col min="3843" max="3843" width="13.42578125" style="490" customWidth="1"/>
    <col min="3844" max="3844" width="20.5703125" style="490" customWidth="1"/>
    <col min="3845" max="3845" width="15.28515625" style="490" customWidth="1"/>
    <col min="3846" max="3846" width="10.5703125" style="490" bestFit="1" customWidth="1"/>
    <col min="3847" max="3847" width="15.140625" style="490" customWidth="1"/>
    <col min="3848" max="4094" width="9.140625" style="490"/>
    <col min="4095" max="4095" width="3.85546875" style="490" customWidth="1"/>
    <col min="4096" max="4096" width="30" style="490" customWidth="1"/>
    <col min="4097" max="4097" width="14.5703125" style="490" customWidth="1"/>
    <col min="4098" max="4098" width="14" style="490" customWidth="1"/>
    <col min="4099" max="4099" width="13.42578125" style="490" customWidth="1"/>
    <col min="4100" max="4100" width="20.5703125" style="490" customWidth="1"/>
    <col min="4101" max="4101" width="15.28515625" style="490" customWidth="1"/>
    <col min="4102" max="4102" width="10.5703125" style="490" bestFit="1" customWidth="1"/>
    <col min="4103" max="4103" width="15.140625" style="490" customWidth="1"/>
    <col min="4104" max="4350" width="9.140625" style="490"/>
    <col min="4351" max="4351" width="3.85546875" style="490" customWidth="1"/>
    <col min="4352" max="4352" width="30" style="490" customWidth="1"/>
    <col min="4353" max="4353" width="14.5703125" style="490" customWidth="1"/>
    <col min="4354" max="4354" width="14" style="490" customWidth="1"/>
    <col min="4355" max="4355" width="13.42578125" style="490" customWidth="1"/>
    <col min="4356" max="4356" width="20.5703125" style="490" customWidth="1"/>
    <col min="4357" max="4357" width="15.28515625" style="490" customWidth="1"/>
    <col min="4358" max="4358" width="10.5703125" style="490" bestFit="1" customWidth="1"/>
    <col min="4359" max="4359" width="15.140625" style="490" customWidth="1"/>
    <col min="4360" max="4606" width="9.140625" style="490"/>
    <col min="4607" max="4607" width="3.85546875" style="490" customWidth="1"/>
    <col min="4608" max="4608" width="30" style="490" customWidth="1"/>
    <col min="4609" max="4609" width="14.5703125" style="490" customWidth="1"/>
    <col min="4610" max="4610" width="14" style="490" customWidth="1"/>
    <col min="4611" max="4611" width="13.42578125" style="490" customWidth="1"/>
    <col min="4612" max="4612" width="20.5703125" style="490" customWidth="1"/>
    <col min="4613" max="4613" width="15.28515625" style="490" customWidth="1"/>
    <col min="4614" max="4614" width="10.5703125" style="490" bestFit="1" customWidth="1"/>
    <col min="4615" max="4615" width="15.140625" style="490" customWidth="1"/>
    <col min="4616" max="4862" width="9.140625" style="490"/>
    <col min="4863" max="4863" width="3.85546875" style="490" customWidth="1"/>
    <col min="4864" max="4864" width="30" style="490" customWidth="1"/>
    <col min="4865" max="4865" width="14.5703125" style="490" customWidth="1"/>
    <col min="4866" max="4866" width="14" style="490" customWidth="1"/>
    <col min="4867" max="4867" width="13.42578125" style="490" customWidth="1"/>
    <col min="4868" max="4868" width="20.5703125" style="490" customWidth="1"/>
    <col min="4869" max="4869" width="15.28515625" style="490" customWidth="1"/>
    <col min="4870" max="4870" width="10.5703125" style="490" bestFit="1" customWidth="1"/>
    <col min="4871" max="4871" width="15.140625" style="490" customWidth="1"/>
    <col min="4872" max="5118" width="9.140625" style="490"/>
    <col min="5119" max="5119" width="3.85546875" style="490" customWidth="1"/>
    <col min="5120" max="5120" width="30" style="490" customWidth="1"/>
    <col min="5121" max="5121" width="14.5703125" style="490" customWidth="1"/>
    <col min="5122" max="5122" width="14" style="490" customWidth="1"/>
    <col min="5123" max="5123" width="13.42578125" style="490" customWidth="1"/>
    <col min="5124" max="5124" width="20.5703125" style="490" customWidth="1"/>
    <col min="5125" max="5125" width="15.28515625" style="490" customWidth="1"/>
    <col min="5126" max="5126" width="10.5703125" style="490" bestFit="1" customWidth="1"/>
    <col min="5127" max="5127" width="15.140625" style="490" customWidth="1"/>
    <col min="5128" max="5374" width="9.140625" style="490"/>
    <col min="5375" max="5375" width="3.85546875" style="490" customWidth="1"/>
    <col min="5376" max="5376" width="30" style="490" customWidth="1"/>
    <col min="5377" max="5377" width="14.5703125" style="490" customWidth="1"/>
    <col min="5378" max="5378" width="14" style="490" customWidth="1"/>
    <col min="5379" max="5379" width="13.42578125" style="490" customWidth="1"/>
    <col min="5380" max="5380" width="20.5703125" style="490" customWidth="1"/>
    <col min="5381" max="5381" width="15.28515625" style="490" customWidth="1"/>
    <col min="5382" max="5382" width="10.5703125" style="490" bestFit="1" customWidth="1"/>
    <col min="5383" max="5383" width="15.140625" style="490" customWidth="1"/>
    <col min="5384" max="5630" width="9.140625" style="490"/>
    <col min="5631" max="5631" width="3.85546875" style="490" customWidth="1"/>
    <col min="5632" max="5632" width="30" style="490" customWidth="1"/>
    <col min="5633" max="5633" width="14.5703125" style="490" customWidth="1"/>
    <col min="5634" max="5634" width="14" style="490" customWidth="1"/>
    <col min="5635" max="5635" width="13.42578125" style="490" customWidth="1"/>
    <col min="5636" max="5636" width="20.5703125" style="490" customWidth="1"/>
    <col min="5637" max="5637" width="15.28515625" style="490" customWidth="1"/>
    <col min="5638" max="5638" width="10.5703125" style="490" bestFit="1" customWidth="1"/>
    <col min="5639" max="5639" width="15.140625" style="490" customWidth="1"/>
    <col min="5640" max="5886" width="9.140625" style="490"/>
    <col min="5887" max="5887" width="3.85546875" style="490" customWidth="1"/>
    <col min="5888" max="5888" width="30" style="490" customWidth="1"/>
    <col min="5889" max="5889" width="14.5703125" style="490" customWidth="1"/>
    <col min="5890" max="5890" width="14" style="490" customWidth="1"/>
    <col min="5891" max="5891" width="13.42578125" style="490" customWidth="1"/>
    <col min="5892" max="5892" width="20.5703125" style="490" customWidth="1"/>
    <col min="5893" max="5893" width="15.28515625" style="490" customWidth="1"/>
    <col min="5894" max="5894" width="10.5703125" style="490" bestFit="1" customWidth="1"/>
    <col min="5895" max="5895" width="15.140625" style="490" customWidth="1"/>
    <col min="5896" max="6142" width="9.140625" style="490"/>
    <col min="6143" max="6143" width="3.85546875" style="490" customWidth="1"/>
    <col min="6144" max="6144" width="30" style="490" customWidth="1"/>
    <col min="6145" max="6145" width="14.5703125" style="490" customWidth="1"/>
    <col min="6146" max="6146" width="14" style="490" customWidth="1"/>
    <col min="6147" max="6147" width="13.42578125" style="490" customWidth="1"/>
    <col min="6148" max="6148" width="20.5703125" style="490" customWidth="1"/>
    <col min="6149" max="6149" width="15.28515625" style="490" customWidth="1"/>
    <col min="6150" max="6150" width="10.5703125" style="490" bestFit="1" customWidth="1"/>
    <col min="6151" max="6151" width="15.140625" style="490" customWidth="1"/>
    <col min="6152" max="6398" width="9.140625" style="490"/>
    <col min="6399" max="6399" width="3.85546875" style="490" customWidth="1"/>
    <col min="6400" max="6400" width="30" style="490" customWidth="1"/>
    <col min="6401" max="6401" width="14.5703125" style="490" customWidth="1"/>
    <col min="6402" max="6402" width="14" style="490" customWidth="1"/>
    <col min="6403" max="6403" width="13.42578125" style="490" customWidth="1"/>
    <col min="6404" max="6404" width="20.5703125" style="490" customWidth="1"/>
    <col min="6405" max="6405" width="15.28515625" style="490" customWidth="1"/>
    <col min="6406" max="6406" width="10.5703125" style="490" bestFit="1" customWidth="1"/>
    <col min="6407" max="6407" width="15.140625" style="490" customWidth="1"/>
    <col min="6408" max="6654" width="9.140625" style="490"/>
    <col min="6655" max="6655" width="3.85546875" style="490" customWidth="1"/>
    <col min="6656" max="6656" width="30" style="490" customWidth="1"/>
    <col min="6657" max="6657" width="14.5703125" style="490" customWidth="1"/>
    <col min="6658" max="6658" width="14" style="490" customWidth="1"/>
    <col min="6659" max="6659" width="13.42578125" style="490" customWidth="1"/>
    <col min="6660" max="6660" width="20.5703125" style="490" customWidth="1"/>
    <col min="6661" max="6661" width="15.28515625" style="490" customWidth="1"/>
    <col min="6662" max="6662" width="10.5703125" style="490" bestFit="1" customWidth="1"/>
    <col min="6663" max="6663" width="15.140625" style="490" customWidth="1"/>
    <col min="6664" max="6910" width="9.140625" style="490"/>
    <col min="6911" max="6911" width="3.85546875" style="490" customWidth="1"/>
    <col min="6912" max="6912" width="30" style="490" customWidth="1"/>
    <col min="6913" max="6913" width="14.5703125" style="490" customWidth="1"/>
    <col min="6914" max="6914" width="14" style="490" customWidth="1"/>
    <col min="6915" max="6915" width="13.42578125" style="490" customWidth="1"/>
    <col min="6916" max="6916" width="20.5703125" style="490" customWidth="1"/>
    <col min="6917" max="6917" width="15.28515625" style="490" customWidth="1"/>
    <col min="6918" max="6918" width="10.5703125" style="490" bestFit="1" customWidth="1"/>
    <col min="6919" max="6919" width="15.140625" style="490" customWidth="1"/>
    <col min="6920" max="7166" width="9.140625" style="490"/>
    <col min="7167" max="7167" width="3.85546875" style="490" customWidth="1"/>
    <col min="7168" max="7168" width="30" style="490" customWidth="1"/>
    <col min="7169" max="7169" width="14.5703125" style="490" customWidth="1"/>
    <col min="7170" max="7170" width="14" style="490" customWidth="1"/>
    <col min="7171" max="7171" width="13.42578125" style="490" customWidth="1"/>
    <col min="7172" max="7172" width="20.5703125" style="490" customWidth="1"/>
    <col min="7173" max="7173" width="15.28515625" style="490" customWidth="1"/>
    <col min="7174" max="7174" width="10.5703125" style="490" bestFit="1" customWidth="1"/>
    <col min="7175" max="7175" width="15.140625" style="490" customWidth="1"/>
    <col min="7176" max="7422" width="9.140625" style="490"/>
    <col min="7423" max="7423" width="3.85546875" style="490" customWidth="1"/>
    <col min="7424" max="7424" width="30" style="490" customWidth="1"/>
    <col min="7425" max="7425" width="14.5703125" style="490" customWidth="1"/>
    <col min="7426" max="7426" width="14" style="490" customWidth="1"/>
    <col min="7427" max="7427" width="13.42578125" style="490" customWidth="1"/>
    <col min="7428" max="7428" width="20.5703125" style="490" customWidth="1"/>
    <col min="7429" max="7429" width="15.28515625" style="490" customWidth="1"/>
    <col min="7430" max="7430" width="10.5703125" style="490" bestFit="1" customWidth="1"/>
    <col min="7431" max="7431" width="15.140625" style="490" customWidth="1"/>
    <col min="7432" max="7678" width="9.140625" style="490"/>
    <col min="7679" max="7679" width="3.85546875" style="490" customWidth="1"/>
    <col min="7680" max="7680" width="30" style="490" customWidth="1"/>
    <col min="7681" max="7681" width="14.5703125" style="490" customWidth="1"/>
    <col min="7682" max="7682" width="14" style="490" customWidth="1"/>
    <col min="7683" max="7683" width="13.42578125" style="490" customWidth="1"/>
    <col min="7684" max="7684" width="20.5703125" style="490" customWidth="1"/>
    <col min="7685" max="7685" width="15.28515625" style="490" customWidth="1"/>
    <col min="7686" max="7686" width="10.5703125" style="490" bestFit="1" customWidth="1"/>
    <col min="7687" max="7687" width="15.140625" style="490" customWidth="1"/>
    <col min="7688" max="7934" width="9.140625" style="490"/>
    <col min="7935" max="7935" width="3.85546875" style="490" customWidth="1"/>
    <col min="7936" max="7936" width="30" style="490" customWidth="1"/>
    <col min="7937" max="7937" width="14.5703125" style="490" customWidth="1"/>
    <col min="7938" max="7938" width="14" style="490" customWidth="1"/>
    <col min="7939" max="7939" width="13.42578125" style="490" customWidth="1"/>
    <col min="7940" max="7940" width="20.5703125" style="490" customWidth="1"/>
    <col min="7941" max="7941" width="15.28515625" style="490" customWidth="1"/>
    <col min="7942" max="7942" width="10.5703125" style="490" bestFit="1" customWidth="1"/>
    <col min="7943" max="7943" width="15.140625" style="490" customWidth="1"/>
    <col min="7944" max="8190" width="9.140625" style="490"/>
    <col min="8191" max="8191" width="3.85546875" style="490" customWidth="1"/>
    <col min="8192" max="8192" width="30" style="490" customWidth="1"/>
    <col min="8193" max="8193" width="14.5703125" style="490" customWidth="1"/>
    <col min="8194" max="8194" width="14" style="490" customWidth="1"/>
    <col min="8195" max="8195" width="13.42578125" style="490" customWidth="1"/>
    <col min="8196" max="8196" width="20.5703125" style="490" customWidth="1"/>
    <col min="8197" max="8197" width="15.28515625" style="490" customWidth="1"/>
    <col min="8198" max="8198" width="10.5703125" style="490" bestFit="1" customWidth="1"/>
    <col min="8199" max="8199" width="15.140625" style="490" customWidth="1"/>
    <col min="8200" max="8446" width="9.140625" style="490"/>
    <col min="8447" max="8447" width="3.85546875" style="490" customWidth="1"/>
    <col min="8448" max="8448" width="30" style="490" customWidth="1"/>
    <col min="8449" max="8449" width="14.5703125" style="490" customWidth="1"/>
    <col min="8450" max="8450" width="14" style="490" customWidth="1"/>
    <col min="8451" max="8451" width="13.42578125" style="490" customWidth="1"/>
    <col min="8452" max="8452" width="20.5703125" style="490" customWidth="1"/>
    <col min="8453" max="8453" width="15.28515625" style="490" customWidth="1"/>
    <col min="8454" max="8454" width="10.5703125" style="490" bestFit="1" customWidth="1"/>
    <col min="8455" max="8455" width="15.140625" style="490" customWidth="1"/>
    <col min="8456" max="8702" width="9.140625" style="490"/>
    <col min="8703" max="8703" width="3.85546875" style="490" customWidth="1"/>
    <col min="8704" max="8704" width="30" style="490" customWidth="1"/>
    <col min="8705" max="8705" width="14.5703125" style="490" customWidth="1"/>
    <col min="8706" max="8706" width="14" style="490" customWidth="1"/>
    <col min="8707" max="8707" width="13.42578125" style="490" customWidth="1"/>
    <col min="8708" max="8708" width="20.5703125" style="490" customWidth="1"/>
    <col min="8709" max="8709" width="15.28515625" style="490" customWidth="1"/>
    <col min="8710" max="8710" width="10.5703125" style="490" bestFit="1" customWidth="1"/>
    <col min="8711" max="8711" width="15.140625" style="490" customWidth="1"/>
    <col min="8712" max="8958" width="9.140625" style="490"/>
    <col min="8959" max="8959" width="3.85546875" style="490" customWidth="1"/>
    <col min="8960" max="8960" width="30" style="490" customWidth="1"/>
    <col min="8961" max="8961" width="14.5703125" style="490" customWidth="1"/>
    <col min="8962" max="8962" width="14" style="490" customWidth="1"/>
    <col min="8963" max="8963" width="13.42578125" style="490" customWidth="1"/>
    <col min="8964" max="8964" width="20.5703125" style="490" customWidth="1"/>
    <col min="8965" max="8965" width="15.28515625" style="490" customWidth="1"/>
    <col min="8966" max="8966" width="10.5703125" style="490" bestFit="1" customWidth="1"/>
    <col min="8967" max="8967" width="15.140625" style="490" customWidth="1"/>
    <col min="8968" max="9214" width="9.140625" style="490"/>
    <col min="9215" max="9215" width="3.85546875" style="490" customWidth="1"/>
    <col min="9216" max="9216" width="30" style="490" customWidth="1"/>
    <col min="9217" max="9217" width="14.5703125" style="490" customWidth="1"/>
    <col min="9218" max="9218" width="14" style="490" customWidth="1"/>
    <col min="9219" max="9219" width="13.42578125" style="490" customWidth="1"/>
    <col min="9220" max="9220" width="20.5703125" style="490" customWidth="1"/>
    <col min="9221" max="9221" width="15.28515625" style="490" customWidth="1"/>
    <col min="9222" max="9222" width="10.5703125" style="490" bestFit="1" customWidth="1"/>
    <col min="9223" max="9223" width="15.140625" style="490" customWidth="1"/>
    <col min="9224" max="9470" width="9.140625" style="490"/>
    <col min="9471" max="9471" width="3.85546875" style="490" customWidth="1"/>
    <col min="9472" max="9472" width="30" style="490" customWidth="1"/>
    <col min="9473" max="9473" width="14.5703125" style="490" customWidth="1"/>
    <col min="9474" max="9474" width="14" style="490" customWidth="1"/>
    <col min="9475" max="9475" width="13.42578125" style="490" customWidth="1"/>
    <col min="9476" max="9476" width="20.5703125" style="490" customWidth="1"/>
    <col min="9477" max="9477" width="15.28515625" style="490" customWidth="1"/>
    <col min="9478" max="9478" width="10.5703125" style="490" bestFit="1" customWidth="1"/>
    <col min="9479" max="9479" width="15.140625" style="490" customWidth="1"/>
    <col min="9480" max="9726" width="9.140625" style="490"/>
    <col min="9727" max="9727" width="3.85546875" style="490" customWidth="1"/>
    <col min="9728" max="9728" width="30" style="490" customWidth="1"/>
    <col min="9729" max="9729" width="14.5703125" style="490" customWidth="1"/>
    <col min="9730" max="9730" width="14" style="490" customWidth="1"/>
    <col min="9731" max="9731" width="13.42578125" style="490" customWidth="1"/>
    <col min="9732" max="9732" width="20.5703125" style="490" customWidth="1"/>
    <col min="9733" max="9733" width="15.28515625" style="490" customWidth="1"/>
    <col min="9734" max="9734" width="10.5703125" style="490" bestFit="1" customWidth="1"/>
    <col min="9735" max="9735" width="15.140625" style="490" customWidth="1"/>
    <col min="9736" max="9982" width="9.140625" style="490"/>
    <col min="9983" max="9983" width="3.85546875" style="490" customWidth="1"/>
    <col min="9984" max="9984" width="30" style="490" customWidth="1"/>
    <col min="9985" max="9985" width="14.5703125" style="490" customWidth="1"/>
    <col min="9986" max="9986" width="14" style="490" customWidth="1"/>
    <col min="9987" max="9987" width="13.42578125" style="490" customWidth="1"/>
    <col min="9988" max="9988" width="20.5703125" style="490" customWidth="1"/>
    <col min="9989" max="9989" width="15.28515625" style="490" customWidth="1"/>
    <col min="9990" max="9990" width="10.5703125" style="490" bestFit="1" customWidth="1"/>
    <col min="9991" max="9991" width="15.140625" style="490" customWidth="1"/>
    <col min="9992" max="10238" width="9.140625" style="490"/>
    <col min="10239" max="10239" width="3.85546875" style="490" customWidth="1"/>
    <col min="10240" max="10240" width="30" style="490" customWidth="1"/>
    <col min="10241" max="10241" width="14.5703125" style="490" customWidth="1"/>
    <col min="10242" max="10242" width="14" style="490" customWidth="1"/>
    <col min="10243" max="10243" width="13.42578125" style="490" customWidth="1"/>
    <col min="10244" max="10244" width="20.5703125" style="490" customWidth="1"/>
    <col min="10245" max="10245" width="15.28515625" style="490" customWidth="1"/>
    <col min="10246" max="10246" width="10.5703125" style="490" bestFit="1" customWidth="1"/>
    <col min="10247" max="10247" width="15.140625" style="490" customWidth="1"/>
    <col min="10248" max="10494" width="9.140625" style="490"/>
    <col min="10495" max="10495" width="3.85546875" style="490" customWidth="1"/>
    <col min="10496" max="10496" width="30" style="490" customWidth="1"/>
    <col min="10497" max="10497" width="14.5703125" style="490" customWidth="1"/>
    <col min="10498" max="10498" width="14" style="490" customWidth="1"/>
    <col min="10499" max="10499" width="13.42578125" style="490" customWidth="1"/>
    <col min="10500" max="10500" width="20.5703125" style="490" customWidth="1"/>
    <col min="10501" max="10501" width="15.28515625" style="490" customWidth="1"/>
    <col min="10502" max="10502" width="10.5703125" style="490" bestFit="1" customWidth="1"/>
    <col min="10503" max="10503" width="15.140625" style="490" customWidth="1"/>
    <col min="10504" max="10750" width="9.140625" style="490"/>
    <col min="10751" max="10751" width="3.85546875" style="490" customWidth="1"/>
    <col min="10752" max="10752" width="30" style="490" customWidth="1"/>
    <col min="10753" max="10753" width="14.5703125" style="490" customWidth="1"/>
    <col min="10754" max="10754" width="14" style="490" customWidth="1"/>
    <col min="10755" max="10755" width="13.42578125" style="490" customWidth="1"/>
    <col min="10756" max="10756" width="20.5703125" style="490" customWidth="1"/>
    <col min="10757" max="10757" width="15.28515625" style="490" customWidth="1"/>
    <col min="10758" max="10758" width="10.5703125" style="490" bestFit="1" customWidth="1"/>
    <col min="10759" max="10759" width="15.140625" style="490" customWidth="1"/>
    <col min="10760" max="11006" width="9.140625" style="490"/>
    <col min="11007" max="11007" width="3.85546875" style="490" customWidth="1"/>
    <col min="11008" max="11008" width="30" style="490" customWidth="1"/>
    <col min="11009" max="11009" width="14.5703125" style="490" customWidth="1"/>
    <col min="11010" max="11010" width="14" style="490" customWidth="1"/>
    <col min="11011" max="11011" width="13.42578125" style="490" customWidth="1"/>
    <col min="11012" max="11012" width="20.5703125" style="490" customWidth="1"/>
    <col min="11013" max="11013" width="15.28515625" style="490" customWidth="1"/>
    <col min="11014" max="11014" width="10.5703125" style="490" bestFit="1" customWidth="1"/>
    <col min="11015" max="11015" width="15.140625" style="490" customWidth="1"/>
    <col min="11016" max="11262" width="9.140625" style="490"/>
    <col min="11263" max="11263" width="3.85546875" style="490" customWidth="1"/>
    <col min="11264" max="11264" width="30" style="490" customWidth="1"/>
    <col min="11265" max="11265" width="14.5703125" style="490" customWidth="1"/>
    <col min="11266" max="11266" width="14" style="490" customWidth="1"/>
    <col min="11267" max="11267" width="13.42578125" style="490" customWidth="1"/>
    <col min="11268" max="11268" width="20.5703125" style="490" customWidth="1"/>
    <col min="11269" max="11269" width="15.28515625" style="490" customWidth="1"/>
    <col min="11270" max="11270" width="10.5703125" style="490" bestFit="1" customWidth="1"/>
    <col min="11271" max="11271" width="15.140625" style="490" customWidth="1"/>
    <col min="11272" max="11518" width="9.140625" style="490"/>
    <col min="11519" max="11519" width="3.85546875" style="490" customWidth="1"/>
    <col min="11520" max="11520" width="30" style="490" customWidth="1"/>
    <col min="11521" max="11521" width="14.5703125" style="490" customWidth="1"/>
    <col min="11522" max="11522" width="14" style="490" customWidth="1"/>
    <col min="11523" max="11523" width="13.42578125" style="490" customWidth="1"/>
    <col min="11524" max="11524" width="20.5703125" style="490" customWidth="1"/>
    <col min="11525" max="11525" width="15.28515625" style="490" customWidth="1"/>
    <col min="11526" max="11526" width="10.5703125" style="490" bestFit="1" customWidth="1"/>
    <col min="11527" max="11527" width="15.140625" style="490" customWidth="1"/>
    <col min="11528" max="11774" width="9.140625" style="490"/>
    <col min="11775" max="11775" width="3.85546875" style="490" customWidth="1"/>
    <col min="11776" max="11776" width="30" style="490" customWidth="1"/>
    <col min="11777" max="11777" width="14.5703125" style="490" customWidth="1"/>
    <col min="11778" max="11778" width="14" style="490" customWidth="1"/>
    <col min="11779" max="11779" width="13.42578125" style="490" customWidth="1"/>
    <col min="11780" max="11780" width="20.5703125" style="490" customWidth="1"/>
    <col min="11781" max="11781" width="15.28515625" style="490" customWidth="1"/>
    <col min="11782" max="11782" width="10.5703125" style="490" bestFit="1" customWidth="1"/>
    <col min="11783" max="11783" width="15.140625" style="490" customWidth="1"/>
    <col min="11784" max="12030" width="9.140625" style="490"/>
    <col min="12031" max="12031" width="3.85546875" style="490" customWidth="1"/>
    <col min="12032" max="12032" width="30" style="490" customWidth="1"/>
    <col min="12033" max="12033" width="14.5703125" style="490" customWidth="1"/>
    <col min="12034" max="12034" width="14" style="490" customWidth="1"/>
    <col min="12035" max="12035" width="13.42578125" style="490" customWidth="1"/>
    <col min="12036" max="12036" width="20.5703125" style="490" customWidth="1"/>
    <col min="12037" max="12037" width="15.28515625" style="490" customWidth="1"/>
    <col min="12038" max="12038" width="10.5703125" style="490" bestFit="1" customWidth="1"/>
    <col min="12039" max="12039" width="15.140625" style="490" customWidth="1"/>
    <col min="12040" max="12286" width="9.140625" style="490"/>
    <col min="12287" max="12287" width="3.85546875" style="490" customWidth="1"/>
    <col min="12288" max="12288" width="30" style="490" customWidth="1"/>
    <col min="12289" max="12289" width="14.5703125" style="490" customWidth="1"/>
    <col min="12290" max="12290" width="14" style="490" customWidth="1"/>
    <col min="12291" max="12291" width="13.42578125" style="490" customWidth="1"/>
    <col min="12292" max="12292" width="20.5703125" style="490" customWidth="1"/>
    <col min="12293" max="12293" width="15.28515625" style="490" customWidth="1"/>
    <col min="12294" max="12294" width="10.5703125" style="490" bestFit="1" customWidth="1"/>
    <col min="12295" max="12295" width="15.140625" style="490" customWidth="1"/>
    <col min="12296" max="12542" width="9.140625" style="490"/>
    <col min="12543" max="12543" width="3.85546875" style="490" customWidth="1"/>
    <col min="12544" max="12544" width="30" style="490" customWidth="1"/>
    <col min="12545" max="12545" width="14.5703125" style="490" customWidth="1"/>
    <col min="12546" max="12546" width="14" style="490" customWidth="1"/>
    <col min="12547" max="12547" width="13.42578125" style="490" customWidth="1"/>
    <col min="12548" max="12548" width="20.5703125" style="490" customWidth="1"/>
    <col min="12549" max="12549" width="15.28515625" style="490" customWidth="1"/>
    <col min="12550" max="12550" width="10.5703125" style="490" bestFit="1" customWidth="1"/>
    <col min="12551" max="12551" width="15.140625" style="490" customWidth="1"/>
    <col min="12552" max="12798" width="9.140625" style="490"/>
    <col min="12799" max="12799" width="3.85546875" style="490" customWidth="1"/>
    <col min="12800" max="12800" width="30" style="490" customWidth="1"/>
    <col min="12801" max="12801" width="14.5703125" style="490" customWidth="1"/>
    <col min="12802" max="12802" width="14" style="490" customWidth="1"/>
    <col min="12803" max="12803" width="13.42578125" style="490" customWidth="1"/>
    <col min="12804" max="12804" width="20.5703125" style="490" customWidth="1"/>
    <col min="12805" max="12805" width="15.28515625" style="490" customWidth="1"/>
    <col min="12806" max="12806" width="10.5703125" style="490" bestFit="1" customWidth="1"/>
    <col min="12807" max="12807" width="15.140625" style="490" customWidth="1"/>
    <col min="12808" max="13054" width="9.140625" style="490"/>
    <col min="13055" max="13055" width="3.85546875" style="490" customWidth="1"/>
    <col min="13056" max="13056" width="30" style="490" customWidth="1"/>
    <col min="13057" max="13057" width="14.5703125" style="490" customWidth="1"/>
    <col min="13058" max="13058" width="14" style="490" customWidth="1"/>
    <col min="13059" max="13059" width="13.42578125" style="490" customWidth="1"/>
    <col min="13060" max="13060" width="20.5703125" style="490" customWidth="1"/>
    <col min="13061" max="13061" width="15.28515625" style="490" customWidth="1"/>
    <col min="13062" max="13062" width="10.5703125" style="490" bestFit="1" customWidth="1"/>
    <col min="13063" max="13063" width="15.140625" style="490" customWidth="1"/>
    <col min="13064" max="13310" width="9.140625" style="490"/>
    <col min="13311" max="13311" width="3.85546875" style="490" customWidth="1"/>
    <col min="13312" max="13312" width="30" style="490" customWidth="1"/>
    <col min="13313" max="13313" width="14.5703125" style="490" customWidth="1"/>
    <col min="13314" max="13314" width="14" style="490" customWidth="1"/>
    <col min="13315" max="13315" width="13.42578125" style="490" customWidth="1"/>
    <col min="13316" max="13316" width="20.5703125" style="490" customWidth="1"/>
    <col min="13317" max="13317" width="15.28515625" style="490" customWidth="1"/>
    <col min="13318" max="13318" width="10.5703125" style="490" bestFit="1" customWidth="1"/>
    <col min="13319" max="13319" width="15.140625" style="490" customWidth="1"/>
    <col min="13320" max="13566" width="9.140625" style="490"/>
    <col min="13567" max="13567" width="3.85546875" style="490" customWidth="1"/>
    <col min="13568" max="13568" width="30" style="490" customWidth="1"/>
    <col min="13569" max="13569" width="14.5703125" style="490" customWidth="1"/>
    <col min="13570" max="13570" width="14" style="490" customWidth="1"/>
    <col min="13571" max="13571" width="13.42578125" style="490" customWidth="1"/>
    <col min="13572" max="13572" width="20.5703125" style="490" customWidth="1"/>
    <col min="13573" max="13573" width="15.28515625" style="490" customWidth="1"/>
    <col min="13574" max="13574" width="10.5703125" style="490" bestFit="1" customWidth="1"/>
    <col min="13575" max="13575" width="15.140625" style="490" customWidth="1"/>
    <col min="13576" max="13822" width="9.140625" style="490"/>
    <col min="13823" max="13823" width="3.85546875" style="490" customWidth="1"/>
    <col min="13824" max="13824" width="30" style="490" customWidth="1"/>
    <col min="13825" max="13825" width="14.5703125" style="490" customWidth="1"/>
    <col min="13826" max="13826" width="14" style="490" customWidth="1"/>
    <col min="13827" max="13827" width="13.42578125" style="490" customWidth="1"/>
    <col min="13828" max="13828" width="20.5703125" style="490" customWidth="1"/>
    <col min="13829" max="13829" width="15.28515625" style="490" customWidth="1"/>
    <col min="13830" max="13830" width="10.5703125" style="490" bestFit="1" customWidth="1"/>
    <col min="13831" max="13831" width="15.140625" style="490" customWidth="1"/>
    <col min="13832" max="14078" width="9.140625" style="490"/>
    <col min="14079" max="14079" width="3.85546875" style="490" customWidth="1"/>
    <col min="14080" max="14080" width="30" style="490" customWidth="1"/>
    <col min="14081" max="14081" width="14.5703125" style="490" customWidth="1"/>
    <col min="14082" max="14082" width="14" style="490" customWidth="1"/>
    <col min="14083" max="14083" width="13.42578125" style="490" customWidth="1"/>
    <col min="14084" max="14084" width="20.5703125" style="490" customWidth="1"/>
    <col min="14085" max="14085" width="15.28515625" style="490" customWidth="1"/>
    <col min="14086" max="14086" width="10.5703125" style="490" bestFit="1" customWidth="1"/>
    <col min="14087" max="14087" width="15.140625" style="490" customWidth="1"/>
    <col min="14088" max="14334" width="9.140625" style="490"/>
    <col min="14335" max="14335" width="3.85546875" style="490" customWidth="1"/>
    <col min="14336" max="14336" width="30" style="490" customWidth="1"/>
    <col min="14337" max="14337" width="14.5703125" style="490" customWidth="1"/>
    <col min="14338" max="14338" width="14" style="490" customWidth="1"/>
    <col min="14339" max="14339" width="13.42578125" style="490" customWidth="1"/>
    <col min="14340" max="14340" width="20.5703125" style="490" customWidth="1"/>
    <col min="14341" max="14341" width="15.28515625" style="490" customWidth="1"/>
    <col min="14342" max="14342" width="10.5703125" style="490" bestFit="1" customWidth="1"/>
    <col min="14343" max="14343" width="15.140625" style="490" customWidth="1"/>
    <col min="14344" max="14590" width="9.140625" style="490"/>
    <col min="14591" max="14591" width="3.85546875" style="490" customWidth="1"/>
    <col min="14592" max="14592" width="30" style="490" customWidth="1"/>
    <col min="14593" max="14593" width="14.5703125" style="490" customWidth="1"/>
    <col min="14594" max="14594" width="14" style="490" customWidth="1"/>
    <col min="14595" max="14595" width="13.42578125" style="490" customWidth="1"/>
    <col min="14596" max="14596" width="20.5703125" style="490" customWidth="1"/>
    <col min="14597" max="14597" width="15.28515625" style="490" customWidth="1"/>
    <col min="14598" max="14598" width="10.5703125" style="490" bestFit="1" customWidth="1"/>
    <col min="14599" max="14599" width="15.140625" style="490" customWidth="1"/>
    <col min="14600" max="14846" width="9.140625" style="490"/>
    <col min="14847" max="14847" width="3.85546875" style="490" customWidth="1"/>
    <col min="14848" max="14848" width="30" style="490" customWidth="1"/>
    <col min="14849" max="14849" width="14.5703125" style="490" customWidth="1"/>
    <col min="14850" max="14850" width="14" style="490" customWidth="1"/>
    <col min="14851" max="14851" width="13.42578125" style="490" customWidth="1"/>
    <col min="14852" max="14852" width="20.5703125" style="490" customWidth="1"/>
    <col min="14853" max="14853" width="15.28515625" style="490" customWidth="1"/>
    <col min="14854" max="14854" width="10.5703125" style="490" bestFit="1" customWidth="1"/>
    <col min="14855" max="14855" width="15.140625" style="490" customWidth="1"/>
    <col min="14856" max="15102" width="9.140625" style="490"/>
    <col min="15103" max="15103" width="3.85546875" style="490" customWidth="1"/>
    <col min="15104" max="15104" width="30" style="490" customWidth="1"/>
    <col min="15105" max="15105" width="14.5703125" style="490" customWidth="1"/>
    <col min="15106" max="15106" width="14" style="490" customWidth="1"/>
    <col min="15107" max="15107" width="13.42578125" style="490" customWidth="1"/>
    <col min="15108" max="15108" width="20.5703125" style="490" customWidth="1"/>
    <col min="15109" max="15109" width="15.28515625" style="490" customWidth="1"/>
    <col min="15110" max="15110" width="10.5703125" style="490" bestFit="1" customWidth="1"/>
    <col min="15111" max="15111" width="15.140625" style="490" customWidth="1"/>
    <col min="15112" max="15358" width="9.140625" style="490"/>
    <col min="15359" max="15359" width="3.85546875" style="490" customWidth="1"/>
    <col min="15360" max="15360" width="30" style="490" customWidth="1"/>
    <col min="15361" max="15361" width="14.5703125" style="490" customWidth="1"/>
    <col min="15362" max="15362" width="14" style="490" customWidth="1"/>
    <col min="15363" max="15363" width="13.42578125" style="490" customWidth="1"/>
    <col min="15364" max="15364" width="20.5703125" style="490" customWidth="1"/>
    <col min="15365" max="15365" width="15.28515625" style="490" customWidth="1"/>
    <col min="15366" max="15366" width="10.5703125" style="490" bestFit="1" customWidth="1"/>
    <col min="15367" max="15367" width="15.140625" style="490" customWidth="1"/>
    <col min="15368" max="15614" width="9.140625" style="490"/>
    <col min="15615" max="15615" width="3.85546875" style="490" customWidth="1"/>
    <col min="15616" max="15616" width="30" style="490" customWidth="1"/>
    <col min="15617" max="15617" width="14.5703125" style="490" customWidth="1"/>
    <col min="15618" max="15618" width="14" style="490" customWidth="1"/>
    <col min="15619" max="15619" width="13.42578125" style="490" customWidth="1"/>
    <col min="15620" max="15620" width="20.5703125" style="490" customWidth="1"/>
    <col min="15621" max="15621" width="15.28515625" style="490" customWidth="1"/>
    <col min="15622" max="15622" width="10.5703125" style="490" bestFit="1" customWidth="1"/>
    <col min="15623" max="15623" width="15.140625" style="490" customWidth="1"/>
    <col min="15624" max="15870" width="9.140625" style="490"/>
    <col min="15871" max="15871" width="3.85546875" style="490" customWidth="1"/>
    <col min="15872" max="15872" width="30" style="490" customWidth="1"/>
    <col min="15873" max="15873" width="14.5703125" style="490" customWidth="1"/>
    <col min="15874" max="15874" width="14" style="490" customWidth="1"/>
    <col min="15875" max="15875" width="13.42578125" style="490" customWidth="1"/>
    <col min="15876" max="15876" width="20.5703125" style="490" customWidth="1"/>
    <col min="15877" max="15877" width="15.28515625" style="490" customWidth="1"/>
    <col min="15878" max="15878" width="10.5703125" style="490" bestFit="1" customWidth="1"/>
    <col min="15879" max="15879" width="15.140625" style="490" customWidth="1"/>
    <col min="15880" max="16126" width="9.140625" style="490"/>
    <col min="16127" max="16127" width="3.85546875" style="490" customWidth="1"/>
    <col min="16128" max="16128" width="30" style="490" customWidth="1"/>
    <col min="16129" max="16129" width="14.5703125" style="490" customWidth="1"/>
    <col min="16130" max="16130" width="14" style="490" customWidth="1"/>
    <col min="16131" max="16131" width="13.42578125" style="490" customWidth="1"/>
    <col min="16132" max="16132" width="20.5703125" style="490" customWidth="1"/>
    <col min="16133" max="16133" width="15.28515625" style="490" customWidth="1"/>
    <col min="16134" max="16134" width="10.5703125" style="490" bestFit="1" customWidth="1"/>
    <col min="16135" max="16135" width="15.140625" style="490" customWidth="1"/>
    <col min="16136" max="16384" width="9.140625" style="490"/>
  </cols>
  <sheetData>
    <row r="4" spans="2:7" ht="15">
      <c r="B4" s="1352" t="s">
        <v>3004</v>
      </c>
      <c r="C4" s="1352"/>
      <c r="D4" s="1352"/>
      <c r="E4" s="1352"/>
      <c r="F4" s="1352"/>
      <c r="G4" s="1352"/>
    </row>
    <row r="5" spans="2:7" ht="15">
      <c r="B5" s="837" t="s">
        <v>40</v>
      </c>
      <c r="D5" s="491"/>
      <c r="E5" s="491" t="s">
        <v>2787</v>
      </c>
      <c r="F5" s="491"/>
      <c r="G5" s="491"/>
    </row>
    <row r="7" spans="2:7" ht="22.5" customHeight="1">
      <c r="B7" s="1354" t="s">
        <v>3005</v>
      </c>
      <c r="C7" s="1354"/>
      <c r="D7" s="1354"/>
      <c r="E7" s="1354"/>
      <c r="F7" s="1354"/>
      <c r="G7" s="1354"/>
    </row>
    <row r="8" spans="2:7" ht="13.5" thickBot="1">
      <c r="E8" s="1353" t="s">
        <v>70</v>
      </c>
      <c r="F8" s="1353"/>
      <c r="G8" s="1353"/>
    </row>
    <row r="9" spans="2:7" ht="18.75" customHeight="1" thickTop="1">
      <c r="B9" s="1355" t="s">
        <v>3006</v>
      </c>
      <c r="C9" s="1357" t="s">
        <v>3007</v>
      </c>
      <c r="D9" s="1357" t="s">
        <v>3008</v>
      </c>
      <c r="E9" s="1359" t="s">
        <v>3009</v>
      </c>
      <c r="F9" s="1357" t="s">
        <v>3007</v>
      </c>
      <c r="G9" s="1361" t="s">
        <v>3008</v>
      </c>
    </row>
    <row r="10" spans="2:7" ht="33" customHeight="1">
      <c r="B10" s="1356"/>
      <c r="C10" s="1358"/>
      <c r="D10" s="1358"/>
      <c r="E10" s="1360"/>
      <c r="F10" s="1358"/>
      <c r="G10" s="1362"/>
    </row>
    <row r="11" spans="2:7">
      <c r="B11" s="493"/>
      <c r="C11" s="494"/>
      <c r="D11" s="494"/>
      <c r="E11" s="495"/>
      <c r="F11" s="494"/>
      <c r="G11" s="923"/>
    </row>
    <row r="12" spans="2:7">
      <c r="B12" s="496" t="s">
        <v>3010</v>
      </c>
      <c r="C12" s="494">
        <v>1719679966.73</v>
      </c>
      <c r="D12" s="494">
        <v>1420608849.3099997</v>
      </c>
      <c r="E12" s="495" t="s">
        <v>3011</v>
      </c>
      <c r="F12" s="494">
        <v>1117091800.4300003</v>
      </c>
      <c r="G12" s="923">
        <v>1083171439.8465657</v>
      </c>
    </row>
    <row r="13" spans="2:7">
      <c r="B13" s="493"/>
      <c r="C13" s="494"/>
      <c r="D13" s="494"/>
      <c r="E13" s="495"/>
      <c r="F13" s="494"/>
      <c r="G13" s="923"/>
    </row>
    <row r="14" spans="2:7">
      <c r="B14" s="493" t="s">
        <v>3012</v>
      </c>
      <c r="C14" s="494"/>
      <c r="D14" s="494"/>
      <c r="E14" s="495" t="s">
        <v>3013</v>
      </c>
      <c r="F14" s="494"/>
      <c r="G14" s="923"/>
    </row>
    <row r="15" spans="2:7">
      <c r="B15" s="493"/>
      <c r="C15" s="494"/>
      <c r="D15" s="494"/>
      <c r="E15" s="495"/>
      <c r="F15" s="494"/>
      <c r="G15" s="923"/>
    </row>
    <row r="16" spans="2:7">
      <c r="B16" s="493" t="s">
        <v>3014</v>
      </c>
      <c r="C16" s="494">
        <v>195705325</v>
      </c>
      <c r="D16" s="494">
        <v>233428308</v>
      </c>
      <c r="E16" s="495" t="s">
        <v>3015</v>
      </c>
      <c r="F16" s="494">
        <v>456900787</v>
      </c>
      <c r="G16" s="923">
        <v>289580408</v>
      </c>
    </row>
    <row r="17" spans="2:7">
      <c r="B17" s="493"/>
      <c r="C17" s="494"/>
      <c r="D17" s="494"/>
      <c r="E17" s="495"/>
      <c r="F17" s="494"/>
      <c r="G17" s="923"/>
    </row>
    <row r="18" spans="2:7">
      <c r="B18" s="493" t="s">
        <v>3016</v>
      </c>
      <c r="C18" s="494">
        <v>7751546.4699999997</v>
      </c>
      <c r="D18" s="494">
        <v>56527410.920000002</v>
      </c>
      <c r="E18" s="495" t="s">
        <v>3017</v>
      </c>
      <c r="F18" s="494">
        <v>9530398</v>
      </c>
      <c r="G18" s="923">
        <v>8558318</v>
      </c>
    </row>
    <row r="19" spans="2:7">
      <c r="B19" s="493"/>
      <c r="C19" s="494"/>
      <c r="D19" s="494"/>
      <c r="E19" s="495"/>
      <c r="F19" s="494"/>
      <c r="G19" s="923"/>
    </row>
    <row r="20" spans="2:7">
      <c r="B20" s="493" t="s">
        <v>3018</v>
      </c>
      <c r="C20" s="494"/>
      <c r="D20" s="494"/>
      <c r="E20" s="495" t="s">
        <v>3019</v>
      </c>
      <c r="F20" s="494">
        <v>85985283.310000002</v>
      </c>
      <c r="G20" s="923">
        <v>83550120.069999993</v>
      </c>
    </row>
    <row r="21" spans="2:7">
      <c r="B21" s="493"/>
      <c r="C21" s="494"/>
      <c r="D21" s="494"/>
      <c r="E21" s="495"/>
      <c r="F21" s="494"/>
      <c r="G21" s="923"/>
    </row>
    <row r="22" spans="2:7">
      <c r="B22" s="496" t="s">
        <v>3020</v>
      </c>
      <c r="C22" s="494">
        <v>97063939.329999998</v>
      </c>
      <c r="D22" s="494">
        <v>85752939.329999998</v>
      </c>
      <c r="E22" s="495" t="s">
        <v>3021</v>
      </c>
      <c r="F22" s="494">
        <v>353627796.64999998</v>
      </c>
      <c r="G22" s="923">
        <v>364478681.81</v>
      </c>
    </row>
    <row r="23" spans="2:7">
      <c r="B23" s="493"/>
      <c r="C23" s="494"/>
      <c r="D23" s="494"/>
      <c r="E23" s="495"/>
      <c r="F23" s="494"/>
      <c r="G23" s="923"/>
    </row>
    <row r="24" spans="2:7">
      <c r="B24" s="493" t="s">
        <v>3022</v>
      </c>
      <c r="C24" s="494"/>
      <c r="D24" s="494"/>
      <c r="E24" s="497" t="s">
        <v>3023</v>
      </c>
      <c r="F24" s="494"/>
      <c r="G24" s="923"/>
    </row>
    <row r="25" spans="2:7">
      <c r="B25" s="493" t="s">
        <v>3024</v>
      </c>
      <c r="C25" s="494">
        <v>629426.99</v>
      </c>
      <c r="D25" s="494">
        <v>804646.99</v>
      </c>
      <c r="E25" s="498" t="s">
        <v>3025</v>
      </c>
      <c r="F25" s="494">
        <v>137691558.01999998</v>
      </c>
      <c r="G25" s="923">
        <v>123965004.39</v>
      </c>
    </row>
    <row r="26" spans="2:7">
      <c r="B26" s="493" t="s">
        <v>3026</v>
      </c>
      <c r="C26" s="494">
        <v>0</v>
      </c>
      <c r="D26" s="494">
        <v>0</v>
      </c>
      <c r="E26" s="498" t="s">
        <v>3027</v>
      </c>
      <c r="F26" s="494">
        <v>45955425.519999996</v>
      </c>
      <c r="G26" s="923">
        <v>42109286.439999998</v>
      </c>
    </row>
    <row r="27" spans="2:7">
      <c r="B27" s="493"/>
      <c r="C27" s="494"/>
      <c r="D27" s="494"/>
      <c r="E27" s="499" t="s">
        <v>3028</v>
      </c>
      <c r="F27" s="494">
        <v>53255286.239999995</v>
      </c>
      <c r="G27" s="923">
        <v>56305913.050000004</v>
      </c>
    </row>
    <row r="28" spans="2:7">
      <c r="B28" s="500" t="s">
        <v>3029</v>
      </c>
      <c r="C28" s="501"/>
      <c r="D28" s="501"/>
      <c r="E28" s="924"/>
      <c r="F28" s="494"/>
      <c r="G28" s="923"/>
    </row>
    <row r="29" spans="2:7">
      <c r="B29" s="500" t="s">
        <v>3030</v>
      </c>
      <c r="C29" s="501"/>
      <c r="D29" s="501"/>
      <c r="E29" s="502" t="s">
        <v>3031</v>
      </c>
      <c r="F29" s="503"/>
      <c r="G29" s="925"/>
    </row>
    <row r="30" spans="2:7">
      <c r="B30" s="504" t="s">
        <v>3032</v>
      </c>
      <c r="C30" s="501"/>
      <c r="D30" s="501"/>
      <c r="E30" s="495" t="s">
        <v>3033</v>
      </c>
      <c r="F30" s="494">
        <v>3283368.53</v>
      </c>
      <c r="G30" s="923">
        <v>4162441.57</v>
      </c>
    </row>
    <row r="31" spans="2:7">
      <c r="B31" s="504" t="s">
        <v>3034</v>
      </c>
      <c r="C31" s="501"/>
      <c r="D31" s="501"/>
      <c r="E31" s="495" t="s">
        <v>3035</v>
      </c>
      <c r="F31" s="494">
        <v>51075372.839999996</v>
      </c>
      <c r="G31" s="923">
        <v>89831922.680000007</v>
      </c>
    </row>
    <row r="32" spans="2:7">
      <c r="B32" s="505" t="s">
        <v>3036</v>
      </c>
      <c r="C32" s="501">
        <v>28605545</v>
      </c>
      <c r="D32" s="501">
        <v>88973146</v>
      </c>
      <c r="E32" s="495"/>
      <c r="F32" s="494"/>
      <c r="G32" s="923"/>
    </row>
    <row r="33" spans="2:8">
      <c r="B33" s="504" t="s">
        <v>3037</v>
      </c>
      <c r="C33" s="501">
        <v>66539581.100000001</v>
      </c>
      <c r="D33" s="501">
        <v>67132138.400000006</v>
      </c>
      <c r="E33" s="495"/>
      <c r="F33" s="494"/>
      <c r="G33" s="923"/>
    </row>
    <row r="34" spans="2:8">
      <c r="B34" s="505" t="s">
        <v>3038</v>
      </c>
      <c r="C34" s="501">
        <v>197198194.13999999</v>
      </c>
      <c r="D34" s="501">
        <v>191301103.25999999</v>
      </c>
      <c r="E34" s="495"/>
      <c r="F34" s="494"/>
      <c r="G34" s="923"/>
      <c r="H34" s="506"/>
    </row>
    <row r="35" spans="2:8">
      <c r="B35" s="504" t="s">
        <v>3039</v>
      </c>
      <c r="C35" s="494">
        <v>1223551.9099999999</v>
      </c>
      <c r="D35" s="494">
        <v>1184993.77</v>
      </c>
      <c r="E35" s="507"/>
      <c r="F35" s="494"/>
      <c r="G35" s="923"/>
    </row>
    <row r="36" spans="2:8" ht="13.5" thickBot="1">
      <c r="B36" s="508" t="s">
        <v>97</v>
      </c>
      <c r="C36" s="509">
        <f>+SUM(C12:C35)</f>
        <v>2314397076.6699996</v>
      </c>
      <c r="D36" s="509">
        <f>+SUM(D12:D35)</f>
        <v>2145713535.9799998</v>
      </c>
      <c r="E36" s="510" t="s">
        <v>97</v>
      </c>
      <c r="F36" s="509">
        <f>+SUM(F12:F34)</f>
        <v>2314397076.5400004</v>
      </c>
      <c r="G36" s="926">
        <f>+SUM(G12:G34)</f>
        <v>2145713535.8565657</v>
      </c>
    </row>
    <row r="37" spans="2:8" ht="14.25" thickTop="1" thickBot="1">
      <c r="B37" s="511"/>
      <c r="C37" s="512"/>
      <c r="D37" s="512"/>
      <c r="E37" s="513"/>
      <c r="F37" s="514"/>
      <c r="G37" s="927"/>
    </row>
    <row r="38" spans="2:8" ht="13.5" thickTop="1">
      <c r="F38" s="492">
        <f>C36-F36</f>
        <v>0.12999916076660156</v>
      </c>
      <c r="G38" s="492">
        <f>D36-G36</f>
        <v>0.12343406677246094</v>
      </c>
    </row>
  </sheetData>
  <mergeCells count="9">
    <mergeCell ref="B4:G4"/>
    <mergeCell ref="E8:G8"/>
    <mergeCell ref="B7:G7"/>
    <mergeCell ref="B9:B10"/>
    <mergeCell ref="C9:C10"/>
    <mergeCell ref="D9:D10"/>
    <mergeCell ref="E9:E10"/>
    <mergeCell ref="F9:F10"/>
    <mergeCell ref="G9:G10"/>
  </mergeCells>
  <pageMargins left="0.19685039370078741" right="0.23622047244094491" top="0.6692913385826772" bottom="0.51181102362204722" header="0.51181102362204722" footer="0.51181102362204722"/>
  <pageSetup paperSize="5" scale="85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rgb="FF7030A0"/>
  </sheetPr>
  <dimension ref="B1:P37"/>
  <sheetViews>
    <sheetView view="pageBreakPreview" zoomScale="60" workbookViewId="0">
      <selection activeCell="E27" sqref="E27"/>
    </sheetView>
  </sheetViews>
  <sheetFormatPr defaultRowHeight="12.75"/>
  <cols>
    <col min="1" max="1" width="5.140625" style="778" customWidth="1"/>
    <col min="2" max="2" width="3.85546875" style="778" customWidth="1"/>
    <col min="3" max="3" width="14.28515625" style="778" customWidth="1"/>
    <col min="4" max="4" width="39.140625" style="778" customWidth="1"/>
    <col min="5" max="7" width="17.42578125" style="778" customWidth="1"/>
    <col min="8" max="8" width="13" style="779" customWidth="1"/>
    <col min="9" max="9" width="21.7109375" style="778" customWidth="1"/>
    <col min="10" max="10" width="17.42578125" style="778" customWidth="1"/>
    <col min="11" max="11" width="17.85546875" style="778" customWidth="1"/>
    <col min="12" max="256" width="9.140625" style="778"/>
    <col min="257" max="257" width="5.140625" style="778" customWidth="1"/>
    <col min="258" max="258" width="3.85546875" style="778" customWidth="1"/>
    <col min="259" max="259" width="14.28515625" style="778" customWidth="1"/>
    <col min="260" max="260" width="39.140625" style="778" customWidth="1"/>
    <col min="261" max="263" width="17.42578125" style="778" customWidth="1"/>
    <col min="264" max="264" width="13" style="778" customWidth="1"/>
    <col min="265" max="265" width="21.7109375" style="778" customWidth="1"/>
    <col min="266" max="266" width="17.42578125" style="778" customWidth="1"/>
    <col min="267" max="267" width="15.28515625" style="778" customWidth="1"/>
    <col min="268" max="512" width="9.140625" style="778"/>
    <col min="513" max="513" width="5.140625" style="778" customWidth="1"/>
    <col min="514" max="514" width="3.85546875" style="778" customWidth="1"/>
    <col min="515" max="515" width="14.28515625" style="778" customWidth="1"/>
    <col min="516" max="516" width="39.140625" style="778" customWidth="1"/>
    <col min="517" max="519" width="17.42578125" style="778" customWidth="1"/>
    <col min="520" max="520" width="13" style="778" customWidth="1"/>
    <col min="521" max="521" width="21.7109375" style="778" customWidth="1"/>
    <col min="522" max="522" width="17.42578125" style="778" customWidth="1"/>
    <col min="523" max="523" width="15.28515625" style="778" customWidth="1"/>
    <col min="524" max="768" width="9.140625" style="778"/>
    <col min="769" max="769" width="5.140625" style="778" customWidth="1"/>
    <col min="770" max="770" width="3.85546875" style="778" customWidth="1"/>
    <col min="771" max="771" width="14.28515625" style="778" customWidth="1"/>
    <col min="772" max="772" width="39.140625" style="778" customWidth="1"/>
    <col min="773" max="775" width="17.42578125" style="778" customWidth="1"/>
    <col min="776" max="776" width="13" style="778" customWidth="1"/>
    <col min="777" max="777" width="21.7109375" style="778" customWidth="1"/>
    <col min="778" max="778" width="17.42578125" style="778" customWidth="1"/>
    <col min="779" max="779" width="15.28515625" style="778" customWidth="1"/>
    <col min="780" max="1024" width="9.140625" style="778"/>
    <col min="1025" max="1025" width="5.140625" style="778" customWidth="1"/>
    <col min="1026" max="1026" width="3.85546875" style="778" customWidth="1"/>
    <col min="1027" max="1027" width="14.28515625" style="778" customWidth="1"/>
    <col min="1028" max="1028" width="39.140625" style="778" customWidth="1"/>
    <col min="1029" max="1031" width="17.42578125" style="778" customWidth="1"/>
    <col min="1032" max="1032" width="13" style="778" customWidth="1"/>
    <col min="1033" max="1033" width="21.7109375" style="778" customWidth="1"/>
    <col min="1034" max="1034" width="17.42578125" style="778" customWidth="1"/>
    <col min="1035" max="1035" width="15.28515625" style="778" customWidth="1"/>
    <col min="1036" max="1280" width="9.140625" style="778"/>
    <col min="1281" max="1281" width="5.140625" style="778" customWidth="1"/>
    <col min="1282" max="1282" width="3.85546875" style="778" customWidth="1"/>
    <col min="1283" max="1283" width="14.28515625" style="778" customWidth="1"/>
    <col min="1284" max="1284" width="39.140625" style="778" customWidth="1"/>
    <col min="1285" max="1287" width="17.42578125" style="778" customWidth="1"/>
    <col min="1288" max="1288" width="13" style="778" customWidth="1"/>
    <col min="1289" max="1289" width="21.7109375" style="778" customWidth="1"/>
    <col min="1290" max="1290" width="17.42578125" style="778" customWidth="1"/>
    <col min="1291" max="1291" width="15.28515625" style="778" customWidth="1"/>
    <col min="1292" max="1536" width="9.140625" style="778"/>
    <col min="1537" max="1537" width="5.140625" style="778" customWidth="1"/>
    <col min="1538" max="1538" width="3.85546875" style="778" customWidth="1"/>
    <col min="1539" max="1539" width="14.28515625" style="778" customWidth="1"/>
    <col min="1540" max="1540" width="39.140625" style="778" customWidth="1"/>
    <col min="1541" max="1543" width="17.42578125" style="778" customWidth="1"/>
    <col min="1544" max="1544" width="13" style="778" customWidth="1"/>
    <col min="1545" max="1545" width="21.7109375" style="778" customWidth="1"/>
    <col min="1546" max="1546" width="17.42578125" style="778" customWidth="1"/>
    <col min="1547" max="1547" width="15.28515625" style="778" customWidth="1"/>
    <col min="1548" max="1792" width="9.140625" style="778"/>
    <col min="1793" max="1793" width="5.140625" style="778" customWidth="1"/>
    <col min="1794" max="1794" width="3.85546875" style="778" customWidth="1"/>
    <col min="1795" max="1795" width="14.28515625" style="778" customWidth="1"/>
    <col min="1796" max="1796" width="39.140625" style="778" customWidth="1"/>
    <col min="1797" max="1799" width="17.42578125" style="778" customWidth="1"/>
    <col min="1800" max="1800" width="13" style="778" customWidth="1"/>
    <col min="1801" max="1801" width="21.7109375" style="778" customWidth="1"/>
    <col min="1802" max="1802" width="17.42578125" style="778" customWidth="1"/>
    <col min="1803" max="1803" width="15.28515625" style="778" customWidth="1"/>
    <col min="1804" max="2048" width="9.140625" style="778"/>
    <col min="2049" max="2049" width="5.140625" style="778" customWidth="1"/>
    <col min="2050" max="2050" width="3.85546875" style="778" customWidth="1"/>
    <col min="2051" max="2051" width="14.28515625" style="778" customWidth="1"/>
    <col min="2052" max="2052" width="39.140625" style="778" customWidth="1"/>
    <col min="2053" max="2055" width="17.42578125" style="778" customWidth="1"/>
    <col min="2056" max="2056" width="13" style="778" customWidth="1"/>
    <col min="2057" max="2057" width="21.7109375" style="778" customWidth="1"/>
    <col min="2058" max="2058" width="17.42578125" style="778" customWidth="1"/>
    <col min="2059" max="2059" width="15.28515625" style="778" customWidth="1"/>
    <col min="2060" max="2304" width="9.140625" style="778"/>
    <col min="2305" max="2305" width="5.140625" style="778" customWidth="1"/>
    <col min="2306" max="2306" width="3.85546875" style="778" customWidth="1"/>
    <col min="2307" max="2307" width="14.28515625" style="778" customWidth="1"/>
    <col min="2308" max="2308" width="39.140625" style="778" customWidth="1"/>
    <col min="2309" max="2311" width="17.42578125" style="778" customWidth="1"/>
    <col min="2312" max="2312" width="13" style="778" customWidth="1"/>
    <col min="2313" max="2313" width="21.7109375" style="778" customWidth="1"/>
    <col min="2314" max="2314" width="17.42578125" style="778" customWidth="1"/>
    <col min="2315" max="2315" width="15.28515625" style="778" customWidth="1"/>
    <col min="2316" max="2560" width="9.140625" style="778"/>
    <col min="2561" max="2561" width="5.140625" style="778" customWidth="1"/>
    <col min="2562" max="2562" width="3.85546875" style="778" customWidth="1"/>
    <col min="2563" max="2563" width="14.28515625" style="778" customWidth="1"/>
    <col min="2564" max="2564" width="39.140625" style="778" customWidth="1"/>
    <col min="2565" max="2567" width="17.42578125" style="778" customWidth="1"/>
    <col min="2568" max="2568" width="13" style="778" customWidth="1"/>
    <col min="2569" max="2569" width="21.7109375" style="778" customWidth="1"/>
    <col min="2570" max="2570" width="17.42578125" style="778" customWidth="1"/>
    <col min="2571" max="2571" width="15.28515625" style="778" customWidth="1"/>
    <col min="2572" max="2816" width="9.140625" style="778"/>
    <col min="2817" max="2817" width="5.140625" style="778" customWidth="1"/>
    <col min="2818" max="2818" width="3.85546875" style="778" customWidth="1"/>
    <col min="2819" max="2819" width="14.28515625" style="778" customWidth="1"/>
    <col min="2820" max="2820" width="39.140625" style="778" customWidth="1"/>
    <col min="2821" max="2823" width="17.42578125" style="778" customWidth="1"/>
    <col min="2824" max="2824" width="13" style="778" customWidth="1"/>
    <col min="2825" max="2825" width="21.7109375" style="778" customWidth="1"/>
    <col min="2826" max="2826" width="17.42578125" style="778" customWidth="1"/>
    <col min="2827" max="2827" width="15.28515625" style="778" customWidth="1"/>
    <col min="2828" max="3072" width="9.140625" style="778"/>
    <col min="3073" max="3073" width="5.140625" style="778" customWidth="1"/>
    <col min="3074" max="3074" width="3.85546875" style="778" customWidth="1"/>
    <col min="3075" max="3075" width="14.28515625" style="778" customWidth="1"/>
    <col min="3076" max="3076" width="39.140625" style="778" customWidth="1"/>
    <col min="3077" max="3079" width="17.42578125" style="778" customWidth="1"/>
    <col min="3080" max="3080" width="13" style="778" customWidth="1"/>
    <col min="3081" max="3081" width="21.7109375" style="778" customWidth="1"/>
    <col min="3082" max="3082" width="17.42578125" style="778" customWidth="1"/>
    <col min="3083" max="3083" width="15.28515625" style="778" customWidth="1"/>
    <col min="3084" max="3328" width="9.140625" style="778"/>
    <col min="3329" max="3329" width="5.140625" style="778" customWidth="1"/>
    <col min="3330" max="3330" width="3.85546875" style="778" customWidth="1"/>
    <col min="3331" max="3331" width="14.28515625" style="778" customWidth="1"/>
    <col min="3332" max="3332" width="39.140625" style="778" customWidth="1"/>
    <col min="3333" max="3335" width="17.42578125" style="778" customWidth="1"/>
    <col min="3336" max="3336" width="13" style="778" customWidth="1"/>
    <col min="3337" max="3337" width="21.7109375" style="778" customWidth="1"/>
    <col min="3338" max="3338" width="17.42578125" style="778" customWidth="1"/>
    <col min="3339" max="3339" width="15.28515625" style="778" customWidth="1"/>
    <col min="3340" max="3584" width="9.140625" style="778"/>
    <col min="3585" max="3585" width="5.140625" style="778" customWidth="1"/>
    <col min="3586" max="3586" width="3.85546875" style="778" customWidth="1"/>
    <col min="3587" max="3587" width="14.28515625" style="778" customWidth="1"/>
    <col min="3588" max="3588" width="39.140625" style="778" customWidth="1"/>
    <col min="3589" max="3591" width="17.42578125" style="778" customWidth="1"/>
    <col min="3592" max="3592" width="13" style="778" customWidth="1"/>
    <col min="3593" max="3593" width="21.7109375" style="778" customWidth="1"/>
    <col min="3594" max="3594" width="17.42578125" style="778" customWidth="1"/>
    <col min="3595" max="3595" width="15.28515625" style="778" customWidth="1"/>
    <col min="3596" max="3840" width="9.140625" style="778"/>
    <col min="3841" max="3841" width="5.140625" style="778" customWidth="1"/>
    <col min="3842" max="3842" width="3.85546875" style="778" customWidth="1"/>
    <col min="3843" max="3843" width="14.28515625" style="778" customWidth="1"/>
    <col min="3844" max="3844" width="39.140625" style="778" customWidth="1"/>
    <col min="3845" max="3847" width="17.42578125" style="778" customWidth="1"/>
    <col min="3848" max="3848" width="13" style="778" customWidth="1"/>
    <col min="3849" max="3849" width="21.7109375" style="778" customWidth="1"/>
    <col min="3850" max="3850" width="17.42578125" style="778" customWidth="1"/>
    <col min="3851" max="3851" width="15.28515625" style="778" customWidth="1"/>
    <col min="3852" max="4096" width="9.140625" style="778"/>
    <col min="4097" max="4097" width="5.140625" style="778" customWidth="1"/>
    <col min="4098" max="4098" width="3.85546875" style="778" customWidth="1"/>
    <col min="4099" max="4099" width="14.28515625" style="778" customWidth="1"/>
    <col min="4100" max="4100" width="39.140625" style="778" customWidth="1"/>
    <col min="4101" max="4103" width="17.42578125" style="778" customWidth="1"/>
    <col min="4104" max="4104" width="13" style="778" customWidth="1"/>
    <col min="4105" max="4105" width="21.7109375" style="778" customWidth="1"/>
    <col min="4106" max="4106" width="17.42578125" style="778" customWidth="1"/>
    <col min="4107" max="4107" width="15.28515625" style="778" customWidth="1"/>
    <col min="4108" max="4352" width="9.140625" style="778"/>
    <col min="4353" max="4353" width="5.140625" style="778" customWidth="1"/>
    <col min="4354" max="4354" width="3.85546875" style="778" customWidth="1"/>
    <col min="4355" max="4355" width="14.28515625" style="778" customWidth="1"/>
    <col min="4356" max="4356" width="39.140625" style="778" customWidth="1"/>
    <col min="4357" max="4359" width="17.42578125" style="778" customWidth="1"/>
    <col min="4360" max="4360" width="13" style="778" customWidth="1"/>
    <col min="4361" max="4361" width="21.7109375" style="778" customWidth="1"/>
    <col min="4362" max="4362" width="17.42578125" style="778" customWidth="1"/>
    <col min="4363" max="4363" width="15.28515625" style="778" customWidth="1"/>
    <col min="4364" max="4608" width="9.140625" style="778"/>
    <col min="4609" max="4609" width="5.140625" style="778" customWidth="1"/>
    <col min="4610" max="4610" width="3.85546875" style="778" customWidth="1"/>
    <col min="4611" max="4611" width="14.28515625" style="778" customWidth="1"/>
    <col min="4612" max="4612" width="39.140625" style="778" customWidth="1"/>
    <col min="4613" max="4615" width="17.42578125" style="778" customWidth="1"/>
    <col min="4616" max="4616" width="13" style="778" customWidth="1"/>
    <col min="4617" max="4617" width="21.7109375" style="778" customWidth="1"/>
    <col min="4618" max="4618" width="17.42578125" style="778" customWidth="1"/>
    <col min="4619" max="4619" width="15.28515625" style="778" customWidth="1"/>
    <col min="4620" max="4864" width="9.140625" style="778"/>
    <col min="4865" max="4865" width="5.140625" style="778" customWidth="1"/>
    <col min="4866" max="4866" width="3.85546875" style="778" customWidth="1"/>
    <col min="4867" max="4867" width="14.28515625" style="778" customWidth="1"/>
    <col min="4868" max="4868" width="39.140625" style="778" customWidth="1"/>
    <col min="4869" max="4871" width="17.42578125" style="778" customWidth="1"/>
    <col min="4872" max="4872" width="13" style="778" customWidth="1"/>
    <col min="4873" max="4873" width="21.7109375" style="778" customWidth="1"/>
    <col min="4874" max="4874" width="17.42578125" style="778" customWidth="1"/>
    <col min="4875" max="4875" width="15.28515625" style="778" customWidth="1"/>
    <col min="4876" max="5120" width="9.140625" style="778"/>
    <col min="5121" max="5121" width="5.140625" style="778" customWidth="1"/>
    <col min="5122" max="5122" width="3.85546875" style="778" customWidth="1"/>
    <col min="5123" max="5123" width="14.28515625" style="778" customWidth="1"/>
    <col min="5124" max="5124" width="39.140625" style="778" customWidth="1"/>
    <col min="5125" max="5127" width="17.42578125" style="778" customWidth="1"/>
    <col min="5128" max="5128" width="13" style="778" customWidth="1"/>
    <col min="5129" max="5129" width="21.7109375" style="778" customWidth="1"/>
    <col min="5130" max="5130" width="17.42578125" style="778" customWidth="1"/>
    <col min="5131" max="5131" width="15.28515625" style="778" customWidth="1"/>
    <col min="5132" max="5376" width="9.140625" style="778"/>
    <col min="5377" max="5377" width="5.140625" style="778" customWidth="1"/>
    <col min="5378" max="5378" width="3.85546875" style="778" customWidth="1"/>
    <col min="5379" max="5379" width="14.28515625" style="778" customWidth="1"/>
    <col min="5380" max="5380" width="39.140625" style="778" customWidth="1"/>
    <col min="5381" max="5383" width="17.42578125" style="778" customWidth="1"/>
    <col min="5384" max="5384" width="13" style="778" customWidth="1"/>
    <col min="5385" max="5385" width="21.7109375" style="778" customWidth="1"/>
    <col min="5386" max="5386" width="17.42578125" style="778" customWidth="1"/>
    <col min="5387" max="5387" width="15.28515625" style="778" customWidth="1"/>
    <col min="5388" max="5632" width="9.140625" style="778"/>
    <col min="5633" max="5633" width="5.140625" style="778" customWidth="1"/>
    <col min="5634" max="5634" width="3.85546875" style="778" customWidth="1"/>
    <col min="5635" max="5635" width="14.28515625" style="778" customWidth="1"/>
    <col min="5636" max="5636" width="39.140625" style="778" customWidth="1"/>
    <col min="5637" max="5639" width="17.42578125" style="778" customWidth="1"/>
    <col min="5640" max="5640" width="13" style="778" customWidth="1"/>
    <col min="5641" max="5641" width="21.7109375" style="778" customWidth="1"/>
    <col min="5642" max="5642" width="17.42578125" style="778" customWidth="1"/>
    <col min="5643" max="5643" width="15.28515625" style="778" customWidth="1"/>
    <col min="5644" max="5888" width="9.140625" style="778"/>
    <col min="5889" max="5889" width="5.140625" style="778" customWidth="1"/>
    <col min="5890" max="5890" width="3.85546875" style="778" customWidth="1"/>
    <col min="5891" max="5891" width="14.28515625" style="778" customWidth="1"/>
    <col min="5892" max="5892" width="39.140625" style="778" customWidth="1"/>
    <col min="5893" max="5895" width="17.42578125" style="778" customWidth="1"/>
    <col min="5896" max="5896" width="13" style="778" customWidth="1"/>
    <col min="5897" max="5897" width="21.7109375" style="778" customWidth="1"/>
    <col min="5898" max="5898" width="17.42578125" style="778" customWidth="1"/>
    <col min="5899" max="5899" width="15.28515625" style="778" customWidth="1"/>
    <col min="5900" max="6144" width="9.140625" style="778"/>
    <col min="6145" max="6145" width="5.140625" style="778" customWidth="1"/>
    <col min="6146" max="6146" width="3.85546875" style="778" customWidth="1"/>
    <col min="6147" max="6147" width="14.28515625" style="778" customWidth="1"/>
    <col min="6148" max="6148" width="39.140625" style="778" customWidth="1"/>
    <col min="6149" max="6151" width="17.42578125" style="778" customWidth="1"/>
    <col min="6152" max="6152" width="13" style="778" customWidth="1"/>
    <col min="6153" max="6153" width="21.7109375" style="778" customWidth="1"/>
    <col min="6154" max="6154" width="17.42578125" style="778" customWidth="1"/>
    <col min="6155" max="6155" width="15.28515625" style="778" customWidth="1"/>
    <col min="6156" max="6400" width="9.140625" style="778"/>
    <col min="6401" max="6401" width="5.140625" style="778" customWidth="1"/>
    <col min="6402" max="6402" width="3.85546875" style="778" customWidth="1"/>
    <col min="6403" max="6403" width="14.28515625" style="778" customWidth="1"/>
    <col min="6404" max="6404" width="39.140625" style="778" customWidth="1"/>
    <col min="6405" max="6407" width="17.42578125" style="778" customWidth="1"/>
    <col min="6408" max="6408" width="13" style="778" customWidth="1"/>
    <col min="6409" max="6409" width="21.7109375" style="778" customWidth="1"/>
    <col min="6410" max="6410" width="17.42578125" style="778" customWidth="1"/>
    <col min="6411" max="6411" width="15.28515625" style="778" customWidth="1"/>
    <col min="6412" max="6656" width="9.140625" style="778"/>
    <col min="6657" max="6657" width="5.140625" style="778" customWidth="1"/>
    <col min="6658" max="6658" width="3.85546875" style="778" customWidth="1"/>
    <col min="6659" max="6659" width="14.28515625" style="778" customWidth="1"/>
    <col min="6660" max="6660" width="39.140625" style="778" customWidth="1"/>
    <col min="6661" max="6663" width="17.42578125" style="778" customWidth="1"/>
    <col min="6664" max="6664" width="13" style="778" customWidth="1"/>
    <col min="6665" max="6665" width="21.7109375" style="778" customWidth="1"/>
    <col min="6666" max="6666" width="17.42578125" style="778" customWidth="1"/>
    <col min="6667" max="6667" width="15.28515625" style="778" customWidth="1"/>
    <col min="6668" max="6912" width="9.140625" style="778"/>
    <col min="6913" max="6913" width="5.140625" style="778" customWidth="1"/>
    <col min="6914" max="6914" width="3.85546875" style="778" customWidth="1"/>
    <col min="6915" max="6915" width="14.28515625" style="778" customWidth="1"/>
    <col min="6916" max="6916" width="39.140625" style="778" customWidth="1"/>
    <col min="6917" max="6919" width="17.42578125" style="778" customWidth="1"/>
    <col min="6920" max="6920" width="13" style="778" customWidth="1"/>
    <col min="6921" max="6921" width="21.7109375" style="778" customWidth="1"/>
    <col min="6922" max="6922" width="17.42578125" style="778" customWidth="1"/>
    <col min="6923" max="6923" width="15.28515625" style="778" customWidth="1"/>
    <col min="6924" max="7168" width="9.140625" style="778"/>
    <col min="7169" max="7169" width="5.140625" style="778" customWidth="1"/>
    <col min="7170" max="7170" width="3.85546875" style="778" customWidth="1"/>
    <col min="7171" max="7171" width="14.28515625" style="778" customWidth="1"/>
    <col min="7172" max="7172" width="39.140625" style="778" customWidth="1"/>
    <col min="7173" max="7175" width="17.42578125" style="778" customWidth="1"/>
    <col min="7176" max="7176" width="13" style="778" customWidth="1"/>
    <col min="7177" max="7177" width="21.7109375" style="778" customWidth="1"/>
    <col min="7178" max="7178" width="17.42578125" style="778" customWidth="1"/>
    <col min="7179" max="7179" width="15.28515625" style="778" customWidth="1"/>
    <col min="7180" max="7424" width="9.140625" style="778"/>
    <col min="7425" max="7425" width="5.140625" style="778" customWidth="1"/>
    <col min="7426" max="7426" width="3.85546875" style="778" customWidth="1"/>
    <col min="7427" max="7427" width="14.28515625" style="778" customWidth="1"/>
    <col min="7428" max="7428" width="39.140625" style="778" customWidth="1"/>
    <col min="7429" max="7431" width="17.42578125" style="778" customWidth="1"/>
    <col min="7432" max="7432" width="13" style="778" customWidth="1"/>
    <col min="7433" max="7433" width="21.7109375" style="778" customWidth="1"/>
    <col min="7434" max="7434" width="17.42578125" style="778" customWidth="1"/>
    <col min="7435" max="7435" width="15.28515625" style="778" customWidth="1"/>
    <col min="7436" max="7680" width="9.140625" style="778"/>
    <col min="7681" max="7681" width="5.140625" style="778" customWidth="1"/>
    <col min="7682" max="7682" width="3.85546875" style="778" customWidth="1"/>
    <col min="7683" max="7683" width="14.28515625" style="778" customWidth="1"/>
    <col min="7684" max="7684" width="39.140625" style="778" customWidth="1"/>
    <col min="7685" max="7687" width="17.42578125" style="778" customWidth="1"/>
    <col min="7688" max="7688" width="13" style="778" customWidth="1"/>
    <col min="7689" max="7689" width="21.7109375" style="778" customWidth="1"/>
    <col min="7690" max="7690" width="17.42578125" style="778" customWidth="1"/>
    <col min="7691" max="7691" width="15.28515625" style="778" customWidth="1"/>
    <col min="7692" max="7936" width="9.140625" style="778"/>
    <col min="7937" max="7937" width="5.140625" style="778" customWidth="1"/>
    <col min="7938" max="7938" width="3.85546875" style="778" customWidth="1"/>
    <col min="7939" max="7939" width="14.28515625" style="778" customWidth="1"/>
    <col min="7940" max="7940" width="39.140625" style="778" customWidth="1"/>
    <col min="7941" max="7943" width="17.42578125" style="778" customWidth="1"/>
    <col min="7944" max="7944" width="13" style="778" customWidth="1"/>
    <col min="7945" max="7945" width="21.7109375" style="778" customWidth="1"/>
    <col min="7946" max="7946" width="17.42578125" style="778" customWidth="1"/>
    <col min="7947" max="7947" width="15.28515625" style="778" customWidth="1"/>
    <col min="7948" max="8192" width="9.140625" style="778"/>
    <col min="8193" max="8193" width="5.140625" style="778" customWidth="1"/>
    <col min="8194" max="8194" width="3.85546875" style="778" customWidth="1"/>
    <col min="8195" max="8195" width="14.28515625" style="778" customWidth="1"/>
    <col min="8196" max="8196" width="39.140625" style="778" customWidth="1"/>
    <col min="8197" max="8199" width="17.42578125" style="778" customWidth="1"/>
    <col min="8200" max="8200" width="13" style="778" customWidth="1"/>
    <col min="8201" max="8201" width="21.7109375" style="778" customWidth="1"/>
    <col min="8202" max="8202" width="17.42578125" style="778" customWidth="1"/>
    <col min="8203" max="8203" width="15.28515625" style="778" customWidth="1"/>
    <col min="8204" max="8448" width="9.140625" style="778"/>
    <col min="8449" max="8449" width="5.140625" style="778" customWidth="1"/>
    <col min="8450" max="8450" width="3.85546875" style="778" customWidth="1"/>
    <col min="8451" max="8451" width="14.28515625" style="778" customWidth="1"/>
    <col min="8452" max="8452" width="39.140625" style="778" customWidth="1"/>
    <col min="8453" max="8455" width="17.42578125" style="778" customWidth="1"/>
    <col min="8456" max="8456" width="13" style="778" customWidth="1"/>
    <col min="8457" max="8457" width="21.7109375" style="778" customWidth="1"/>
    <col min="8458" max="8458" width="17.42578125" style="778" customWidth="1"/>
    <col min="8459" max="8459" width="15.28515625" style="778" customWidth="1"/>
    <col min="8460" max="8704" width="9.140625" style="778"/>
    <col min="8705" max="8705" width="5.140625" style="778" customWidth="1"/>
    <col min="8706" max="8706" width="3.85546875" style="778" customWidth="1"/>
    <col min="8707" max="8707" width="14.28515625" style="778" customWidth="1"/>
    <col min="8708" max="8708" width="39.140625" style="778" customWidth="1"/>
    <col min="8709" max="8711" width="17.42578125" style="778" customWidth="1"/>
    <col min="8712" max="8712" width="13" style="778" customWidth="1"/>
    <col min="8713" max="8713" width="21.7109375" style="778" customWidth="1"/>
    <col min="8714" max="8714" width="17.42578125" style="778" customWidth="1"/>
    <col min="8715" max="8715" width="15.28515625" style="778" customWidth="1"/>
    <col min="8716" max="8960" width="9.140625" style="778"/>
    <col min="8961" max="8961" width="5.140625" style="778" customWidth="1"/>
    <col min="8962" max="8962" width="3.85546875" style="778" customWidth="1"/>
    <col min="8963" max="8963" width="14.28515625" style="778" customWidth="1"/>
    <col min="8964" max="8964" width="39.140625" style="778" customWidth="1"/>
    <col min="8965" max="8967" width="17.42578125" style="778" customWidth="1"/>
    <col min="8968" max="8968" width="13" style="778" customWidth="1"/>
    <col min="8969" max="8969" width="21.7109375" style="778" customWidth="1"/>
    <col min="8970" max="8970" width="17.42578125" style="778" customWidth="1"/>
    <col min="8971" max="8971" width="15.28515625" style="778" customWidth="1"/>
    <col min="8972" max="9216" width="9.140625" style="778"/>
    <col min="9217" max="9217" width="5.140625" style="778" customWidth="1"/>
    <col min="9218" max="9218" width="3.85546875" style="778" customWidth="1"/>
    <col min="9219" max="9219" width="14.28515625" style="778" customWidth="1"/>
    <col min="9220" max="9220" width="39.140625" style="778" customWidth="1"/>
    <col min="9221" max="9223" width="17.42578125" style="778" customWidth="1"/>
    <col min="9224" max="9224" width="13" style="778" customWidth="1"/>
    <col min="9225" max="9225" width="21.7109375" style="778" customWidth="1"/>
    <col min="9226" max="9226" width="17.42578125" style="778" customWidth="1"/>
    <col min="9227" max="9227" width="15.28515625" style="778" customWidth="1"/>
    <col min="9228" max="9472" width="9.140625" style="778"/>
    <col min="9473" max="9473" width="5.140625" style="778" customWidth="1"/>
    <col min="9474" max="9474" width="3.85546875" style="778" customWidth="1"/>
    <col min="9475" max="9475" width="14.28515625" style="778" customWidth="1"/>
    <col min="9476" max="9476" width="39.140625" style="778" customWidth="1"/>
    <col min="9477" max="9479" width="17.42578125" style="778" customWidth="1"/>
    <col min="9480" max="9480" width="13" style="778" customWidth="1"/>
    <col min="9481" max="9481" width="21.7109375" style="778" customWidth="1"/>
    <col min="9482" max="9482" width="17.42578125" style="778" customWidth="1"/>
    <col min="9483" max="9483" width="15.28515625" style="778" customWidth="1"/>
    <col min="9484" max="9728" width="9.140625" style="778"/>
    <col min="9729" max="9729" width="5.140625" style="778" customWidth="1"/>
    <col min="9730" max="9730" width="3.85546875" style="778" customWidth="1"/>
    <col min="9731" max="9731" width="14.28515625" style="778" customWidth="1"/>
    <col min="9732" max="9732" width="39.140625" style="778" customWidth="1"/>
    <col min="9733" max="9735" width="17.42578125" style="778" customWidth="1"/>
    <col min="9736" max="9736" width="13" style="778" customWidth="1"/>
    <col min="9737" max="9737" width="21.7109375" style="778" customWidth="1"/>
    <col min="9738" max="9738" width="17.42578125" style="778" customWidth="1"/>
    <col min="9739" max="9739" width="15.28515625" style="778" customWidth="1"/>
    <col min="9740" max="9984" width="9.140625" style="778"/>
    <col min="9985" max="9985" width="5.140625" style="778" customWidth="1"/>
    <col min="9986" max="9986" width="3.85546875" style="778" customWidth="1"/>
    <col min="9987" max="9987" width="14.28515625" style="778" customWidth="1"/>
    <col min="9988" max="9988" width="39.140625" style="778" customWidth="1"/>
    <col min="9989" max="9991" width="17.42578125" style="778" customWidth="1"/>
    <col min="9992" max="9992" width="13" style="778" customWidth="1"/>
    <col min="9993" max="9993" width="21.7109375" style="778" customWidth="1"/>
    <col min="9994" max="9994" width="17.42578125" style="778" customWidth="1"/>
    <col min="9995" max="9995" width="15.28515625" style="778" customWidth="1"/>
    <col min="9996" max="10240" width="9.140625" style="778"/>
    <col min="10241" max="10241" width="5.140625" style="778" customWidth="1"/>
    <col min="10242" max="10242" width="3.85546875" style="778" customWidth="1"/>
    <col min="10243" max="10243" width="14.28515625" style="778" customWidth="1"/>
    <col min="10244" max="10244" width="39.140625" style="778" customWidth="1"/>
    <col min="10245" max="10247" width="17.42578125" style="778" customWidth="1"/>
    <col min="10248" max="10248" width="13" style="778" customWidth="1"/>
    <col min="10249" max="10249" width="21.7109375" style="778" customWidth="1"/>
    <col min="10250" max="10250" width="17.42578125" style="778" customWidth="1"/>
    <col min="10251" max="10251" width="15.28515625" style="778" customWidth="1"/>
    <col min="10252" max="10496" width="9.140625" style="778"/>
    <col min="10497" max="10497" width="5.140625" style="778" customWidth="1"/>
    <col min="10498" max="10498" width="3.85546875" style="778" customWidth="1"/>
    <col min="10499" max="10499" width="14.28515625" style="778" customWidth="1"/>
    <col min="10500" max="10500" width="39.140625" style="778" customWidth="1"/>
    <col min="10501" max="10503" width="17.42578125" style="778" customWidth="1"/>
    <col min="10504" max="10504" width="13" style="778" customWidth="1"/>
    <col min="10505" max="10505" width="21.7109375" style="778" customWidth="1"/>
    <col min="10506" max="10506" width="17.42578125" style="778" customWidth="1"/>
    <col min="10507" max="10507" width="15.28515625" style="778" customWidth="1"/>
    <col min="10508" max="10752" width="9.140625" style="778"/>
    <col min="10753" max="10753" width="5.140625" style="778" customWidth="1"/>
    <col min="10754" max="10754" width="3.85546875" style="778" customWidth="1"/>
    <col min="10755" max="10755" width="14.28515625" style="778" customWidth="1"/>
    <col min="10756" max="10756" width="39.140625" style="778" customWidth="1"/>
    <col min="10757" max="10759" width="17.42578125" style="778" customWidth="1"/>
    <col min="10760" max="10760" width="13" style="778" customWidth="1"/>
    <col min="10761" max="10761" width="21.7109375" style="778" customWidth="1"/>
    <col min="10762" max="10762" width="17.42578125" style="778" customWidth="1"/>
    <col min="10763" max="10763" width="15.28515625" style="778" customWidth="1"/>
    <col min="10764" max="11008" width="9.140625" style="778"/>
    <col min="11009" max="11009" width="5.140625" style="778" customWidth="1"/>
    <col min="11010" max="11010" width="3.85546875" style="778" customWidth="1"/>
    <col min="11011" max="11011" width="14.28515625" style="778" customWidth="1"/>
    <col min="11012" max="11012" width="39.140625" style="778" customWidth="1"/>
    <col min="11013" max="11015" width="17.42578125" style="778" customWidth="1"/>
    <col min="11016" max="11016" width="13" style="778" customWidth="1"/>
    <col min="11017" max="11017" width="21.7109375" style="778" customWidth="1"/>
    <col min="11018" max="11018" width="17.42578125" style="778" customWidth="1"/>
    <col min="11019" max="11019" width="15.28515625" style="778" customWidth="1"/>
    <col min="11020" max="11264" width="9.140625" style="778"/>
    <col min="11265" max="11265" width="5.140625" style="778" customWidth="1"/>
    <col min="11266" max="11266" width="3.85546875" style="778" customWidth="1"/>
    <col min="11267" max="11267" width="14.28515625" style="778" customWidth="1"/>
    <col min="11268" max="11268" width="39.140625" style="778" customWidth="1"/>
    <col min="11269" max="11271" width="17.42578125" style="778" customWidth="1"/>
    <col min="11272" max="11272" width="13" style="778" customWidth="1"/>
    <col min="11273" max="11273" width="21.7109375" style="778" customWidth="1"/>
    <col min="11274" max="11274" width="17.42578125" style="778" customWidth="1"/>
    <col min="11275" max="11275" width="15.28515625" style="778" customWidth="1"/>
    <col min="11276" max="11520" width="9.140625" style="778"/>
    <col min="11521" max="11521" width="5.140625" style="778" customWidth="1"/>
    <col min="11522" max="11522" width="3.85546875" style="778" customWidth="1"/>
    <col min="11523" max="11523" width="14.28515625" style="778" customWidth="1"/>
    <col min="11524" max="11524" width="39.140625" style="778" customWidth="1"/>
    <col min="11525" max="11527" width="17.42578125" style="778" customWidth="1"/>
    <col min="11528" max="11528" width="13" style="778" customWidth="1"/>
    <col min="11529" max="11529" width="21.7109375" style="778" customWidth="1"/>
    <col min="11530" max="11530" width="17.42578125" style="778" customWidth="1"/>
    <col min="11531" max="11531" width="15.28515625" style="778" customWidth="1"/>
    <col min="11532" max="11776" width="9.140625" style="778"/>
    <col min="11777" max="11777" width="5.140625" style="778" customWidth="1"/>
    <col min="11778" max="11778" width="3.85546875" style="778" customWidth="1"/>
    <col min="11779" max="11779" width="14.28515625" style="778" customWidth="1"/>
    <col min="11780" max="11780" width="39.140625" style="778" customWidth="1"/>
    <col min="11781" max="11783" width="17.42578125" style="778" customWidth="1"/>
    <col min="11784" max="11784" width="13" style="778" customWidth="1"/>
    <col min="11785" max="11785" width="21.7109375" style="778" customWidth="1"/>
    <col min="11786" max="11786" width="17.42578125" style="778" customWidth="1"/>
    <col min="11787" max="11787" width="15.28515625" style="778" customWidth="1"/>
    <col min="11788" max="12032" width="9.140625" style="778"/>
    <col min="12033" max="12033" width="5.140625" style="778" customWidth="1"/>
    <col min="12034" max="12034" width="3.85546875" style="778" customWidth="1"/>
    <col min="12035" max="12035" width="14.28515625" style="778" customWidth="1"/>
    <col min="12036" max="12036" width="39.140625" style="778" customWidth="1"/>
    <col min="12037" max="12039" width="17.42578125" style="778" customWidth="1"/>
    <col min="12040" max="12040" width="13" style="778" customWidth="1"/>
    <col min="12041" max="12041" width="21.7109375" style="778" customWidth="1"/>
    <col min="12042" max="12042" width="17.42578125" style="778" customWidth="1"/>
    <col min="12043" max="12043" width="15.28515625" style="778" customWidth="1"/>
    <col min="12044" max="12288" width="9.140625" style="778"/>
    <col min="12289" max="12289" width="5.140625" style="778" customWidth="1"/>
    <col min="12290" max="12290" width="3.85546875" style="778" customWidth="1"/>
    <col min="12291" max="12291" width="14.28515625" style="778" customWidth="1"/>
    <col min="12292" max="12292" width="39.140625" style="778" customWidth="1"/>
    <col min="12293" max="12295" width="17.42578125" style="778" customWidth="1"/>
    <col min="12296" max="12296" width="13" style="778" customWidth="1"/>
    <col min="12297" max="12297" width="21.7109375" style="778" customWidth="1"/>
    <col min="12298" max="12298" width="17.42578125" style="778" customWidth="1"/>
    <col min="12299" max="12299" width="15.28515625" style="778" customWidth="1"/>
    <col min="12300" max="12544" width="9.140625" style="778"/>
    <col min="12545" max="12545" width="5.140625" style="778" customWidth="1"/>
    <col min="12546" max="12546" width="3.85546875" style="778" customWidth="1"/>
    <col min="12547" max="12547" width="14.28515625" style="778" customWidth="1"/>
    <col min="12548" max="12548" width="39.140625" style="778" customWidth="1"/>
    <col min="12549" max="12551" width="17.42578125" style="778" customWidth="1"/>
    <col min="12552" max="12552" width="13" style="778" customWidth="1"/>
    <col min="12553" max="12553" width="21.7109375" style="778" customWidth="1"/>
    <col min="12554" max="12554" width="17.42578125" style="778" customWidth="1"/>
    <col min="12555" max="12555" width="15.28515625" style="778" customWidth="1"/>
    <col min="12556" max="12800" width="9.140625" style="778"/>
    <col min="12801" max="12801" width="5.140625" style="778" customWidth="1"/>
    <col min="12802" max="12802" width="3.85546875" style="778" customWidth="1"/>
    <col min="12803" max="12803" width="14.28515625" style="778" customWidth="1"/>
    <col min="12804" max="12804" width="39.140625" style="778" customWidth="1"/>
    <col min="12805" max="12807" width="17.42578125" style="778" customWidth="1"/>
    <col min="12808" max="12808" width="13" style="778" customWidth="1"/>
    <col min="12809" max="12809" width="21.7109375" style="778" customWidth="1"/>
    <col min="12810" max="12810" width="17.42578125" style="778" customWidth="1"/>
    <col min="12811" max="12811" width="15.28515625" style="778" customWidth="1"/>
    <col min="12812" max="13056" width="9.140625" style="778"/>
    <col min="13057" max="13057" width="5.140625" style="778" customWidth="1"/>
    <col min="13058" max="13058" width="3.85546875" style="778" customWidth="1"/>
    <col min="13059" max="13059" width="14.28515625" style="778" customWidth="1"/>
    <col min="13060" max="13060" width="39.140625" style="778" customWidth="1"/>
    <col min="13061" max="13063" width="17.42578125" style="778" customWidth="1"/>
    <col min="13064" max="13064" width="13" style="778" customWidth="1"/>
    <col min="13065" max="13065" width="21.7109375" style="778" customWidth="1"/>
    <col min="13066" max="13066" width="17.42578125" style="778" customWidth="1"/>
    <col min="13067" max="13067" width="15.28515625" style="778" customWidth="1"/>
    <col min="13068" max="13312" width="9.140625" style="778"/>
    <col min="13313" max="13313" width="5.140625" style="778" customWidth="1"/>
    <col min="13314" max="13314" width="3.85546875" style="778" customWidth="1"/>
    <col min="13315" max="13315" width="14.28515625" style="778" customWidth="1"/>
    <col min="13316" max="13316" width="39.140625" style="778" customWidth="1"/>
    <col min="13317" max="13319" width="17.42578125" style="778" customWidth="1"/>
    <col min="13320" max="13320" width="13" style="778" customWidth="1"/>
    <col min="13321" max="13321" width="21.7109375" style="778" customWidth="1"/>
    <col min="13322" max="13322" width="17.42578125" style="778" customWidth="1"/>
    <col min="13323" max="13323" width="15.28515625" style="778" customWidth="1"/>
    <col min="13324" max="13568" width="9.140625" style="778"/>
    <col min="13569" max="13569" width="5.140625" style="778" customWidth="1"/>
    <col min="13570" max="13570" width="3.85546875" style="778" customWidth="1"/>
    <col min="13571" max="13571" width="14.28515625" style="778" customWidth="1"/>
    <col min="13572" max="13572" width="39.140625" style="778" customWidth="1"/>
    <col min="13573" max="13575" width="17.42578125" style="778" customWidth="1"/>
    <col min="13576" max="13576" width="13" style="778" customWidth="1"/>
    <col min="13577" max="13577" width="21.7109375" style="778" customWidth="1"/>
    <col min="13578" max="13578" width="17.42578125" style="778" customWidth="1"/>
    <col min="13579" max="13579" width="15.28515625" style="778" customWidth="1"/>
    <col min="13580" max="13824" width="9.140625" style="778"/>
    <col min="13825" max="13825" width="5.140625" style="778" customWidth="1"/>
    <col min="13826" max="13826" width="3.85546875" style="778" customWidth="1"/>
    <col min="13827" max="13827" width="14.28515625" style="778" customWidth="1"/>
    <col min="13828" max="13828" width="39.140625" style="778" customWidth="1"/>
    <col min="13829" max="13831" width="17.42578125" style="778" customWidth="1"/>
    <col min="13832" max="13832" width="13" style="778" customWidth="1"/>
    <col min="13833" max="13833" width="21.7109375" style="778" customWidth="1"/>
    <col min="13834" max="13834" width="17.42578125" style="778" customWidth="1"/>
    <col min="13835" max="13835" width="15.28515625" style="778" customWidth="1"/>
    <col min="13836" max="14080" width="9.140625" style="778"/>
    <col min="14081" max="14081" width="5.140625" style="778" customWidth="1"/>
    <col min="14082" max="14082" width="3.85546875" style="778" customWidth="1"/>
    <col min="14083" max="14083" width="14.28515625" style="778" customWidth="1"/>
    <col min="14084" max="14084" width="39.140625" style="778" customWidth="1"/>
    <col min="14085" max="14087" width="17.42578125" style="778" customWidth="1"/>
    <col min="14088" max="14088" width="13" style="778" customWidth="1"/>
    <col min="14089" max="14089" width="21.7109375" style="778" customWidth="1"/>
    <col min="14090" max="14090" width="17.42578125" style="778" customWidth="1"/>
    <col min="14091" max="14091" width="15.28515625" style="778" customWidth="1"/>
    <col min="14092" max="14336" width="9.140625" style="778"/>
    <col min="14337" max="14337" width="5.140625" style="778" customWidth="1"/>
    <col min="14338" max="14338" width="3.85546875" style="778" customWidth="1"/>
    <col min="14339" max="14339" width="14.28515625" style="778" customWidth="1"/>
    <col min="14340" max="14340" width="39.140625" style="778" customWidth="1"/>
    <col min="14341" max="14343" width="17.42578125" style="778" customWidth="1"/>
    <col min="14344" max="14344" width="13" style="778" customWidth="1"/>
    <col min="14345" max="14345" width="21.7109375" style="778" customWidth="1"/>
    <col min="14346" max="14346" width="17.42578125" style="778" customWidth="1"/>
    <col min="14347" max="14347" width="15.28515625" style="778" customWidth="1"/>
    <col min="14348" max="14592" width="9.140625" style="778"/>
    <col min="14593" max="14593" width="5.140625" style="778" customWidth="1"/>
    <col min="14594" max="14594" width="3.85546875" style="778" customWidth="1"/>
    <col min="14595" max="14595" width="14.28515625" style="778" customWidth="1"/>
    <col min="14596" max="14596" width="39.140625" style="778" customWidth="1"/>
    <col min="14597" max="14599" width="17.42578125" style="778" customWidth="1"/>
    <col min="14600" max="14600" width="13" style="778" customWidth="1"/>
    <col min="14601" max="14601" width="21.7109375" style="778" customWidth="1"/>
    <col min="14602" max="14602" width="17.42578125" style="778" customWidth="1"/>
    <col min="14603" max="14603" width="15.28515625" style="778" customWidth="1"/>
    <col min="14604" max="14848" width="9.140625" style="778"/>
    <col min="14849" max="14849" width="5.140625" style="778" customWidth="1"/>
    <col min="14850" max="14850" width="3.85546875" style="778" customWidth="1"/>
    <col min="14851" max="14851" width="14.28515625" style="778" customWidth="1"/>
    <col min="14852" max="14852" width="39.140625" style="778" customWidth="1"/>
    <col min="14853" max="14855" width="17.42578125" style="778" customWidth="1"/>
    <col min="14856" max="14856" width="13" style="778" customWidth="1"/>
    <col min="14857" max="14857" width="21.7109375" style="778" customWidth="1"/>
    <col min="14858" max="14858" width="17.42578125" style="778" customWidth="1"/>
    <col min="14859" max="14859" width="15.28515625" style="778" customWidth="1"/>
    <col min="14860" max="15104" width="9.140625" style="778"/>
    <col min="15105" max="15105" width="5.140625" style="778" customWidth="1"/>
    <col min="15106" max="15106" width="3.85546875" style="778" customWidth="1"/>
    <col min="15107" max="15107" width="14.28515625" style="778" customWidth="1"/>
    <col min="15108" max="15108" width="39.140625" style="778" customWidth="1"/>
    <col min="15109" max="15111" width="17.42578125" style="778" customWidth="1"/>
    <col min="15112" max="15112" width="13" style="778" customWidth="1"/>
    <col min="15113" max="15113" width="21.7109375" style="778" customWidth="1"/>
    <col min="15114" max="15114" width="17.42578125" style="778" customWidth="1"/>
    <col min="15115" max="15115" width="15.28515625" style="778" customWidth="1"/>
    <col min="15116" max="15360" width="9.140625" style="778"/>
    <col min="15361" max="15361" width="5.140625" style="778" customWidth="1"/>
    <col min="15362" max="15362" width="3.85546875" style="778" customWidth="1"/>
    <col min="15363" max="15363" width="14.28515625" style="778" customWidth="1"/>
    <col min="15364" max="15364" width="39.140625" style="778" customWidth="1"/>
    <col min="15365" max="15367" width="17.42578125" style="778" customWidth="1"/>
    <col min="15368" max="15368" width="13" style="778" customWidth="1"/>
    <col min="15369" max="15369" width="21.7109375" style="778" customWidth="1"/>
    <col min="15370" max="15370" width="17.42578125" style="778" customWidth="1"/>
    <col min="15371" max="15371" width="15.28515625" style="778" customWidth="1"/>
    <col min="15372" max="15616" width="9.140625" style="778"/>
    <col min="15617" max="15617" width="5.140625" style="778" customWidth="1"/>
    <col min="15618" max="15618" width="3.85546875" style="778" customWidth="1"/>
    <col min="15619" max="15619" width="14.28515625" style="778" customWidth="1"/>
    <col min="15620" max="15620" width="39.140625" style="778" customWidth="1"/>
    <col min="15621" max="15623" width="17.42578125" style="778" customWidth="1"/>
    <col min="15624" max="15624" width="13" style="778" customWidth="1"/>
    <col min="15625" max="15625" width="21.7109375" style="778" customWidth="1"/>
    <col min="15626" max="15626" width="17.42578125" style="778" customWidth="1"/>
    <col min="15627" max="15627" width="15.28515625" style="778" customWidth="1"/>
    <col min="15628" max="15872" width="9.140625" style="778"/>
    <col min="15873" max="15873" width="5.140625" style="778" customWidth="1"/>
    <col min="15874" max="15874" width="3.85546875" style="778" customWidth="1"/>
    <col min="15875" max="15875" width="14.28515625" style="778" customWidth="1"/>
    <col min="15876" max="15876" width="39.140625" style="778" customWidth="1"/>
    <col min="15877" max="15879" width="17.42578125" style="778" customWidth="1"/>
    <col min="15880" max="15880" width="13" style="778" customWidth="1"/>
    <col min="15881" max="15881" width="21.7109375" style="778" customWidth="1"/>
    <col min="15882" max="15882" width="17.42578125" style="778" customWidth="1"/>
    <col min="15883" max="15883" width="15.28515625" style="778" customWidth="1"/>
    <col min="15884" max="16128" width="9.140625" style="778"/>
    <col min="16129" max="16129" width="5.140625" style="778" customWidth="1"/>
    <col min="16130" max="16130" width="3.85546875" style="778" customWidth="1"/>
    <col min="16131" max="16131" width="14.28515625" style="778" customWidth="1"/>
    <col min="16132" max="16132" width="39.140625" style="778" customWidth="1"/>
    <col min="16133" max="16135" width="17.42578125" style="778" customWidth="1"/>
    <col min="16136" max="16136" width="13" style="778" customWidth="1"/>
    <col min="16137" max="16137" width="21.7109375" style="778" customWidth="1"/>
    <col min="16138" max="16138" width="17.42578125" style="778" customWidth="1"/>
    <col min="16139" max="16139" width="15.28515625" style="778" customWidth="1"/>
    <col min="16140" max="16384" width="9.140625" style="778"/>
  </cols>
  <sheetData>
    <row r="1" spans="2:11" ht="15" customHeight="1"/>
    <row r="2" spans="2:11" ht="18">
      <c r="B2" s="1367" t="s">
        <v>3423</v>
      </c>
      <c r="C2" s="1367"/>
      <c r="D2" s="1367"/>
      <c r="E2" s="1367"/>
      <c r="F2" s="1367"/>
      <c r="G2" s="1367"/>
      <c r="H2" s="1367"/>
      <c r="I2" s="1367"/>
    </row>
    <row r="3" spans="2:11" ht="15" customHeight="1">
      <c r="I3" s="780" t="s">
        <v>3424</v>
      </c>
    </row>
    <row r="4" spans="2:11" ht="18">
      <c r="B4" s="1368" t="s">
        <v>3425</v>
      </c>
      <c r="C4" s="1368"/>
      <c r="D4" s="1368"/>
      <c r="E4" s="1368"/>
      <c r="F4" s="1368"/>
      <c r="G4" s="1368"/>
      <c r="H4" s="1368"/>
      <c r="I4" s="1368"/>
    </row>
    <row r="5" spans="2:11">
      <c r="B5" s="781"/>
      <c r="C5" s="782"/>
      <c r="D5" s="782"/>
      <c r="E5" s="782"/>
      <c r="F5" s="782"/>
      <c r="G5" s="782"/>
      <c r="H5" s="783"/>
      <c r="I5" s="784" t="s">
        <v>70</v>
      </c>
    </row>
    <row r="6" spans="2:11" ht="15.75" thickBot="1">
      <c r="B6" s="781"/>
      <c r="C6" s="782"/>
      <c r="D6" s="782"/>
      <c r="E6" s="782"/>
      <c r="F6" s="785"/>
      <c r="G6" s="786"/>
      <c r="H6" s="787" t="s">
        <v>49</v>
      </c>
      <c r="I6" s="788"/>
    </row>
    <row r="7" spans="2:11" ht="49.5" thickTop="1" thickBot="1">
      <c r="B7" s="789" t="s">
        <v>48</v>
      </c>
      <c r="C7" s="790" t="s">
        <v>3426</v>
      </c>
      <c r="D7" s="791" t="s">
        <v>3427</v>
      </c>
      <c r="E7" s="790" t="s">
        <v>3428</v>
      </c>
      <c r="F7" s="790" t="s">
        <v>3429</v>
      </c>
      <c r="G7" s="790" t="s">
        <v>3430</v>
      </c>
      <c r="H7" s="792" t="s">
        <v>86</v>
      </c>
      <c r="I7" s="793" t="s">
        <v>3431</v>
      </c>
      <c r="J7" s="790" t="s">
        <v>3432</v>
      </c>
      <c r="K7" s="928" t="s">
        <v>3434</v>
      </c>
    </row>
    <row r="8" spans="2:11" ht="13.5" thickTop="1">
      <c r="B8" s="794"/>
      <c r="C8" s="795"/>
      <c r="D8" s="796"/>
      <c r="E8" s="795"/>
      <c r="F8" s="795"/>
      <c r="G8" s="795"/>
      <c r="H8" s="797"/>
      <c r="I8" s="798"/>
      <c r="J8" s="795"/>
      <c r="K8" s="929"/>
    </row>
    <row r="9" spans="2:11" ht="15" customHeight="1">
      <c r="B9" s="799"/>
      <c r="C9" s="1363" t="s">
        <v>2984</v>
      </c>
      <c r="D9" s="1364"/>
      <c r="E9" s="1364"/>
      <c r="F9" s="1364"/>
      <c r="G9" s="1364"/>
      <c r="H9" s="1364"/>
      <c r="I9" s="1364"/>
      <c r="J9" s="1364"/>
      <c r="K9" s="1365"/>
    </row>
    <row r="10" spans="2:11">
      <c r="B10" s="794"/>
      <c r="C10" s="795"/>
      <c r="D10" s="800"/>
      <c r="E10" s="795"/>
      <c r="F10" s="795"/>
      <c r="G10" s="795"/>
      <c r="H10" s="797"/>
      <c r="I10" s="798"/>
      <c r="J10" s="795"/>
      <c r="K10" s="929"/>
    </row>
    <row r="11" spans="2:11" ht="15.75" customHeight="1" thickBot="1">
      <c r="B11" s="801" t="s">
        <v>2825</v>
      </c>
      <c r="C11" s="802"/>
      <c r="D11" s="803"/>
      <c r="E11" s="802"/>
      <c r="F11" s="802"/>
      <c r="G11" s="802"/>
      <c r="H11" s="804">
        <f>SUM(H9:H10)</f>
        <v>0</v>
      </c>
      <c r="I11" s="805">
        <f>SUM(I9:I10)</f>
        <v>0</v>
      </c>
      <c r="J11" s="802">
        <f>SUM(J9:J10)</f>
        <v>0</v>
      </c>
      <c r="K11" s="930">
        <f>SUM(K9:K10)</f>
        <v>0</v>
      </c>
    </row>
    <row r="12" spans="2:11" ht="13.5" thickTop="1"/>
    <row r="13" spans="2:11">
      <c r="J13" s="784" t="s">
        <v>70</v>
      </c>
    </row>
    <row r="14" spans="2:11" ht="15.75" customHeight="1" thickBot="1">
      <c r="B14" s="781"/>
      <c r="C14" s="782"/>
      <c r="D14" s="782"/>
      <c r="E14" s="782"/>
      <c r="F14" s="785"/>
      <c r="G14" s="786"/>
      <c r="H14" s="787" t="s">
        <v>49</v>
      </c>
      <c r="I14" s="788"/>
    </row>
    <row r="15" spans="2:11" ht="72.75" customHeight="1" thickTop="1" thickBot="1">
      <c r="B15" s="789" t="s">
        <v>48</v>
      </c>
      <c r="C15" s="790" t="s">
        <v>3426</v>
      </c>
      <c r="D15" s="791" t="s">
        <v>3427</v>
      </c>
      <c r="E15" s="790" t="s">
        <v>3428</v>
      </c>
      <c r="F15" s="790" t="s">
        <v>3429</v>
      </c>
      <c r="G15" s="790" t="s">
        <v>3430</v>
      </c>
      <c r="H15" s="792" t="s">
        <v>86</v>
      </c>
      <c r="I15" s="793" t="s">
        <v>3431</v>
      </c>
      <c r="J15" s="790" t="s">
        <v>3432</v>
      </c>
      <c r="K15" s="928" t="s">
        <v>3435</v>
      </c>
    </row>
    <row r="16" spans="2:11" ht="13.5" thickTop="1">
      <c r="B16" s="794"/>
      <c r="C16" s="795"/>
      <c r="D16" s="796"/>
      <c r="E16" s="795"/>
      <c r="F16" s="795"/>
      <c r="G16" s="795"/>
      <c r="H16" s="797"/>
      <c r="I16" s="798"/>
      <c r="J16" s="795"/>
      <c r="K16" s="929"/>
    </row>
    <row r="17" spans="2:11">
      <c r="B17" s="799"/>
      <c r="C17" s="1363" t="s">
        <v>2984</v>
      </c>
      <c r="D17" s="1364"/>
      <c r="E17" s="1364"/>
      <c r="F17" s="1364"/>
      <c r="G17" s="1364"/>
      <c r="H17" s="1364"/>
      <c r="I17" s="1364"/>
      <c r="J17" s="1364"/>
      <c r="K17" s="1365"/>
    </row>
    <row r="18" spans="2:11">
      <c r="B18" s="794"/>
      <c r="C18" s="795"/>
      <c r="D18" s="800"/>
      <c r="E18" s="795"/>
      <c r="F18" s="795"/>
      <c r="G18" s="795"/>
      <c r="H18" s="797"/>
      <c r="I18" s="798"/>
      <c r="J18" s="795"/>
      <c r="K18" s="929"/>
    </row>
    <row r="19" spans="2:11" ht="13.5" thickBot="1">
      <c r="B19" s="801" t="s">
        <v>2825</v>
      </c>
      <c r="C19" s="802"/>
      <c r="D19" s="803"/>
      <c r="E19" s="802"/>
      <c r="F19" s="802"/>
      <c r="G19" s="802"/>
      <c r="H19" s="804">
        <f>SUM(H17:H18)</f>
        <v>0</v>
      </c>
      <c r="I19" s="805">
        <f>SUM(I17:I18)</f>
        <v>0</v>
      </c>
      <c r="J19" s="802">
        <f>SUM(J17:J18)</f>
        <v>0</v>
      </c>
      <c r="K19" s="930">
        <f>SUM(K17:K18)</f>
        <v>0</v>
      </c>
    </row>
    <row r="20" spans="2:11" ht="13.5" thickTop="1"/>
    <row r="21" spans="2:11">
      <c r="B21" s="806"/>
      <c r="C21" s="806"/>
      <c r="D21" s="806"/>
      <c r="E21" s="806"/>
      <c r="F21" s="806"/>
      <c r="G21" s="806"/>
      <c r="H21" s="807"/>
      <c r="I21" s="782"/>
      <c r="J21" s="806"/>
      <c r="K21" s="782"/>
    </row>
    <row r="22" spans="2:11" ht="15.75" thickBot="1">
      <c r="B22" s="781"/>
      <c r="C22" s="782"/>
      <c r="D22" s="782"/>
      <c r="E22" s="782"/>
      <c r="F22" s="785"/>
      <c r="G22" s="786"/>
      <c r="H22" s="787" t="s">
        <v>3433</v>
      </c>
      <c r="I22" s="788"/>
    </row>
    <row r="23" spans="2:11" ht="49.5" thickTop="1" thickBot="1">
      <c r="B23" s="789" t="s">
        <v>48</v>
      </c>
      <c r="C23" s="790" t="s">
        <v>3426</v>
      </c>
      <c r="D23" s="791" t="s">
        <v>3427</v>
      </c>
      <c r="E23" s="790" t="s">
        <v>3428</v>
      </c>
      <c r="F23" s="790" t="s">
        <v>3429</v>
      </c>
      <c r="G23" s="790" t="s">
        <v>3430</v>
      </c>
      <c r="H23" s="792" t="s">
        <v>86</v>
      </c>
      <c r="I23" s="793" t="s">
        <v>3431</v>
      </c>
      <c r="J23" s="790" t="s">
        <v>3432</v>
      </c>
      <c r="K23" s="928" t="s">
        <v>3434</v>
      </c>
    </row>
    <row r="24" spans="2:11" ht="13.5" thickTop="1">
      <c r="B24" s="794"/>
      <c r="C24" s="795"/>
      <c r="D24" s="796"/>
      <c r="E24" s="795"/>
      <c r="F24" s="795"/>
      <c r="G24" s="795"/>
      <c r="H24" s="797"/>
      <c r="I24" s="798"/>
      <c r="J24" s="795"/>
      <c r="K24" s="929"/>
    </row>
    <row r="25" spans="2:11">
      <c r="B25" s="799"/>
      <c r="C25" s="1363" t="s">
        <v>2984</v>
      </c>
      <c r="D25" s="1364"/>
      <c r="E25" s="1364"/>
      <c r="F25" s="1364"/>
      <c r="G25" s="1364"/>
      <c r="H25" s="1364"/>
      <c r="I25" s="1364"/>
      <c r="J25" s="1364"/>
      <c r="K25" s="1365"/>
    </row>
    <row r="26" spans="2:11">
      <c r="B26" s="794"/>
      <c r="C26" s="795"/>
      <c r="D26" s="800"/>
      <c r="E26" s="795"/>
      <c r="F26" s="795"/>
      <c r="G26" s="795"/>
      <c r="H26" s="797"/>
      <c r="I26" s="798"/>
      <c r="J26" s="795"/>
      <c r="K26" s="929"/>
    </row>
    <row r="27" spans="2:11" ht="15.75" customHeight="1" thickBot="1">
      <c r="B27" s="801" t="s">
        <v>2825</v>
      </c>
      <c r="C27" s="802"/>
      <c r="D27" s="803"/>
      <c r="E27" s="802"/>
      <c r="F27" s="802"/>
      <c r="G27" s="802"/>
      <c r="H27" s="804">
        <f>SUM(H25:H26)</f>
        <v>0</v>
      </c>
      <c r="I27" s="805">
        <f>SUM(I25:I26)</f>
        <v>0</v>
      </c>
      <c r="J27" s="802">
        <f>SUM(J25:J26)</f>
        <v>0</v>
      </c>
      <c r="K27" s="930">
        <f>SUM(K25:K26)</f>
        <v>0</v>
      </c>
    </row>
    <row r="28" spans="2:11" ht="13.5" thickTop="1"/>
    <row r="29" spans="2:11">
      <c r="J29" s="784" t="s">
        <v>70</v>
      </c>
    </row>
    <row r="30" spans="2:11" ht="15.75" customHeight="1" thickBot="1">
      <c r="B30" s="781"/>
      <c r="C30" s="782"/>
      <c r="D30" s="782"/>
      <c r="E30" s="782"/>
      <c r="F30" s="785"/>
      <c r="G30" s="786"/>
      <c r="H30" s="787" t="s">
        <v>3433</v>
      </c>
      <c r="I30" s="788"/>
    </row>
    <row r="31" spans="2:11" ht="72.75" customHeight="1" thickTop="1" thickBot="1">
      <c r="B31" s="789" t="s">
        <v>48</v>
      </c>
      <c r="C31" s="790" t="s">
        <v>3426</v>
      </c>
      <c r="D31" s="791" t="s">
        <v>3427</v>
      </c>
      <c r="E31" s="790" t="s">
        <v>3428</v>
      </c>
      <c r="F31" s="790" t="s">
        <v>3429</v>
      </c>
      <c r="G31" s="790" t="s">
        <v>3430</v>
      </c>
      <c r="H31" s="792" t="s">
        <v>86</v>
      </c>
      <c r="I31" s="793" t="s">
        <v>3431</v>
      </c>
      <c r="J31" s="790" t="s">
        <v>3432</v>
      </c>
      <c r="K31" s="928" t="s">
        <v>3435</v>
      </c>
    </row>
    <row r="32" spans="2:11" ht="13.5" thickTop="1">
      <c r="B32" s="794"/>
      <c r="C32" s="795"/>
      <c r="D32" s="796"/>
      <c r="E32" s="795"/>
      <c r="F32" s="795"/>
      <c r="G32" s="795"/>
      <c r="H32" s="797"/>
      <c r="I32" s="798"/>
      <c r="J32" s="795"/>
      <c r="K32" s="929"/>
    </row>
    <row r="33" spans="2:16">
      <c r="B33" s="799"/>
      <c r="C33" s="1363" t="s">
        <v>2984</v>
      </c>
      <c r="D33" s="1364"/>
      <c r="E33" s="1364"/>
      <c r="F33" s="1364"/>
      <c r="G33" s="1364"/>
      <c r="H33" s="1364"/>
      <c r="I33" s="1364"/>
      <c r="J33" s="1364"/>
      <c r="K33" s="1365"/>
    </row>
    <row r="34" spans="2:16">
      <c r="B34" s="794"/>
      <c r="C34" s="795"/>
      <c r="D34" s="800"/>
      <c r="E34" s="795"/>
      <c r="F34" s="795"/>
      <c r="G34" s="795"/>
      <c r="H34" s="797"/>
      <c r="I34" s="798"/>
      <c r="J34" s="795"/>
      <c r="K34" s="929"/>
    </row>
    <row r="35" spans="2:16" ht="13.5" thickBot="1">
      <c r="B35" s="801" t="s">
        <v>2825</v>
      </c>
      <c r="C35" s="802"/>
      <c r="D35" s="803"/>
      <c r="E35" s="802"/>
      <c r="F35" s="802"/>
      <c r="G35" s="802"/>
      <c r="H35" s="804">
        <f>SUM(H33:H34)</f>
        <v>0</v>
      </c>
      <c r="I35" s="805">
        <f>SUM(I33:I34)</f>
        <v>0</v>
      </c>
      <c r="J35" s="802">
        <f>SUM(J33:J34)</f>
        <v>0</v>
      </c>
      <c r="K35" s="930">
        <f>SUM(K33:K34)</f>
        <v>0</v>
      </c>
    </row>
    <row r="36" spans="2:16" ht="13.5" thickTop="1"/>
    <row r="37" spans="2:16" ht="15">
      <c r="C37" s="1366" t="s">
        <v>740</v>
      </c>
      <c r="D37" s="1366"/>
      <c r="E37" s="1366"/>
      <c r="F37" s="1366"/>
      <c r="G37" s="1366"/>
      <c r="H37" s="1366"/>
      <c r="I37" s="1366"/>
      <c r="J37" s="1366"/>
      <c r="K37" s="1366"/>
      <c r="L37" s="1366"/>
      <c r="M37" s="1366"/>
      <c r="N37" s="1366"/>
      <c r="O37" s="1366"/>
      <c r="P37" s="1366"/>
    </row>
  </sheetData>
  <mergeCells count="7">
    <mergeCell ref="C33:K33"/>
    <mergeCell ref="C37:P37"/>
    <mergeCell ref="B2:I2"/>
    <mergeCell ref="B4:I4"/>
    <mergeCell ref="C9:K9"/>
    <mergeCell ref="C17:K17"/>
    <mergeCell ref="C25:K25"/>
  </mergeCells>
  <pageMargins left="0.9055118110236221" right="0.19685039370078741" top="0.27559055118110237" bottom="0.19685039370078741" header="0.19685039370078741" footer="0.19685039370078741"/>
  <pageSetup paperSize="5" scale="8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B1:K29"/>
  <sheetViews>
    <sheetView view="pageBreakPreview" topLeftCell="A16" zoomScaleSheetLayoutView="100" workbookViewId="0">
      <selection activeCell="E13" sqref="E13"/>
    </sheetView>
  </sheetViews>
  <sheetFormatPr defaultRowHeight="12.75"/>
  <cols>
    <col min="1" max="1" width="9.7109375" style="48" customWidth="1"/>
    <col min="2" max="2" width="3.85546875" style="48" customWidth="1"/>
    <col min="3" max="3" width="54.140625" style="48" customWidth="1"/>
    <col min="4" max="4" width="11.140625" style="48" customWidth="1"/>
    <col min="5" max="5" width="12.42578125" style="48" customWidth="1"/>
    <col min="6" max="6" width="3.85546875" style="48" customWidth="1"/>
    <col min="7" max="256" width="9.140625" style="48"/>
    <col min="257" max="257" width="9.7109375" style="48" customWidth="1"/>
    <col min="258" max="258" width="3.85546875" style="48" customWidth="1"/>
    <col min="259" max="259" width="66.85546875" style="48" customWidth="1"/>
    <col min="260" max="260" width="17.42578125" style="48" customWidth="1"/>
    <col min="261" max="261" width="18.7109375" style="48" customWidth="1"/>
    <col min="262" max="262" width="3.85546875" style="48" customWidth="1"/>
    <col min="263" max="512" width="9.140625" style="48"/>
    <col min="513" max="513" width="9.7109375" style="48" customWidth="1"/>
    <col min="514" max="514" width="3.85546875" style="48" customWidth="1"/>
    <col min="515" max="515" width="66.85546875" style="48" customWidth="1"/>
    <col min="516" max="516" width="17.42578125" style="48" customWidth="1"/>
    <col min="517" max="517" width="18.7109375" style="48" customWidth="1"/>
    <col min="518" max="518" width="3.85546875" style="48" customWidth="1"/>
    <col min="519" max="768" width="9.140625" style="48"/>
    <col min="769" max="769" width="9.7109375" style="48" customWidth="1"/>
    <col min="770" max="770" width="3.85546875" style="48" customWidth="1"/>
    <col min="771" max="771" width="66.85546875" style="48" customWidth="1"/>
    <col min="772" max="772" width="17.42578125" style="48" customWidth="1"/>
    <col min="773" max="773" width="18.7109375" style="48" customWidth="1"/>
    <col min="774" max="774" width="3.85546875" style="48" customWidth="1"/>
    <col min="775" max="1024" width="9.140625" style="48"/>
    <col min="1025" max="1025" width="9.7109375" style="48" customWidth="1"/>
    <col min="1026" max="1026" width="3.85546875" style="48" customWidth="1"/>
    <col min="1027" max="1027" width="66.85546875" style="48" customWidth="1"/>
    <col min="1028" max="1028" width="17.42578125" style="48" customWidth="1"/>
    <col min="1029" max="1029" width="18.7109375" style="48" customWidth="1"/>
    <col min="1030" max="1030" width="3.85546875" style="48" customWidth="1"/>
    <col min="1031" max="1280" width="9.140625" style="48"/>
    <col min="1281" max="1281" width="9.7109375" style="48" customWidth="1"/>
    <col min="1282" max="1282" width="3.85546875" style="48" customWidth="1"/>
    <col min="1283" max="1283" width="66.85546875" style="48" customWidth="1"/>
    <col min="1284" max="1284" width="17.42578125" style="48" customWidth="1"/>
    <col min="1285" max="1285" width="18.7109375" style="48" customWidth="1"/>
    <col min="1286" max="1286" width="3.85546875" style="48" customWidth="1"/>
    <col min="1287" max="1536" width="9.140625" style="48"/>
    <col min="1537" max="1537" width="9.7109375" style="48" customWidth="1"/>
    <col min="1538" max="1538" width="3.85546875" style="48" customWidth="1"/>
    <col min="1539" max="1539" width="66.85546875" style="48" customWidth="1"/>
    <col min="1540" max="1540" width="17.42578125" style="48" customWidth="1"/>
    <col min="1541" max="1541" width="18.7109375" style="48" customWidth="1"/>
    <col min="1542" max="1542" width="3.85546875" style="48" customWidth="1"/>
    <col min="1543" max="1792" width="9.140625" style="48"/>
    <col min="1793" max="1793" width="9.7109375" style="48" customWidth="1"/>
    <col min="1794" max="1794" width="3.85546875" style="48" customWidth="1"/>
    <col min="1795" max="1795" width="66.85546875" style="48" customWidth="1"/>
    <col min="1796" max="1796" width="17.42578125" style="48" customWidth="1"/>
    <col min="1797" max="1797" width="18.7109375" style="48" customWidth="1"/>
    <col min="1798" max="1798" width="3.85546875" style="48" customWidth="1"/>
    <col min="1799" max="2048" width="9.140625" style="48"/>
    <col min="2049" max="2049" width="9.7109375" style="48" customWidth="1"/>
    <col min="2050" max="2050" width="3.85546875" style="48" customWidth="1"/>
    <col min="2051" max="2051" width="66.85546875" style="48" customWidth="1"/>
    <col min="2052" max="2052" width="17.42578125" style="48" customWidth="1"/>
    <col min="2053" max="2053" width="18.7109375" style="48" customWidth="1"/>
    <col min="2054" max="2054" width="3.85546875" style="48" customWidth="1"/>
    <col min="2055" max="2304" width="9.140625" style="48"/>
    <col min="2305" max="2305" width="9.7109375" style="48" customWidth="1"/>
    <col min="2306" max="2306" width="3.85546875" style="48" customWidth="1"/>
    <col min="2307" max="2307" width="66.85546875" style="48" customWidth="1"/>
    <col min="2308" max="2308" width="17.42578125" style="48" customWidth="1"/>
    <col min="2309" max="2309" width="18.7109375" style="48" customWidth="1"/>
    <col min="2310" max="2310" width="3.85546875" style="48" customWidth="1"/>
    <col min="2311" max="2560" width="9.140625" style="48"/>
    <col min="2561" max="2561" width="9.7109375" style="48" customWidth="1"/>
    <col min="2562" max="2562" width="3.85546875" style="48" customWidth="1"/>
    <col min="2563" max="2563" width="66.85546875" style="48" customWidth="1"/>
    <col min="2564" max="2564" width="17.42578125" style="48" customWidth="1"/>
    <col min="2565" max="2565" width="18.7109375" style="48" customWidth="1"/>
    <col min="2566" max="2566" width="3.85546875" style="48" customWidth="1"/>
    <col min="2567" max="2816" width="9.140625" style="48"/>
    <col min="2817" max="2817" width="9.7109375" style="48" customWidth="1"/>
    <col min="2818" max="2818" width="3.85546875" style="48" customWidth="1"/>
    <col min="2819" max="2819" width="66.85546875" style="48" customWidth="1"/>
    <col min="2820" max="2820" width="17.42578125" style="48" customWidth="1"/>
    <col min="2821" max="2821" width="18.7109375" style="48" customWidth="1"/>
    <col min="2822" max="2822" width="3.85546875" style="48" customWidth="1"/>
    <col min="2823" max="3072" width="9.140625" style="48"/>
    <col min="3073" max="3073" width="9.7109375" style="48" customWidth="1"/>
    <col min="3074" max="3074" width="3.85546875" style="48" customWidth="1"/>
    <col min="3075" max="3075" width="66.85546875" style="48" customWidth="1"/>
    <col min="3076" max="3076" width="17.42578125" style="48" customWidth="1"/>
    <col min="3077" max="3077" width="18.7109375" style="48" customWidth="1"/>
    <col min="3078" max="3078" width="3.85546875" style="48" customWidth="1"/>
    <col min="3079" max="3328" width="9.140625" style="48"/>
    <col min="3329" max="3329" width="9.7109375" style="48" customWidth="1"/>
    <col min="3330" max="3330" width="3.85546875" style="48" customWidth="1"/>
    <col min="3331" max="3331" width="66.85546875" style="48" customWidth="1"/>
    <col min="3332" max="3332" width="17.42578125" style="48" customWidth="1"/>
    <col min="3333" max="3333" width="18.7109375" style="48" customWidth="1"/>
    <col min="3334" max="3334" width="3.85546875" style="48" customWidth="1"/>
    <col min="3335" max="3584" width="9.140625" style="48"/>
    <col min="3585" max="3585" width="9.7109375" style="48" customWidth="1"/>
    <col min="3586" max="3586" width="3.85546875" style="48" customWidth="1"/>
    <col min="3587" max="3587" width="66.85546875" style="48" customWidth="1"/>
    <col min="3588" max="3588" width="17.42578125" style="48" customWidth="1"/>
    <col min="3589" max="3589" width="18.7109375" style="48" customWidth="1"/>
    <col min="3590" max="3590" width="3.85546875" style="48" customWidth="1"/>
    <col min="3591" max="3840" width="9.140625" style="48"/>
    <col min="3841" max="3841" width="9.7109375" style="48" customWidth="1"/>
    <col min="3842" max="3842" width="3.85546875" style="48" customWidth="1"/>
    <col min="3843" max="3843" width="66.85546875" style="48" customWidth="1"/>
    <col min="3844" max="3844" width="17.42578125" style="48" customWidth="1"/>
    <col min="3845" max="3845" width="18.7109375" style="48" customWidth="1"/>
    <col min="3846" max="3846" width="3.85546875" style="48" customWidth="1"/>
    <col min="3847" max="4096" width="9.140625" style="48"/>
    <col min="4097" max="4097" width="9.7109375" style="48" customWidth="1"/>
    <col min="4098" max="4098" width="3.85546875" style="48" customWidth="1"/>
    <col min="4099" max="4099" width="66.85546875" style="48" customWidth="1"/>
    <col min="4100" max="4100" width="17.42578125" style="48" customWidth="1"/>
    <col min="4101" max="4101" width="18.7109375" style="48" customWidth="1"/>
    <col min="4102" max="4102" width="3.85546875" style="48" customWidth="1"/>
    <col min="4103" max="4352" width="9.140625" style="48"/>
    <col min="4353" max="4353" width="9.7109375" style="48" customWidth="1"/>
    <col min="4354" max="4354" width="3.85546875" style="48" customWidth="1"/>
    <col min="4355" max="4355" width="66.85546875" style="48" customWidth="1"/>
    <col min="4356" max="4356" width="17.42578125" style="48" customWidth="1"/>
    <col min="4357" max="4357" width="18.7109375" style="48" customWidth="1"/>
    <col min="4358" max="4358" width="3.85546875" style="48" customWidth="1"/>
    <col min="4359" max="4608" width="9.140625" style="48"/>
    <col min="4609" max="4609" width="9.7109375" style="48" customWidth="1"/>
    <col min="4610" max="4610" width="3.85546875" style="48" customWidth="1"/>
    <col min="4611" max="4611" width="66.85546875" style="48" customWidth="1"/>
    <col min="4612" max="4612" width="17.42578125" style="48" customWidth="1"/>
    <col min="4613" max="4613" width="18.7109375" style="48" customWidth="1"/>
    <col min="4614" max="4614" width="3.85546875" style="48" customWidth="1"/>
    <col min="4615" max="4864" width="9.140625" style="48"/>
    <col min="4865" max="4865" width="9.7109375" style="48" customWidth="1"/>
    <col min="4866" max="4866" width="3.85546875" style="48" customWidth="1"/>
    <col min="4867" max="4867" width="66.85546875" style="48" customWidth="1"/>
    <col min="4868" max="4868" width="17.42578125" style="48" customWidth="1"/>
    <col min="4869" max="4869" width="18.7109375" style="48" customWidth="1"/>
    <col min="4870" max="4870" width="3.85546875" style="48" customWidth="1"/>
    <col min="4871" max="5120" width="9.140625" style="48"/>
    <col min="5121" max="5121" width="9.7109375" style="48" customWidth="1"/>
    <col min="5122" max="5122" width="3.85546875" style="48" customWidth="1"/>
    <col min="5123" max="5123" width="66.85546875" style="48" customWidth="1"/>
    <col min="5124" max="5124" width="17.42578125" style="48" customWidth="1"/>
    <col min="5125" max="5125" width="18.7109375" style="48" customWidth="1"/>
    <col min="5126" max="5126" width="3.85546875" style="48" customWidth="1"/>
    <col min="5127" max="5376" width="9.140625" style="48"/>
    <col min="5377" max="5377" width="9.7109375" style="48" customWidth="1"/>
    <col min="5378" max="5378" width="3.85546875" style="48" customWidth="1"/>
    <col min="5379" max="5379" width="66.85546875" style="48" customWidth="1"/>
    <col min="5380" max="5380" width="17.42578125" style="48" customWidth="1"/>
    <col min="5381" max="5381" width="18.7109375" style="48" customWidth="1"/>
    <col min="5382" max="5382" width="3.85546875" style="48" customWidth="1"/>
    <col min="5383" max="5632" width="9.140625" style="48"/>
    <col min="5633" max="5633" width="9.7109375" style="48" customWidth="1"/>
    <col min="5634" max="5634" width="3.85546875" style="48" customWidth="1"/>
    <col min="5635" max="5635" width="66.85546875" style="48" customWidth="1"/>
    <col min="5636" max="5636" width="17.42578125" style="48" customWidth="1"/>
    <col min="5637" max="5637" width="18.7109375" style="48" customWidth="1"/>
    <col min="5638" max="5638" width="3.85546875" style="48" customWidth="1"/>
    <col min="5639" max="5888" width="9.140625" style="48"/>
    <col min="5889" max="5889" width="9.7109375" style="48" customWidth="1"/>
    <col min="5890" max="5890" width="3.85546875" style="48" customWidth="1"/>
    <col min="5891" max="5891" width="66.85546875" style="48" customWidth="1"/>
    <col min="5892" max="5892" width="17.42578125" style="48" customWidth="1"/>
    <col min="5893" max="5893" width="18.7109375" style="48" customWidth="1"/>
    <col min="5894" max="5894" width="3.85546875" style="48" customWidth="1"/>
    <col min="5895" max="6144" width="9.140625" style="48"/>
    <col min="6145" max="6145" width="9.7109375" style="48" customWidth="1"/>
    <col min="6146" max="6146" width="3.85546875" style="48" customWidth="1"/>
    <col min="6147" max="6147" width="66.85546875" style="48" customWidth="1"/>
    <col min="6148" max="6148" width="17.42578125" style="48" customWidth="1"/>
    <col min="6149" max="6149" width="18.7109375" style="48" customWidth="1"/>
    <col min="6150" max="6150" width="3.85546875" style="48" customWidth="1"/>
    <col min="6151" max="6400" width="9.140625" style="48"/>
    <col min="6401" max="6401" width="9.7109375" style="48" customWidth="1"/>
    <col min="6402" max="6402" width="3.85546875" style="48" customWidth="1"/>
    <col min="6403" max="6403" width="66.85546875" style="48" customWidth="1"/>
    <col min="6404" max="6404" width="17.42578125" style="48" customWidth="1"/>
    <col min="6405" max="6405" width="18.7109375" style="48" customWidth="1"/>
    <col min="6406" max="6406" width="3.85546875" style="48" customWidth="1"/>
    <col min="6407" max="6656" width="9.140625" style="48"/>
    <col min="6657" max="6657" width="9.7109375" style="48" customWidth="1"/>
    <col min="6658" max="6658" width="3.85546875" style="48" customWidth="1"/>
    <col min="6659" max="6659" width="66.85546875" style="48" customWidth="1"/>
    <col min="6660" max="6660" width="17.42578125" style="48" customWidth="1"/>
    <col min="6661" max="6661" width="18.7109375" style="48" customWidth="1"/>
    <col min="6662" max="6662" width="3.85546875" style="48" customWidth="1"/>
    <col min="6663" max="6912" width="9.140625" style="48"/>
    <col min="6913" max="6913" width="9.7109375" style="48" customWidth="1"/>
    <col min="6914" max="6914" width="3.85546875" style="48" customWidth="1"/>
    <col min="6915" max="6915" width="66.85546875" style="48" customWidth="1"/>
    <col min="6916" max="6916" width="17.42578125" style="48" customWidth="1"/>
    <col min="6917" max="6917" width="18.7109375" style="48" customWidth="1"/>
    <col min="6918" max="6918" width="3.85546875" style="48" customWidth="1"/>
    <col min="6919" max="7168" width="9.140625" style="48"/>
    <col min="7169" max="7169" width="9.7109375" style="48" customWidth="1"/>
    <col min="7170" max="7170" width="3.85546875" style="48" customWidth="1"/>
    <col min="7171" max="7171" width="66.85546875" style="48" customWidth="1"/>
    <col min="7172" max="7172" width="17.42578125" style="48" customWidth="1"/>
    <col min="7173" max="7173" width="18.7109375" style="48" customWidth="1"/>
    <col min="7174" max="7174" width="3.85546875" style="48" customWidth="1"/>
    <col min="7175" max="7424" width="9.140625" style="48"/>
    <col min="7425" max="7425" width="9.7109375" style="48" customWidth="1"/>
    <col min="7426" max="7426" width="3.85546875" style="48" customWidth="1"/>
    <col min="7427" max="7427" width="66.85546875" style="48" customWidth="1"/>
    <col min="7428" max="7428" width="17.42578125" style="48" customWidth="1"/>
    <col min="7429" max="7429" width="18.7109375" style="48" customWidth="1"/>
    <col min="7430" max="7430" width="3.85546875" style="48" customWidth="1"/>
    <col min="7431" max="7680" width="9.140625" style="48"/>
    <col min="7681" max="7681" width="9.7109375" style="48" customWidth="1"/>
    <col min="7682" max="7682" width="3.85546875" style="48" customWidth="1"/>
    <col min="7683" max="7683" width="66.85546875" style="48" customWidth="1"/>
    <col min="7684" max="7684" width="17.42578125" style="48" customWidth="1"/>
    <col min="7685" max="7685" width="18.7109375" style="48" customWidth="1"/>
    <col min="7686" max="7686" width="3.85546875" style="48" customWidth="1"/>
    <col min="7687" max="7936" width="9.140625" style="48"/>
    <col min="7937" max="7937" width="9.7109375" style="48" customWidth="1"/>
    <col min="7938" max="7938" width="3.85546875" style="48" customWidth="1"/>
    <col min="7939" max="7939" width="66.85546875" style="48" customWidth="1"/>
    <col min="7940" max="7940" width="17.42578125" style="48" customWidth="1"/>
    <col min="7941" max="7941" width="18.7109375" style="48" customWidth="1"/>
    <col min="7942" max="7942" width="3.85546875" style="48" customWidth="1"/>
    <col min="7943" max="8192" width="9.140625" style="48"/>
    <col min="8193" max="8193" width="9.7109375" style="48" customWidth="1"/>
    <col min="8194" max="8194" width="3.85546875" style="48" customWidth="1"/>
    <col min="8195" max="8195" width="66.85546875" style="48" customWidth="1"/>
    <col min="8196" max="8196" width="17.42578125" style="48" customWidth="1"/>
    <col min="8197" max="8197" width="18.7109375" style="48" customWidth="1"/>
    <col min="8198" max="8198" width="3.85546875" style="48" customWidth="1"/>
    <col min="8199" max="8448" width="9.140625" style="48"/>
    <col min="8449" max="8449" width="9.7109375" style="48" customWidth="1"/>
    <col min="8450" max="8450" width="3.85546875" style="48" customWidth="1"/>
    <col min="8451" max="8451" width="66.85546875" style="48" customWidth="1"/>
    <col min="8452" max="8452" width="17.42578125" style="48" customWidth="1"/>
    <col min="8453" max="8453" width="18.7109375" style="48" customWidth="1"/>
    <col min="8454" max="8454" width="3.85546875" style="48" customWidth="1"/>
    <col min="8455" max="8704" width="9.140625" style="48"/>
    <col min="8705" max="8705" width="9.7109375" style="48" customWidth="1"/>
    <col min="8706" max="8706" width="3.85546875" style="48" customWidth="1"/>
    <col min="8707" max="8707" width="66.85546875" style="48" customWidth="1"/>
    <col min="8708" max="8708" width="17.42578125" style="48" customWidth="1"/>
    <col min="8709" max="8709" width="18.7109375" style="48" customWidth="1"/>
    <col min="8710" max="8710" width="3.85546875" style="48" customWidth="1"/>
    <col min="8711" max="8960" width="9.140625" style="48"/>
    <col min="8961" max="8961" width="9.7109375" style="48" customWidth="1"/>
    <col min="8962" max="8962" width="3.85546875" style="48" customWidth="1"/>
    <col min="8963" max="8963" width="66.85546875" style="48" customWidth="1"/>
    <col min="8964" max="8964" width="17.42578125" style="48" customWidth="1"/>
    <col min="8965" max="8965" width="18.7109375" style="48" customWidth="1"/>
    <col min="8966" max="8966" width="3.85546875" style="48" customWidth="1"/>
    <col min="8967" max="9216" width="9.140625" style="48"/>
    <col min="9217" max="9217" width="9.7109375" style="48" customWidth="1"/>
    <col min="9218" max="9218" width="3.85546875" style="48" customWidth="1"/>
    <col min="9219" max="9219" width="66.85546875" style="48" customWidth="1"/>
    <col min="9220" max="9220" width="17.42578125" style="48" customWidth="1"/>
    <col min="9221" max="9221" width="18.7109375" style="48" customWidth="1"/>
    <col min="9222" max="9222" width="3.85546875" style="48" customWidth="1"/>
    <col min="9223" max="9472" width="9.140625" style="48"/>
    <col min="9473" max="9473" width="9.7109375" style="48" customWidth="1"/>
    <col min="9474" max="9474" width="3.85546875" style="48" customWidth="1"/>
    <col min="9475" max="9475" width="66.85546875" style="48" customWidth="1"/>
    <col min="9476" max="9476" width="17.42578125" style="48" customWidth="1"/>
    <col min="9477" max="9477" width="18.7109375" style="48" customWidth="1"/>
    <col min="9478" max="9478" width="3.85546875" style="48" customWidth="1"/>
    <col min="9479" max="9728" width="9.140625" style="48"/>
    <col min="9729" max="9729" width="9.7109375" style="48" customWidth="1"/>
    <col min="9730" max="9730" width="3.85546875" style="48" customWidth="1"/>
    <col min="9731" max="9731" width="66.85546875" style="48" customWidth="1"/>
    <col min="9732" max="9732" width="17.42578125" style="48" customWidth="1"/>
    <col min="9733" max="9733" width="18.7109375" style="48" customWidth="1"/>
    <col min="9734" max="9734" width="3.85546875" style="48" customWidth="1"/>
    <col min="9735" max="9984" width="9.140625" style="48"/>
    <col min="9985" max="9985" width="9.7109375" style="48" customWidth="1"/>
    <col min="9986" max="9986" width="3.85546875" style="48" customWidth="1"/>
    <col min="9987" max="9987" width="66.85546875" style="48" customWidth="1"/>
    <col min="9988" max="9988" width="17.42578125" style="48" customWidth="1"/>
    <col min="9989" max="9989" width="18.7109375" style="48" customWidth="1"/>
    <col min="9990" max="9990" width="3.85546875" style="48" customWidth="1"/>
    <col min="9991" max="10240" width="9.140625" style="48"/>
    <col min="10241" max="10241" width="9.7109375" style="48" customWidth="1"/>
    <col min="10242" max="10242" width="3.85546875" style="48" customWidth="1"/>
    <col min="10243" max="10243" width="66.85546875" style="48" customWidth="1"/>
    <col min="10244" max="10244" width="17.42578125" style="48" customWidth="1"/>
    <col min="10245" max="10245" width="18.7109375" style="48" customWidth="1"/>
    <col min="10246" max="10246" width="3.85546875" style="48" customWidth="1"/>
    <col min="10247" max="10496" width="9.140625" style="48"/>
    <col min="10497" max="10497" width="9.7109375" style="48" customWidth="1"/>
    <col min="10498" max="10498" width="3.85546875" style="48" customWidth="1"/>
    <col min="10499" max="10499" width="66.85546875" style="48" customWidth="1"/>
    <col min="10500" max="10500" width="17.42578125" style="48" customWidth="1"/>
    <col min="10501" max="10501" width="18.7109375" style="48" customWidth="1"/>
    <col min="10502" max="10502" width="3.85546875" style="48" customWidth="1"/>
    <col min="10503" max="10752" width="9.140625" style="48"/>
    <col min="10753" max="10753" width="9.7109375" style="48" customWidth="1"/>
    <col min="10754" max="10754" width="3.85546875" style="48" customWidth="1"/>
    <col min="10755" max="10755" width="66.85546875" style="48" customWidth="1"/>
    <col min="10756" max="10756" width="17.42578125" style="48" customWidth="1"/>
    <col min="10757" max="10757" width="18.7109375" style="48" customWidth="1"/>
    <col min="10758" max="10758" width="3.85546875" style="48" customWidth="1"/>
    <col min="10759" max="11008" width="9.140625" style="48"/>
    <col min="11009" max="11009" width="9.7109375" style="48" customWidth="1"/>
    <col min="11010" max="11010" width="3.85546875" style="48" customWidth="1"/>
    <col min="11011" max="11011" width="66.85546875" style="48" customWidth="1"/>
    <col min="11012" max="11012" width="17.42578125" style="48" customWidth="1"/>
    <col min="11013" max="11013" width="18.7109375" style="48" customWidth="1"/>
    <col min="11014" max="11014" width="3.85546875" style="48" customWidth="1"/>
    <col min="11015" max="11264" width="9.140625" style="48"/>
    <col min="11265" max="11265" width="9.7109375" style="48" customWidth="1"/>
    <col min="11266" max="11266" width="3.85546875" style="48" customWidth="1"/>
    <col min="11267" max="11267" width="66.85546875" style="48" customWidth="1"/>
    <col min="11268" max="11268" width="17.42578125" style="48" customWidth="1"/>
    <col min="11269" max="11269" width="18.7109375" style="48" customWidth="1"/>
    <col min="11270" max="11270" width="3.85546875" style="48" customWidth="1"/>
    <col min="11271" max="11520" width="9.140625" style="48"/>
    <col min="11521" max="11521" width="9.7109375" style="48" customWidth="1"/>
    <col min="11522" max="11522" width="3.85546875" style="48" customWidth="1"/>
    <col min="11523" max="11523" width="66.85546875" style="48" customWidth="1"/>
    <col min="11524" max="11524" width="17.42578125" style="48" customWidth="1"/>
    <col min="11525" max="11525" width="18.7109375" style="48" customWidth="1"/>
    <col min="11526" max="11526" width="3.85546875" style="48" customWidth="1"/>
    <col min="11527" max="11776" width="9.140625" style="48"/>
    <col min="11777" max="11777" width="9.7109375" style="48" customWidth="1"/>
    <col min="11778" max="11778" width="3.85546875" style="48" customWidth="1"/>
    <col min="11779" max="11779" width="66.85546875" style="48" customWidth="1"/>
    <col min="11780" max="11780" width="17.42578125" style="48" customWidth="1"/>
    <col min="11781" max="11781" width="18.7109375" style="48" customWidth="1"/>
    <col min="11782" max="11782" width="3.85546875" style="48" customWidth="1"/>
    <col min="11783" max="12032" width="9.140625" style="48"/>
    <col min="12033" max="12033" width="9.7109375" style="48" customWidth="1"/>
    <col min="12034" max="12034" width="3.85546875" style="48" customWidth="1"/>
    <col min="12035" max="12035" width="66.85546875" style="48" customWidth="1"/>
    <col min="12036" max="12036" width="17.42578125" style="48" customWidth="1"/>
    <col min="12037" max="12037" width="18.7109375" style="48" customWidth="1"/>
    <col min="12038" max="12038" width="3.85546875" style="48" customWidth="1"/>
    <col min="12039" max="12288" width="9.140625" style="48"/>
    <col min="12289" max="12289" width="9.7109375" style="48" customWidth="1"/>
    <col min="12290" max="12290" width="3.85546875" style="48" customWidth="1"/>
    <col min="12291" max="12291" width="66.85546875" style="48" customWidth="1"/>
    <col min="12292" max="12292" width="17.42578125" style="48" customWidth="1"/>
    <col min="12293" max="12293" width="18.7109375" style="48" customWidth="1"/>
    <col min="12294" max="12294" width="3.85546875" style="48" customWidth="1"/>
    <col min="12295" max="12544" width="9.140625" style="48"/>
    <col min="12545" max="12545" width="9.7109375" style="48" customWidth="1"/>
    <col min="12546" max="12546" width="3.85546875" style="48" customWidth="1"/>
    <col min="12547" max="12547" width="66.85546875" style="48" customWidth="1"/>
    <col min="12548" max="12548" width="17.42578125" style="48" customWidth="1"/>
    <col min="12549" max="12549" width="18.7109375" style="48" customWidth="1"/>
    <col min="12550" max="12550" width="3.85546875" style="48" customWidth="1"/>
    <col min="12551" max="12800" width="9.140625" style="48"/>
    <col min="12801" max="12801" width="9.7109375" style="48" customWidth="1"/>
    <col min="12802" max="12802" width="3.85546875" style="48" customWidth="1"/>
    <col min="12803" max="12803" width="66.85546875" style="48" customWidth="1"/>
    <col min="12804" max="12804" width="17.42578125" style="48" customWidth="1"/>
    <col min="12805" max="12805" width="18.7109375" style="48" customWidth="1"/>
    <col min="12806" max="12806" width="3.85546875" style="48" customWidth="1"/>
    <col min="12807" max="13056" width="9.140625" style="48"/>
    <col min="13057" max="13057" width="9.7109375" style="48" customWidth="1"/>
    <col min="13058" max="13058" width="3.85546875" style="48" customWidth="1"/>
    <col min="13059" max="13059" width="66.85546875" style="48" customWidth="1"/>
    <col min="13060" max="13060" width="17.42578125" style="48" customWidth="1"/>
    <col min="13061" max="13061" width="18.7109375" style="48" customWidth="1"/>
    <col min="13062" max="13062" width="3.85546875" style="48" customWidth="1"/>
    <col min="13063" max="13312" width="9.140625" style="48"/>
    <col min="13313" max="13313" width="9.7109375" style="48" customWidth="1"/>
    <col min="13314" max="13314" width="3.85546875" style="48" customWidth="1"/>
    <col min="13315" max="13315" width="66.85546875" style="48" customWidth="1"/>
    <col min="13316" max="13316" width="17.42578125" style="48" customWidth="1"/>
    <col min="13317" max="13317" width="18.7109375" style="48" customWidth="1"/>
    <col min="13318" max="13318" width="3.85546875" style="48" customWidth="1"/>
    <col min="13319" max="13568" width="9.140625" style="48"/>
    <col min="13569" max="13569" width="9.7109375" style="48" customWidth="1"/>
    <col min="13570" max="13570" width="3.85546875" style="48" customWidth="1"/>
    <col min="13571" max="13571" width="66.85546875" style="48" customWidth="1"/>
    <col min="13572" max="13572" width="17.42578125" style="48" customWidth="1"/>
    <col min="13573" max="13573" width="18.7109375" style="48" customWidth="1"/>
    <col min="13574" max="13574" width="3.85546875" style="48" customWidth="1"/>
    <col min="13575" max="13824" width="9.140625" style="48"/>
    <col min="13825" max="13825" width="9.7109375" style="48" customWidth="1"/>
    <col min="13826" max="13826" width="3.85546875" style="48" customWidth="1"/>
    <col min="13827" max="13827" width="66.85546875" style="48" customWidth="1"/>
    <col min="13828" max="13828" width="17.42578125" style="48" customWidth="1"/>
    <col min="13829" max="13829" width="18.7109375" style="48" customWidth="1"/>
    <col min="13830" max="13830" width="3.85546875" style="48" customWidth="1"/>
    <col min="13831" max="14080" width="9.140625" style="48"/>
    <col min="14081" max="14081" width="9.7109375" style="48" customWidth="1"/>
    <col min="14082" max="14082" width="3.85546875" style="48" customWidth="1"/>
    <col min="14083" max="14083" width="66.85546875" style="48" customWidth="1"/>
    <col min="14084" max="14084" width="17.42578125" style="48" customWidth="1"/>
    <col min="14085" max="14085" width="18.7109375" style="48" customWidth="1"/>
    <col min="14086" max="14086" width="3.85546875" style="48" customWidth="1"/>
    <col min="14087" max="14336" width="9.140625" style="48"/>
    <col min="14337" max="14337" width="9.7109375" style="48" customWidth="1"/>
    <col min="14338" max="14338" width="3.85546875" style="48" customWidth="1"/>
    <col min="14339" max="14339" width="66.85546875" style="48" customWidth="1"/>
    <col min="14340" max="14340" width="17.42578125" style="48" customWidth="1"/>
    <col min="14341" max="14341" width="18.7109375" style="48" customWidth="1"/>
    <col min="14342" max="14342" width="3.85546875" style="48" customWidth="1"/>
    <col min="14343" max="14592" width="9.140625" style="48"/>
    <col min="14593" max="14593" width="9.7109375" style="48" customWidth="1"/>
    <col min="14594" max="14594" width="3.85546875" style="48" customWidth="1"/>
    <col min="14595" max="14595" width="66.85546875" style="48" customWidth="1"/>
    <col min="14596" max="14596" width="17.42578125" style="48" customWidth="1"/>
    <col min="14597" max="14597" width="18.7109375" style="48" customWidth="1"/>
    <col min="14598" max="14598" width="3.85546875" style="48" customWidth="1"/>
    <col min="14599" max="14848" width="9.140625" style="48"/>
    <col min="14849" max="14849" width="9.7109375" style="48" customWidth="1"/>
    <col min="14850" max="14850" width="3.85546875" style="48" customWidth="1"/>
    <col min="14851" max="14851" width="66.85546875" style="48" customWidth="1"/>
    <col min="14852" max="14852" width="17.42578125" style="48" customWidth="1"/>
    <col min="14853" max="14853" width="18.7109375" style="48" customWidth="1"/>
    <col min="14854" max="14854" width="3.85546875" style="48" customWidth="1"/>
    <col min="14855" max="15104" width="9.140625" style="48"/>
    <col min="15105" max="15105" width="9.7109375" style="48" customWidth="1"/>
    <col min="15106" max="15106" width="3.85546875" style="48" customWidth="1"/>
    <col min="15107" max="15107" width="66.85546875" style="48" customWidth="1"/>
    <col min="15108" max="15108" width="17.42578125" style="48" customWidth="1"/>
    <col min="15109" max="15109" width="18.7109375" style="48" customWidth="1"/>
    <col min="15110" max="15110" width="3.85546875" style="48" customWidth="1"/>
    <col min="15111" max="15360" width="9.140625" style="48"/>
    <col min="15361" max="15361" width="9.7109375" style="48" customWidth="1"/>
    <col min="15362" max="15362" width="3.85546875" style="48" customWidth="1"/>
    <col min="15363" max="15363" width="66.85546875" style="48" customWidth="1"/>
    <col min="15364" max="15364" width="17.42578125" style="48" customWidth="1"/>
    <col min="15365" max="15365" width="18.7109375" style="48" customWidth="1"/>
    <col min="15366" max="15366" width="3.85546875" style="48" customWidth="1"/>
    <col min="15367" max="15616" width="9.140625" style="48"/>
    <col min="15617" max="15617" width="9.7109375" style="48" customWidth="1"/>
    <col min="15618" max="15618" width="3.85546875" style="48" customWidth="1"/>
    <col min="15619" max="15619" width="66.85546875" style="48" customWidth="1"/>
    <col min="15620" max="15620" width="17.42578125" style="48" customWidth="1"/>
    <col min="15621" max="15621" width="18.7109375" style="48" customWidth="1"/>
    <col min="15622" max="15622" width="3.85546875" style="48" customWidth="1"/>
    <col min="15623" max="15872" width="9.140625" style="48"/>
    <col min="15873" max="15873" width="9.7109375" style="48" customWidth="1"/>
    <col min="15874" max="15874" width="3.85546875" style="48" customWidth="1"/>
    <col min="15875" max="15875" width="66.85546875" style="48" customWidth="1"/>
    <col min="15876" max="15876" width="17.42578125" style="48" customWidth="1"/>
    <col min="15877" max="15877" width="18.7109375" style="48" customWidth="1"/>
    <col min="15878" max="15878" width="3.85546875" style="48" customWidth="1"/>
    <col min="15879" max="16128" width="9.140625" style="48"/>
    <col min="16129" max="16129" width="9.7109375" style="48" customWidth="1"/>
    <col min="16130" max="16130" width="3.85546875" style="48" customWidth="1"/>
    <col min="16131" max="16131" width="66.85546875" style="48" customWidth="1"/>
    <col min="16132" max="16132" width="17.42578125" style="48" customWidth="1"/>
    <col min="16133" max="16133" width="18.7109375" style="48" customWidth="1"/>
    <col min="16134" max="16134" width="3.85546875" style="48" customWidth="1"/>
    <col min="16135" max="16384" width="9.140625" style="48"/>
  </cols>
  <sheetData>
    <row r="1" spans="2:10" ht="15" customHeight="1"/>
    <row r="2" spans="2:10" ht="15">
      <c r="B2" s="1371" t="s">
        <v>3476</v>
      </c>
      <c r="C2" s="1371"/>
      <c r="D2" s="1371"/>
      <c r="E2" s="1371"/>
    </row>
    <row r="3" spans="2:10" ht="24" customHeight="1">
      <c r="C3" s="1372" t="s">
        <v>0</v>
      </c>
      <c r="D3" s="1372"/>
      <c r="E3" s="1372"/>
    </row>
    <row r="4" spans="2:10" ht="20.25">
      <c r="B4" s="1372" t="s">
        <v>45</v>
      </c>
      <c r="C4" s="1372"/>
      <c r="D4" s="1372"/>
      <c r="E4" s="1372"/>
    </row>
    <row r="5" spans="2:10" ht="15">
      <c r="B5" s="49"/>
      <c r="C5" s="49"/>
      <c r="D5" s="50" t="s">
        <v>46</v>
      </c>
    </row>
    <row r="6" spans="2:10">
      <c r="B6" s="51"/>
      <c r="C6" s="51" t="s">
        <v>47</v>
      </c>
      <c r="D6" s="52"/>
      <c r="E6" s="53"/>
    </row>
    <row r="7" spans="2:10" ht="15.75" thickBot="1">
      <c r="B7" s="51"/>
      <c r="C7" s="52"/>
      <c r="D7" s="52"/>
      <c r="E7" s="50"/>
    </row>
    <row r="8" spans="2:10" ht="16.5" thickTop="1">
      <c r="B8" s="1373" t="s">
        <v>48</v>
      </c>
      <c r="C8" s="1375" t="s">
        <v>2</v>
      </c>
      <c r="D8" s="1377" t="s">
        <v>49</v>
      </c>
      <c r="E8" s="1378"/>
    </row>
    <row r="9" spans="2:10" ht="26.25" customHeight="1" thickBot="1">
      <c r="B9" s="1374"/>
      <c r="C9" s="1376"/>
      <c r="D9" s="54" t="s">
        <v>50</v>
      </c>
      <c r="E9" s="55" t="s">
        <v>51</v>
      </c>
    </row>
    <row r="10" spans="2:10" ht="13.5" thickTop="1">
      <c r="B10" s="56"/>
      <c r="C10" s="57"/>
      <c r="D10" s="58"/>
      <c r="E10" s="59"/>
    </row>
    <row r="11" spans="2:10">
      <c r="B11" s="56">
        <v>1</v>
      </c>
      <c r="C11" s="60" t="s">
        <v>52</v>
      </c>
      <c r="D11" s="1379">
        <v>2002</v>
      </c>
      <c r="E11" s="1380"/>
    </row>
    <row r="12" spans="2:10">
      <c r="B12" s="56">
        <v>2</v>
      </c>
      <c r="C12" s="60" t="s">
        <v>53</v>
      </c>
      <c r="D12" s="52">
        <v>100</v>
      </c>
      <c r="E12" s="59">
        <v>100</v>
      </c>
    </row>
    <row r="13" spans="2:10">
      <c r="B13" s="56">
        <v>3</v>
      </c>
      <c r="C13" s="60" t="s">
        <v>54</v>
      </c>
      <c r="D13" s="61" t="s">
        <v>55</v>
      </c>
      <c r="E13" s="62" t="s">
        <v>56</v>
      </c>
    </row>
    <row r="14" spans="2:10">
      <c r="B14" s="56">
        <v>4</v>
      </c>
      <c r="C14" s="63" t="s">
        <v>57</v>
      </c>
      <c r="D14" s="60">
        <v>100</v>
      </c>
      <c r="E14" s="59">
        <v>100</v>
      </c>
    </row>
    <row r="15" spans="2:10">
      <c r="B15" s="56">
        <v>5</v>
      </c>
      <c r="C15" s="63" t="s">
        <v>58</v>
      </c>
      <c r="D15" s="1369" t="s">
        <v>59</v>
      </c>
      <c r="E15" s="1370"/>
      <c r="J15" s="64"/>
    </row>
    <row r="16" spans="2:10" ht="15.75" customHeight="1" thickBot="1">
      <c r="B16" s="65" t="s">
        <v>60</v>
      </c>
      <c r="C16" s="66"/>
      <c r="D16" s="67"/>
      <c r="E16" s="68"/>
    </row>
    <row r="17" spans="2:11" ht="15.75" customHeight="1" thickTop="1">
      <c r="B17" s="69"/>
      <c r="C17" s="69"/>
      <c r="D17" s="69"/>
      <c r="E17" s="52"/>
    </row>
    <row r="18" spans="2:11">
      <c r="C18" s="51" t="s">
        <v>47</v>
      </c>
      <c r="I18" s="64"/>
    </row>
    <row r="19" spans="2:11" ht="13.5" thickBot="1">
      <c r="E19" s="49"/>
      <c r="I19" s="64"/>
    </row>
    <row r="20" spans="2:11" ht="16.5" thickTop="1">
      <c r="B20" s="1373" t="s">
        <v>48</v>
      </c>
      <c r="C20" s="1375" t="s">
        <v>2</v>
      </c>
      <c r="D20" s="1377" t="s">
        <v>61</v>
      </c>
      <c r="E20" s="1378"/>
      <c r="J20" s="64"/>
    </row>
    <row r="21" spans="2:11" ht="26.25" customHeight="1" thickBot="1">
      <c r="B21" s="1374"/>
      <c r="C21" s="1376"/>
      <c r="D21" s="54" t="str">
        <f>+D9</f>
        <v>2024-25</v>
      </c>
      <c r="E21" s="55" t="str">
        <f>+E9</f>
        <v>2023-24</v>
      </c>
    </row>
    <row r="22" spans="2:11" ht="13.5" thickTop="1">
      <c r="B22" s="56"/>
      <c r="C22" s="70"/>
      <c r="D22" s="60"/>
      <c r="E22" s="59"/>
    </row>
    <row r="23" spans="2:11">
      <c r="B23" s="56">
        <v>1</v>
      </c>
      <c r="C23" s="60" t="str">
        <f>+C11</f>
        <v>YEAR OF ESTABLISHMENT</v>
      </c>
      <c r="D23" s="1379">
        <v>2009</v>
      </c>
      <c r="E23" s="1380"/>
    </row>
    <row r="24" spans="2:11">
      <c r="B24" s="56">
        <v>2</v>
      </c>
      <c r="C24" s="60" t="str">
        <f>+C12</f>
        <v>% OF ADMITED STUDENT TO SANCTIONED STUDENTS</v>
      </c>
      <c r="D24" s="52">
        <v>100</v>
      </c>
      <c r="E24" s="59">
        <v>100</v>
      </c>
      <c r="K24" s="64"/>
    </row>
    <row r="25" spans="2:11">
      <c r="B25" s="56">
        <v>3</v>
      </c>
      <c r="C25" s="60" t="str">
        <f>+C13</f>
        <v>PASS PERCENTAGE IN FINAL YEAR</v>
      </c>
      <c r="D25" s="71">
        <v>87.91</v>
      </c>
      <c r="E25" s="72">
        <v>100</v>
      </c>
    </row>
    <row r="26" spans="2:11">
      <c r="B26" s="56">
        <v>4</v>
      </c>
      <c r="C26" s="63" t="str">
        <f>+C14</f>
        <v>RATIO OF QUALIFIED FACULTY TO SANCTIONED STUDENTS</v>
      </c>
      <c r="D26" s="60">
        <v>100</v>
      </c>
      <c r="E26" s="59">
        <v>100</v>
      </c>
    </row>
    <row r="27" spans="2:11">
      <c r="B27" s="56">
        <v>5</v>
      </c>
      <c r="C27" s="63" t="str">
        <f>+C15</f>
        <v>ACCREDATION BY NATIONAL AGENCIES</v>
      </c>
      <c r="D27" s="1369" t="s">
        <v>59</v>
      </c>
      <c r="E27" s="1370"/>
    </row>
    <row r="28" spans="2:11" ht="15.75" customHeight="1" thickBot="1">
      <c r="B28" s="65" t="str">
        <f>+B16</f>
        <v>TOTAL POINTS</v>
      </c>
      <c r="C28" s="66"/>
      <c r="D28" s="67"/>
      <c r="E28" s="68"/>
    </row>
    <row r="29" spans="2:11" ht="24" customHeight="1" thickTop="1">
      <c r="B29" s="73" t="s">
        <v>63</v>
      </c>
      <c r="C29" s="73"/>
    </row>
  </sheetData>
  <mergeCells count="13">
    <mergeCell ref="D27:E27"/>
    <mergeCell ref="B2:E2"/>
    <mergeCell ref="B4:E4"/>
    <mergeCell ref="B8:B9"/>
    <mergeCell ref="C8:C9"/>
    <mergeCell ref="D8:E8"/>
    <mergeCell ref="D11:E11"/>
    <mergeCell ref="D15:E15"/>
    <mergeCell ref="B20:B21"/>
    <mergeCell ref="C20:C21"/>
    <mergeCell ref="D20:E20"/>
    <mergeCell ref="D23:E23"/>
    <mergeCell ref="C3:E3"/>
  </mergeCells>
  <printOptions horizontalCentered="1"/>
  <pageMargins left="0.15748031496063" right="0.15748031496063" top="0.23622047244094499" bottom="0.27559055118110198" header="0.196850393700787" footer="0.196850393700787"/>
  <pageSetup paperSize="5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H25"/>
  <sheetViews>
    <sheetView view="pageBreakPreview" zoomScale="60" workbookViewId="0">
      <selection activeCell="B26" sqref="A26:XFD36"/>
    </sheetView>
  </sheetViews>
  <sheetFormatPr defaultRowHeight="15"/>
  <cols>
    <col min="2" max="2" width="44.85546875" customWidth="1"/>
    <col min="3" max="3" width="9.28515625" customWidth="1"/>
    <col min="4" max="4" width="14" customWidth="1"/>
    <col min="5" max="5" width="15.7109375" bestFit="1" customWidth="1"/>
    <col min="6" max="6" width="14.7109375" customWidth="1"/>
    <col min="7" max="7" width="14" bestFit="1" customWidth="1"/>
    <col min="258" max="258" width="49.5703125" bestFit="1" customWidth="1"/>
    <col min="261" max="261" width="11" customWidth="1"/>
    <col min="262" max="262" width="23.42578125" bestFit="1" customWidth="1"/>
    <col min="263" max="263" width="13.7109375" bestFit="1" customWidth="1"/>
    <col min="514" max="514" width="49.5703125" bestFit="1" customWidth="1"/>
    <col min="517" max="517" width="11" customWidth="1"/>
    <col min="518" max="518" width="23.42578125" bestFit="1" customWidth="1"/>
    <col min="519" max="519" width="13.7109375" bestFit="1" customWidth="1"/>
    <col min="770" max="770" width="49.5703125" bestFit="1" customWidth="1"/>
    <col min="773" max="773" width="11" customWidth="1"/>
    <col min="774" max="774" width="23.42578125" bestFit="1" customWidth="1"/>
    <col min="775" max="775" width="13.7109375" bestFit="1" customWidth="1"/>
    <col min="1026" max="1026" width="49.5703125" bestFit="1" customWidth="1"/>
    <col min="1029" max="1029" width="11" customWidth="1"/>
    <col min="1030" max="1030" width="23.42578125" bestFit="1" customWidth="1"/>
    <col min="1031" max="1031" width="13.7109375" bestFit="1" customWidth="1"/>
    <col min="1282" max="1282" width="49.5703125" bestFit="1" customWidth="1"/>
    <col min="1285" max="1285" width="11" customWidth="1"/>
    <col min="1286" max="1286" width="23.42578125" bestFit="1" customWidth="1"/>
    <col min="1287" max="1287" width="13.7109375" bestFit="1" customWidth="1"/>
    <col min="1538" max="1538" width="49.5703125" bestFit="1" customWidth="1"/>
    <col min="1541" max="1541" width="11" customWidth="1"/>
    <col min="1542" max="1542" width="23.42578125" bestFit="1" customWidth="1"/>
    <col min="1543" max="1543" width="13.7109375" bestFit="1" customWidth="1"/>
    <col min="1794" max="1794" width="49.5703125" bestFit="1" customWidth="1"/>
    <col min="1797" max="1797" width="11" customWidth="1"/>
    <col min="1798" max="1798" width="23.42578125" bestFit="1" customWidth="1"/>
    <col min="1799" max="1799" width="13.7109375" bestFit="1" customWidth="1"/>
    <col min="2050" max="2050" width="49.5703125" bestFit="1" customWidth="1"/>
    <col min="2053" max="2053" width="11" customWidth="1"/>
    <col min="2054" max="2054" width="23.42578125" bestFit="1" customWidth="1"/>
    <col min="2055" max="2055" width="13.7109375" bestFit="1" customWidth="1"/>
    <col min="2306" max="2306" width="49.5703125" bestFit="1" customWidth="1"/>
    <col min="2309" max="2309" width="11" customWidth="1"/>
    <col min="2310" max="2310" width="23.42578125" bestFit="1" customWidth="1"/>
    <col min="2311" max="2311" width="13.7109375" bestFit="1" customWidth="1"/>
    <col min="2562" max="2562" width="49.5703125" bestFit="1" customWidth="1"/>
    <col min="2565" max="2565" width="11" customWidth="1"/>
    <col min="2566" max="2566" width="23.42578125" bestFit="1" customWidth="1"/>
    <col min="2567" max="2567" width="13.7109375" bestFit="1" customWidth="1"/>
    <col min="2818" max="2818" width="49.5703125" bestFit="1" customWidth="1"/>
    <col min="2821" max="2821" width="11" customWidth="1"/>
    <col min="2822" max="2822" width="23.42578125" bestFit="1" customWidth="1"/>
    <col min="2823" max="2823" width="13.7109375" bestFit="1" customWidth="1"/>
    <col min="3074" max="3074" width="49.5703125" bestFit="1" customWidth="1"/>
    <col min="3077" max="3077" width="11" customWidth="1"/>
    <col min="3078" max="3078" width="23.42578125" bestFit="1" customWidth="1"/>
    <col min="3079" max="3079" width="13.7109375" bestFit="1" customWidth="1"/>
    <col min="3330" max="3330" width="49.5703125" bestFit="1" customWidth="1"/>
    <col min="3333" max="3333" width="11" customWidth="1"/>
    <col min="3334" max="3334" width="23.42578125" bestFit="1" customWidth="1"/>
    <col min="3335" max="3335" width="13.7109375" bestFit="1" customWidth="1"/>
    <col min="3586" max="3586" width="49.5703125" bestFit="1" customWidth="1"/>
    <col min="3589" max="3589" width="11" customWidth="1"/>
    <col min="3590" max="3590" width="23.42578125" bestFit="1" customWidth="1"/>
    <col min="3591" max="3591" width="13.7109375" bestFit="1" customWidth="1"/>
    <col min="3842" max="3842" width="49.5703125" bestFit="1" customWidth="1"/>
    <col min="3845" max="3845" width="11" customWidth="1"/>
    <col min="3846" max="3846" width="23.42578125" bestFit="1" customWidth="1"/>
    <col min="3847" max="3847" width="13.7109375" bestFit="1" customWidth="1"/>
    <col min="4098" max="4098" width="49.5703125" bestFit="1" customWidth="1"/>
    <col min="4101" max="4101" width="11" customWidth="1"/>
    <col min="4102" max="4102" width="23.42578125" bestFit="1" customWidth="1"/>
    <col min="4103" max="4103" width="13.7109375" bestFit="1" customWidth="1"/>
    <col min="4354" max="4354" width="49.5703125" bestFit="1" customWidth="1"/>
    <col min="4357" max="4357" width="11" customWidth="1"/>
    <col min="4358" max="4358" width="23.42578125" bestFit="1" customWidth="1"/>
    <col min="4359" max="4359" width="13.7109375" bestFit="1" customWidth="1"/>
    <col min="4610" max="4610" width="49.5703125" bestFit="1" customWidth="1"/>
    <col min="4613" max="4613" width="11" customWidth="1"/>
    <col min="4614" max="4614" width="23.42578125" bestFit="1" customWidth="1"/>
    <col min="4615" max="4615" width="13.7109375" bestFit="1" customWidth="1"/>
    <col min="4866" max="4866" width="49.5703125" bestFit="1" customWidth="1"/>
    <col min="4869" max="4869" width="11" customWidth="1"/>
    <col min="4870" max="4870" width="23.42578125" bestFit="1" customWidth="1"/>
    <col min="4871" max="4871" width="13.7109375" bestFit="1" customWidth="1"/>
    <col min="5122" max="5122" width="49.5703125" bestFit="1" customWidth="1"/>
    <col min="5125" max="5125" width="11" customWidth="1"/>
    <col min="5126" max="5126" width="23.42578125" bestFit="1" customWidth="1"/>
    <col min="5127" max="5127" width="13.7109375" bestFit="1" customWidth="1"/>
    <col min="5378" max="5378" width="49.5703125" bestFit="1" customWidth="1"/>
    <col min="5381" max="5381" width="11" customWidth="1"/>
    <col min="5382" max="5382" width="23.42578125" bestFit="1" customWidth="1"/>
    <col min="5383" max="5383" width="13.7109375" bestFit="1" customWidth="1"/>
    <col min="5634" max="5634" width="49.5703125" bestFit="1" customWidth="1"/>
    <col min="5637" max="5637" width="11" customWidth="1"/>
    <col min="5638" max="5638" width="23.42578125" bestFit="1" customWidth="1"/>
    <col min="5639" max="5639" width="13.7109375" bestFit="1" customWidth="1"/>
    <col min="5890" max="5890" width="49.5703125" bestFit="1" customWidth="1"/>
    <col min="5893" max="5893" width="11" customWidth="1"/>
    <col min="5894" max="5894" width="23.42578125" bestFit="1" customWidth="1"/>
    <col min="5895" max="5895" width="13.7109375" bestFit="1" customWidth="1"/>
    <col min="6146" max="6146" width="49.5703125" bestFit="1" customWidth="1"/>
    <col min="6149" max="6149" width="11" customWidth="1"/>
    <col min="6150" max="6150" width="23.42578125" bestFit="1" customWidth="1"/>
    <col min="6151" max="6151" width="13.7109375" bestFit="1" customWidth="1"/>
    <col min="6402" max="6402" width="49.5703125" bestFit="1" customWidth="1"/>
    <col min="6405" max="6405" width="11" customWidth="1"/>
    <col min="6406" max="6406" width="23.42578125" bestFit="1" customWidth="1"/>
    <col min="6407" max="6407" width="13.7109375" bestFit="1" customWidth="1"/>
    <col min="6658" max="6658" width="49.5703125" bestFit="1" customWidth="1"/>
    <col min="6661" max="6661" width="11" customWidth="1"/>
    <col min="6662" max="6662" width="23.42578125" bestFit="1" customWidth="1"/>
    <col min="6663" max="6663" width="13.7109375" bestFit="1" customWidth="1"/>
    <col min="6914" max="6914" width="49.5703125" bestFit="1" customWidth="1"/>
    <col min="6917" max="6917" width="11" customWidth="1"/>
    <col min="6918" max="6918" width="23.42578125" bestFit="1" customWidth="1"/>
    <col min="6919" max="6919" width="13.7109375" bestFit="1" customWidth="1"/>
    <col min="7170" max="7170" width="49.5703125" bestFit="1" customWidth="1"/>
    <col min="7173" max="7173" width="11" customWidth="1"/>
    <col min="7174" max="7174" width="23.42578125" bestFit="1" customWidth="1"/>
    <col min="7175" max="7175" width="13.7109375" bestFit="1" customWidth="1"/>
    <col min="7426" max="7426" width="49.5703125" bestFit="1" customWidth="1"/>
    <col min="7429" max="7429" width="11" customWidth="1"/>
    <col min="7430" max="7430" width="23.42578125" bestFit="1" customWidth="1"/>
    <col min="7431" max="7431" width="13.7109375" bestFit="1" customWidth="1"/>
    <col min="7682" max="7682" width="49.5703125" bestFit="1" customWidth="1"/>
    <col min="7685" max="7685" width="11" customWidth="1"/>
    <col min="7686" max="7686" width="23.42578125" bestFit="1" customWidth="1"/>
    <col min="7687" max="7687" width="13.7109375" bestFit="1" customWidth="1"/>
    <col min="7938" max="7938" width="49.5703125" bestFit="1" customWidth="1"/>
    <col min="7941" max="7941" width="11" customWidth="1"/>
    <col min="7942" max="7942" width="23.42578125" bestFit="1" customWidth="1"/>
    <col min="7943" max="7943" width="13.7109375" bestFit="1" customWidth="1"/>
    <col min="8194" max="8194" width="49.5703125" bestFit="1" customWidth="1"/>
    <col min="8197" max="8197" width="11" customWidth="1"/>
    <col min="8198" max="8198" width="23.42578125" bestFit="1" customWidth="1"/>
    <col min="8199" max="8199" width="13.7109375" bestFit="1" customWidth="1"/>
    <col min="8450" max="8450" width="49.5703125" bestFit="1" customWidth="1"/>
    <col min="8453" max="8453" width="11" customWidth="1"/>
    <col min="8454" max="8454" width="23.42578125" bestFit="1" customWidth="1"/>
    <col min="8455" max="8455" width="13.7109375" bestFit="1" customWidth="1"/>
    <col min="8706" max="8706" width="49.5703125" bestFit="1" customWidth="1"/>
    <col min="8709" max="8709" width="11" customWidth="1"/>
    <col min="8710" max="8710" width="23.42578125" bestFit="1" customWidth="1"/>
    <col min="8711" max="8711" width="13.7109375" bestFit="1" customWidth="1"/>
    <col min="8962" max="8962" width="49.5703125" bestFit="1" customWidth="1"/>
    <col min="8965" max="8965" width="11" customWidth="1"/>
    <col min="8966" max="8966" width="23.42578125" bestFit="1" customWidth="1"/>
    <col min="8967" max="8967" width="13.7109375" bestFit="1" customWidth="1"/>
    <col min="9218" max="9218" width="49.5703125" bestFit="1" customWidth="1"/>
    <col min="9221" max="9221" width="11" customWidth="1"/>
    <col min="9222" max="9222" width="23.42578125" bestFit="1" customWidth="1"/>
    <col min="9223" max="9223" width="13.7109375" bestFit="1" customWidth="1"/>
    <col min="9474" max="9474" width="49.5703125" bestFit="1" customWidth="1"/>
    <col min="9477" max="9477" width="11" customWidth="1"/>
    <col min="9478" max="9478" width="23.42578125" bestFit="1" customWidth="1"/>
    <col min="9479" max="9479" width="13.7109375" bestFit="1" customWidth="1"/>
    <col min="9730" max="9730" width="49.5703125" bestFit="1" customWidth="1"/>
    <col min="9733" max="9733" width="11" customWidth="1"/>
    <col min="9734" max="9734" width="23.42578125" bestFit="1" customWidth="1"/>
    <col min="9735" max="9735" width="13.7109375" bestFit="1" customWidth="1"/>
    <col min="9986" max="9986" width="49.5703125" bestFit="1" customWidth="1"/>
    <col min="9989" max="9989" width="11" customWidth="1"/>
    <col min="9990" max="9990" width="23.42578125" bestFit="1" customWidth="1"/>
    <col min="9991" max="9991" width="13.7109375" bestFit="1" customWidth="1"/>
    <col min="10242" max="10242" width="49.5703125" bestFit="1" customWidth="1"/>
    <col min="10245" max="10245" width="11" customWidth="1"/>
    <col min="10246" max="10246" width="23.42578125" bestFit="1" customWidth="1"/>
    <col min="10247" max="10247" width="13.7109375" bestFit="1" customWidth="1"/>
    <col min="10498" max="10498" width="49.5703125" bestFit="1" customWidth="1"/>
    <col min="10501" max="10501" width="11" customWidth="1"/>
    <col min="10502" max="10502" width="23.42578125" bestFit="1" customWidth="1"/>
    <col min="10503" max="10503" width="13.7109375" bestFit="1" customWidth="1"/>
    <col min="10754" max="10754" width="49.5703125" bestFit="1" customWidth="1"/>
    <col min="10757" max="10757" width="11" customWidth="1"/>
    <col min="10758" max="10758" width="23.42578125" bestFit="1" customWidth="1"/>
    <col min="10759" max="10759" width="13.7109375" bestFit="1" customWidth="1"/>
    <col min="11010" max="11010" width="49.5703125" bestFit="1" customWidth="1"/>
    <col min="11013" max="11013" width="11" customWidth="1"/>
    <col min="11014" max="11014" width="23.42578125" bestFit="1" customWidth="1"/>
    <col min="11015" max="11015" width="13.7109375" bestFit="1" customWidth="1"/>
    <col min="11266" max="11266" width="49.5703125" bestFit="1" customWidth="1"/>
    <col min="11269" max="11269" width="11" customWidth="1"/>
    <col min="11270" max="11270" width="23.42578125" bestFit="1" customWidth="1"/>
    <col min="11271" max="11271" width="13.7109375" bestFit="1" customWidth="1"/>
    <col min="11522" max="11522" width="49.5703125" bestFit="1" customWidth="1"/>
    <col min="11525" max="11525" width="11" customWidth="1"/>
    <col min="11526" max="11526" width="23.42578125" bestFit="1" customWidth="1"/>
    <col min="11527" max="11527" width="13.7109375" bestFit="1" customWidth="1"/>
    <col min="11778" max="11778" width="49.5703125" bestFit="1" customWidth="1"/>
    <col min="11781" max="11781" width="11" customWidth="1"/>
    <col min="11782" max="11782" width="23.42578125" bestFit="1" customWidth="1"/>
    <col min="11783" max="11783" width="13.7109375" bestFit="1" customWidth="1"/>
    <col min="12034" max="12034" width="49.5703125" bestFit="1" customWidth="1"/>
    <col min="12037" max="12037" width="11" customWidth="1"/>
    <col min="12038" max="12038" width="23.42578125" bestFit="1" customWidth="1"/>
    <col min="12039" max="12039" width="13.7109375" bestFit="1" customWidth="1"/>
    <col min="12290" max="12290" width="49.5703125" bestFit="1" customWidth="1"/>
    <col min="12293" max="12293" width="11" customWidth="1"/>
    <col min="12294" max="12294" width="23.42578125" bestFit="1" customWidth="1"/>
    <col min="12295" max="12295" width="13.7109375" bestFit="1" customWidth="1"/>
    <col min="12546" max="12546" width="49.5703125" bestFit="1" customWidth="1"/>
    <col min="12549" max="12549" width="11" customWidth="1"/>
    <col min="12550" max="12550" width="23.42578125" bestFit="1" customWidth="1"/>
    <col min="12551" max="12551" width="13.7109375" bestFit="1" customWidth="1"/>
    <col min="12802" max="12802" width="49.5703125" bestFit="1" customWidth="1"/>
    <col min="12805" max="12805" width="11" customWidth="1"/>
    <col min="12806" max="12806" width="23.42578125" bestFit="1" customWidth="1"/>
    <col min="12807" max="12807" width="13.7109375" bestFit="1" customWidth="1"/>
    <col min="13058" max="13058" width="49.5703125" bestFit="1" customWidth="1"/>
    <col min="13061" max="13061" width="11" customWidth="1"/>
    <col min="13062" max="13062" width="23.42578125" bestFit="1" customWidth="1"/>
    <col min="13063" max="13063" width="13.7109375" bestFit="1" customWidth="1"/>
    <col min="13314" max="13314" width="49.5703125" bestFit="1" customWidth="1"/>
    <col min="13317" max="13317" width="11" customWidth="1"/>
    <col min="13318" max="13318" width="23.42578125" bestFit="1" customWidth="1"/>
    <col min="13319" max="13319" width="13.7109375" bestFit="1" customWidth="1"/>
    <col min="13570" max="13570" width="49.5703125" bestFit="1" customWidth="1"/>
    <col min="13573" max="13573" width="11" customWidth="1"/>
    <col min="13574" max="13574" width="23.42578125" bestFit="1" customWidth="1"/>
    <col min="13575" max="13575" width="13.7109375" bestFit="1" customWidth="1"/>
    <col min="13826" max="13826" width="49.5703125" bestFit="1" customWidth="1"/>
    <col min="13829" max="13829" width="11" customWidth="1"/>
    <col min="13830" max="13830" width="23.42578125" bestFit="1" customWidth="1"/>
    <col min="13831" max="13831" width="13.7109375" bestFit="1" customWidth="1"/>
    <col min="14082" max="14082" width="49.5703125" bestFit="1" customWidth="1"/>
    <col min="14085" max="14085" width="11" customWidth="1"/>
    <col min="14086" max="14086" width="23.42578125" bestFit="1" customWidth="1"/>
    <col min="14087" max="14087" width="13.7109375" bestFit="1" customWidth="1"/>
    <col min="14338" max="14338" width="49.5703125" bestFit="1" customWidth="1"/>
    <col min="14341" max="14341" width="11" customWidth="1"/>
    <col min="14342" max="14342" width="23.42578125" bestFit="1" customWidth="1"/>
    <col min="14343" max="14343" width="13.7109375" bestFit="1" customWidth="1"/>
    <col min="14594" max="14594" width="49.5703125" bestFit="1" customWidth="1"/>
    <col min="14597" max="14597" width="11" customWidth="1"/>
    <col min="14598" max="14598" width="23.42578125" bestFit="1" customWidth="1"/>
    <col min="14599" max="14599" width="13.7109375" bestFit="1" customWidth="1"/>
    <col min="14850" max="14850" width="49.5703125" bestFit="1" customWidth="1"/>
    <col min="14853" max="14853" width="11" customWidth="1"/>
    <col min="14854" max="14854" width="23.42578125" bestFit="1" customWidth="1"/>
    <col min="14855" max="14855" width="13.7109375" bestFit="1" customWidth="1"/>
    <col min="15106" max="15106" width="49.5703125" bestFit="1" customWidth="1"/>
    <col min="15109" max="15109" width="11" customWidth="1"/>
    <col min="15110" max="15110" width="23.42578125" bestFit="1" customWidth="1"/>
    <col min="15111" max="15111" width="13.7109375" bestFit="1" customWidth="1"/>
    <col min="15362" max="15362" width="49.5703125" bestFit="1" customWidth="1"/>
    <col min="15365" max="15365" width="11" customWidth="1"/>
    <col min="15366" max="15366" width="23.42578125" bestFit="1" customWidth="1"/>
    <col min="15367" max="15367" width="13.7109375" bestFit="1" customWidth="1"/>
    <col min="15618" max="15618" width="49.5703125" bestFit="1" customWidth="1"/>
    <col min="15621" max="15621" width="11" customWidth="1"/>
    <col min="15622" max="15622" width="23.42578125" bestFit="1" customWidth="1"/>
    <col min="15623" max="15623" width="13.7109375" bestFit="1" customWidth="1"/>
    <col min="15874" max="15874" width="49.5703125" bestFit="1" customWidth="1"/>
    <col min="15877" max="15877" width="11" customWidth="1"/>
    <col min="15878" max="15878" width="23.42578125" bestFit="1" customWidth="1"/>
    <col min="15879" max="15879" width="13.7109375" bestFit="1" customWidth="1"/>
    <col min="16130" max="16130" width="49.5703125" bestFit="1" customWidth="1"/>
    <col min="16133" max="16133" width="11" customWidth="1"/>
    <col min="16134" max="16134" width="23.42578125" bestFit="1" customWidth="1"/>
    <col min="16135" max="16135" width="13.7109375" bestFit="1" customWidth="1"/>
  </cols>
  <sheetData>
    <row r="1" spans="1:8" ht="18">
      <c r="A1" s="515"/>
      <c r="B1" s="1401"/>
      <c r="C1" s="1401"/>
      <c r="D1" s="1401"/>
      <c r="E1" s="1401"/>
      <c r="F1" s="1401"/>
      <c r="G1" s="676"/>
      <c r="H1" s="515"/>
    </row>
    <row r="2" spans="1:8" ht="15.75">
      <c r="A2" s="515"/>
      <c r="B2" s="677" t="s">
        <v>44</v>
      </c>
      <c r="C2" s="677"/>
      <c r="D2" s="677"/>
      <c r="E2" s="677"/>
      <c r="F2" s="676"/>
      <c r="G2" s="676"/>
      <c r="H2" s="515"/>
    </row>
    <row r="3" spans="1:8" ht="15.75">
      <c r="A3" s="515"/>
      <c r="B3" s="677"/>
      <c r="C3" s="677"/>
      <c r="D3" s="677"/>
      <c r="E3" s="677"/>
      <c r="F3" s="676"/>
      <c r="G3" s="676"/>
      <c r="H3" s="515"/>
    </row>
    <row r="4" spans="1:8">
      <c r="A4" s="515"/>
      <c r="B4" s="1402" t="s">
        <v>3479</v>
      </c>
      <c r="C4" s="1402"/>
      <c r="D4" s="1402"/>
      <c r="E4" s="1402"/>
      <c r="F4" s="1402"/>
      <c r="G4" s="1402"/>
      <c r="H4" s="515"/>
    </row>
    <row r="5" spans="1:8" ht="15.75">
      <c r="A5" s="515"/>
      <c r="B5" s="678"/>
      <c r="C5" s="678"/>
      <c r="D5" s="678"/>
      <c r="E5" s="678"/>
      <c r="F5" s="679" t="s">
        <v>3358</v>
      </c>
      <c r="G5" s="676"/>
      <c r="H5" s="515"/>
    </row>
    <row r="6" spans="1:8" ht="16.5" thickBot="1">
      <c r="A6" s="515"/>
      <c r="B6" s="680"/>
      <c r="C6" s="676"/>
      <c r="D6" s="676"/>
      <c r="E6" s="676"/>
      <c r="F6" s="681" t="s">
        <v>3460</v>
      </c>
      <c r="G6" s="676"/>
      <c r="H6" s="515"/>
    </row>
    <row r="7" spans="1:8" ht="15.75" thickTop="1">
      <c r="A7" s="515"/>
      <c r="B7" s="1395" t="s">
        <v>2</v>
      </c>
      <c r="C7" s="1396"/>
      <c r="D7" s="1399" t="s">
        <v>3359</v>
      </c>
      <c r="E7" s="1399" t="s">
        <v>3360</v>
      </c>
      <c r="F7" s="1399" t="s">
        <v>3361</v>
      </c>
      <c r="G7" s="1393" t="s">
        <v>3362</v>
      </c>
      <c r="H7" s="515"/>
    </row>
    <row r="8" spans="1:8" ht="33" customHeight="1" thickBot="1">
      <c r="A8" s="515"/>
      <c r="B8" s="1397"/>
      <c r="C8" s="1398"/>
      <c r="D8" s="1400"/>
      <c r="E8" s="1400"/>
      <c r="F8" s="1400"/>
      <c r="G8" s="1394"/>
      <c r="H8" s="515"/>
    </row>
    <row r="9" spans="1:8">
      <c r="A9" s="515"/>
      <c r="B9" s="1381" t="s">
        <v>3363</v>
      </c>
      <c r="C9" s="1382"/>
      <c r="D9" s="1387">
        <v>402986320</v>
      </c>
      <c r="E9" s="1387">
        <v>0</v>
      </c>
      <c r="F9" s="1387">
        <v>279045006</v>
      </c>
      <c r="G9" s="1390">
        <v>31443073</v>
      </c>
      <c r="H9" s="515"/>
    </row>
    <row r="10" spans="1:8">
      <c r="A10" s="515"/>
      <c r="B10" s="1383"/>
      <c r="C10" s="1384"/>
      <c r="D10" s="1388"/>
      <c r="E10" s="1388"/>
      <c r="F10" s="1388"/>
      <c r="G10" s="1391"/>
      <c r="H10" s="515"/>
    </row>
    <row r="11" spans="1:8" ht="15.75" thickBot="1">
      <c r="A11" s="515"/>
      <c r="B11" s="1385"/>
      <c r="C11" s="1386"/>
      <c r="D11" s="1389"/>
      <c r="E11" s="1389"/>
      <c r="F11" s="1389"/>
      <c r="G11" s="1392"/>
      <c r="H11" s="515"/>
    </row>
    <row r="12" spans="1:8" ht="15.75" thickTop="1">
      <c r="A12" s="515"/>
      <c r="B12" s="676"/>
      <c r="C12" s="676"/>
      <c r="D12" s="676"/>
      <c r="E12" s="676"/>
      <c r="F12" s="676"/>
      <c r="G12" s="676"/>
      <c r="H12" s="515"/>
    </row>
    <row r="13" spans="1:8" ht="16.5" thickBot="1">
      <c r="A13" s="515"/>
      <c r="B13" s="676"/>
      <c r="C13" s="676"/>
      <c r="D13" s="676"/>
      <c r="E13" s="676"/>
      <c r="F13" s="681" t="s">
        <v>3460</v>
      </c>
      <c r="G13" s="676"/>
      <c r="H13" s="515"/>
    </row>
    <row r="14" spans="1:8" ht="15.75" thickTop="1">
      <c r="A14" s="515"/>
      <c r="B14" s="1395" t="s">
        <v>2</v>
      </c>
      <c r="C14" s="1396"/>
      <c r="D14" s="1399" t="s">
        <v>3359</v>
      </c>
      <c r="E14" s="1399" t="s">
        <v>3360</v>
      </c>
      <c r="F14" s="1399" t="s">
        <v>3361</v>
      </c>
      <c r="G14" s="1393" t="s">
        <v>3362</v>
      </c>
      <c r="H14" s="515"/>
    </row>
    <row r="15" spans="1:8" ht="40.5" customHeight="1" thickBot="1">
      <c r="A15" s="515"/>
      <c r="B15" s="1397"/>
      <c r="C15" s="1398"/>
      <c r="D15" s="1400"/>
      <c r="E15" s="1400"/>
      <c r="F15" s="1400"/>
      <c r="G15" s="1394"/>
      <c r="H15" s="515"/>
    </row>
    <row r="16" spans="1:8">
      <c r="A16" s="515"/>
      <c r="B16" s="1381" t="s">
        <v>3364</v>
      </c>
      <c r="C16" s="1382"/>
      <c r="D16" s="1387">
        <v>406211727</v>
      </c>
      <c r="E16" s="1387">
        <v>0</v>
      </c>
      <c r="F16" s="1387">
        <v>271776790</v>
      </c>
      <c r="G16" s="1390">
        <v>30081895</v>
      </c>
      <c r="H16" s="515"/>
    </row>
    <row r="17" spans="1:8">
      <c r="A17" s="515"/>
      <c r="B17" s="1383"/>
      <c r="C17" s="1384"/>
      <c r="D17" s="1388"/>
      <c r="E17" s="1388"/>
      <c r="F17" s="1388"/>
      <c r="G17" s="1391"/>
      <c r="H17" s="515"/>
    </row>
    <row r="18" spans="1:8" ht="15.75" thickBot="1">
      <c r="A18" s="515"/>
      <c r="B18" s="1385"/>
      <c r="C18" s="1386"/>
      <c r="D18" s="1389"/>
      <c r="E18" s="1389"/>
      <c r="F18" s="1389"/>
      <c r="G18" s="1392"/>
      <c r="H18" s="515"/>
    </row>
    <row r="19" spans="1:8" ht="15.75" thickTop="1">
      <c r="A19" s="515"/>
      <c r="B19" s="676"/>
      <c r="C19" s="676"/>
      <c r="D19" s="676"/>
      <c r="E19" s="676"/>
      <c r="F19" s="676"/>
      <c r="G19" s="676"/>
      <c r="H19" s="515"/>
    </row>
    <row r="20" spans="1:8">
      <c r="A20" s="515"/>
      <c r="B20" s="676"/>
      <c r="C20" s="676"/>
      <c r="D20" s="676"/>
      <c r="E20" s="676"/>
      <c r="F20" s="676"/>
      <c r="G20" s="676"/>
      <c r="H20" s="515"/>
    </row>
    <row r="21" spans="1:8">
      <c r="A21" s="515"/>
      <c r="B21" s="676" t="s">
        <v>3365</v>
      </c>
      <c r="C21" s="676"/>
      <c r="D21" s="676"/>
      <c r="E21" s="676"/>
      <c r="F21" s="676"/>
      <c r="G21" s="676"/>
      <c r="H21" s="515"/>
    </row>
    <row r="22" spans="1:8" ht="15.75" thickBot="1">
      <c r="A22" s="682"/>
      <c r="B22" s="682"/>
      <c r="C22" s="682"/>
      <c r="D22" s="682"/>
      <c r="E22" s="682"/>
      <c r="F22" s="682"/>
      <c r="G22" s="682"/>
      <c r="H22" s="682"/>
    </row>
    <row r="24" spans="1:8" ht="16.5">
      <c r="D24" s="683"/>
      <c r="E24" s="684"/>
      <c r="F24" s="684"/>
      <c r="G24" s="684"/>
    </row>
    <row r="25" spans="1:8" ht="16.5">
      <c r="D25" s="683"/>
      <c r="E25" s="684"/>
      <c r="F25" s="684"/>
      <c r="G25" s="684"/>
    </row>
  </sheetData>
  <mergeCells count="22">
    <mergeCell ref="B1:F1"/>
    <mergeCell ref="B7:C8"/>
    <mergeCell ref="D7:D8"/>
    <mergeCell ref="E7:E8"/>
    <mergeCell ref="F7:F8"/>
    <mergeCell ref="B4:G4"/>
    <mergeCell ref="G14:G15"/>
    <mergeCell ref="G7:G8"/>
    <mergeCell ref="B9:C11"/>
    <mergeCell ref="D9:D11"/>
    <mergeCell ref="E9:E11"/>
    <mergeCell ref="F9:F11"/>
    <mergeCell ref="G9:G11"/>
    <mergeCell ref="B14:C15"/>
    <mergeCell ref="D14:D15"/>
    <mergeCell ref="E14:E15"/>
    <mergeCell ref="F14:F15"/>
    <mergeCell ref="B16:C18"/>
    <mergeCell ref="D16:D18"/>
    <mergeCell ref="E16:E18"/>
    <mergeCell ref="F16:F18"/>
    <mergeCell ref="G16:G18"/>
  </mergeCells>
  <pageMargins left="0.34" right="0.23" top="0.98425196850393704" bottom="0.98425196850393704" header="0.51181102362204722" footer="0.51181102362204722"/>
  <pageSetup paperSize="5" scale="8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K25"/>
  <sheetViews>
    <sheetView view="pageBreakPreview" zoomScale="60" workbookViewId="0">
      <selection activeCell="E19" sqref="E19:G21"/>
    </sheetView>
  </sheetViews>
  <sheetFormatPr defaultRowHeight="12.75"/>
  <cols>
    <col min="1" max="1" width="2.5703125" style="686" customWidth="1"/>
    <col min="2" max="3" width="3.85546875" style="686" customWidth="1"/>
    <col min="4" max="4" width="31.42578125" style="686" customWidth="1"/>
    <col min="5" max="8" width="15.7109375" style="686" customWidth="1"/>
    <col min="9" max="9" width="1.42578125" style="686" customWidth="1"/>
    <col min="10" max="10" width="11.85546875" style="686" hidden="1" customWidth="1"/>
    <col min="11" max="11" width="10.28515625" style="686" hidden="1" customWidth="1"/>
    <col min="12" max="12" width="0" style="686" hidden="1" customWidth="1"/>
    <col min="13" max="14" width="10.28515625" style="686" bestFit="1" customWidth="1"/>
    <col min="15" max="256" width="9.140625" style="686"/>
    <col min="257" max="257" width="2.5703125" style="686" customWidth="1"/>
    <col min="258" max="259" width="3.85546875" style="686" customWidth="1"/>
    <col min="260" max="260" width="60.28515625" style="686" customWidth="1"/>
    <col min="261" max="264" width="15.7109375" style="686" customWidth="1"/>
    <col min="265" max="265" width="1.42578125" style="686" customWidth="1"/>
    <col min="266" max="512" width="9.140625" style="686"/>
    <col min="513" max="513" width="2.5703125" style="686" customWidth="1"/>
    <col min="514" max="515" width="3.85546875" style="686" customWidth="1"/>
    <col min="516" max="516" width="60.28515625" style="686" customWidth="1"/>
    <col min="517" max="520" width="15.7109375" style="686" customWidth="1"/>
    <col min="521" max="521" width="1.42578125" style="686" customWidth="1"/>
    <col min="522" max="768" width="9.140625" style="686"/>
    <col min="769" max="769" width="2.5703125" style="686" customWidth="1"/>
    <col min="770" max="771" width="3.85546875" style="686" customWidth="1"/>
    <col min="772" max="772" width="60.28515625" style="686" customWidth="1"/>
    <col min="773" max="776" width="15.7109375" style="686" customWidth="1"/>
    <col min="777" max="777" width="1.42578125" style="686" customWidth="1"/>
    <col min="778" max="1024" width="9.140625" style="686"/>
    <col min="1025" max="1025" width="2.5703125" style="686" customWidth="1"/>
    <col min="1026" max="1027" width="3.85546875" style="686" customWidth="1"/>
    <col min="1028" max="1028" width="60.28515625" style="686" customWidth="1"/>
    <col min="1029" max="1032" width="15.7109375" style="686" customWidth="1"/>
    <col min="1033" max="1033" width="1.42578125" style="686" customWidth="1"/>
    <col min="1034" max="1280" width="9.140625" style="686"/>
    <col min="1281" max="1281" width="2.5703125" style="686" customWidth="1"/>
    <col min="1282" max="1283" width="3.85546875" style="686" customWidth="1"/>
    <col min="1284" max="1284" width="60.28515625" style="686" customWidth="1"/>
    <col min="1285" max="1288" width="15.7109375" style="686" customWidth="1"/>
    <col min="1289" max="1289" width="1.42578125" style="686" customWidth="1"/>
    <col min="1290" max="1536" width="9.140625" style="686"/>
    <col min="1537" max="1537" width="2.5703125" style="686" customWidth="1"/>
    <col min="1538" max="1539" width="3.85546875" style="686" customWidth="1"/>
    <col min="1540" max="1540" width="60.28515625" style="686" customWidth="1"/>
    <col min="1541" max="1544" width="15.7109375" style="686" customWidth="1"/>
    <col min="1545" max="1545" width="1.42578125" style="686" customWidth="1"/>
    <col min="1546" max="1792" width="9.140625" style="686"/>
    <col min="1793" max="1793" width="2.5703125" style="686" customWidth="1"/>
    <col min="1794" max="1795" width="3.85546875" style="686" customWidth="1"/>
    <col min="1796" max="1796" width="60.28515625" style="686" customWidth="1"/>
    <col min="1797" max="1800" width="15.7109375" style="686" customWidth="1"/>
    <col min="1801" max="1801" width="1.42578125" style="686" customWidth="1"/>
    <col min="1802" max="2048" width="9.140625" style="686"/>
    <col min="2049" max="2049" width="2.5703125" style="686" customWidth="1"/>
    <col min="2050" max="2051" width="3.85546875" style="686" customWidth="1"/>
    <col min="2052" max="2052" width="60.28515625" style="686" customWidth="1"/>
    <col min="2053" max="2056" width="15.7109375" style="686" customWidth="1"/>
    <col min="2057" max="2057" width="1.42578125" style="686" customWidth="1"/>
    <col min="2058" max="2304" width="9.140625" style="686"/>
    <col min="2305" max="2305" width="2.5703125" style="686" customWidth="1"/>
    <col min="2306" max="2307" width="3.85546875" style="686" customWidth="1"/>
    <col min="2308" max="2308" width="60.28515625" style="686" customWidth="1"/>
    <col min="2309" max="2312" width="15.7109375" style="686" customWidth="1"/>
    <col min="2313" max="2313" width="1.42578125" style="686" customWidth="1"/>
    <col min="2314" max="2560" width="9.140625" style="686"/>
    <col min="2561" max="2561" width="2.5703125" style="686" customWidth="1"/>
    <col min="2562" max="2563" width="3.85546875" style="686" customWidth="1"/>
    <col min="2564" max="2564" width="60.28515625" style="686" customWidth="1"/>
    <col min="2565" max="2568" width="15.7109375" style="686" customWidth="1"/>
    <col min="2569" max="2569" width="1.42578125" style="686" customWidth="1"/>
    <col min="2570" max="2816" width="9.140625" style="686"/>
    <col min="2817" max="2817" width="2.5703125" style="686" customWidth="1"/>
    <col min="2818" max="2819" width="3.85546875" style="686" customWidth="1"/>
    <col min="2820" max="2820" width="60.28515625" style="686" customWidth="1"/>
    <col min="2821" max="2824" width="15.7109375" style="686" customWidth="1"/>
    <col min="2825" max="2825" width="1.42578125" style="686" customWidth="1"/>
    <col min="2826" max="3072" width="9.140625" style="686"/>
    <col min="3073" max="3073" width="2.5703125" style="686" customWidth="1"/>
    <col min="3074" max="3075" width="3.85546875" style="686" customWidth="1"/>
    <col min="3076" max="3076" width="60.28515625" style="686" customWidth="1"/>
    <col min="3077" max="3080" width="15.7109375" style="686" customWidth="1"/>
    <col min="3081" max="3081" width="1.42578125" style="686" customWidth="1"/>
    <col min="3082" max="3328" width="9.140625" style="686"/>
    <col min="3329" max="3329" width="2.5703125" style="686" customWidth="1"/>
    <col min="3330" max="3331" width="3.85546875" style="686" customWidth="1"/>
    <col min="3332" max="3332" width="60.28515625" style="686" customWidth="1"/>
    <col min="3333" max="3336" width="15.7109375" style="686" customWidth="1"/>
    <col min="3337" max="3337" width="1.42578125" style="686" customWidth="1"/>
    <col min="3338" max="3584" width="9.140625" style="686"/>
    <col min="3585" max="3585" width="2.5703125" style="686" customWidth="1"/>
    <col min="3586" max="3587" width="3.85546875" style="686" customWidth="1"/>
    <col min="3588" max="3588" width="60.28515625" style="686" customWidth="1"/>
    <col min="3589" max="3592" width="15.7109375" style="686" customWidth="1"/>
    <col min="3593" max="3593" width="1.42578125" style="686" customWidth="1"/>
    <col min="3594" max="3840" width="9.140625" style="686"/>
    <col min="3841" max="3841" width="2.5703125" style="686" customWidth="1"/>
    <col min="3842" max="3843" width="3.85546875" style="686" customWidth="1"/>
    <col min="3844" max="3844" width="60.28515625" style="686" customWidth="1"/>
    <col min="3845" max="3848" width="15.7109375" style="686" customWidth="1"/>
    <col min="3849" max="3849" width="1.42578125" style="686" customWidth="1"/>
    <col min="3850" max="4096" width="9.140625" style="686"/>
    <col min="4097" max="4097" width="2.5703125" style="686" customWidth="1"/>
    <col min="4098" max="4099" width="3.85546875" style="686" customWidth="1"/>
    <col min="4100" max="4100" width="60.28515625" style="686" customWidth="1"/>
    <col min="4101" max="4104" width="15.7109375" style="686" customWidth="1"/>
    <col min="4105" max="4105" width="1.42578125" style="686" customWidth="1"/>
    <col min="4106" max="4352" width="9.140625" style="686"/>
    <col min="4353" max="4353" width="2.5703125" style="686" customWidth="1"/>
    <col min="4354" max="4355" width="3.85546875" style="686" customWidth="1"/>
    <col min="4356" max="4356" width="60.28515625" style="686" customWidth="1"/>
    <col min="4357" max="4360" width="15.7109375" style="686" customWidth="1"/>
    <col min="4361" max="4361" width="1.42578125" style="686" customWidth="1"/>
    <col min="4362" max="4608" width="9.140625" style="686"/>
    <col min="4609" max="4609" width="2.5703125" style="686" customWidth="1"/>
    <col min="4610" max="4611" width="3.85546875" style="686" customWidth="1"/>
    <col min="4612" max="4612" width="60.28515625" style="686" customWidth="1"/>
    <col min="4613" max="4616" width="15.7109375" style="686" customWidth="1"/>
    <col min="4617" max="4617" width="1.42578125" style="686" customWidth="1"/>
    <col min="4618" max="4864" width="9.140625" style="686"/>
    <col min="4865" max="4865" width="2.5703125" style="686" customWidth="1"/>
    <col min="4866" max="4867" width="3.85546875" style="686" customWidth="1"/>
    <col min="4868" max="4868" width="60.28515625" style="686" customWidth="1"/>
    <col min="4869" max="4872" width="15.7109375" style="686" customWidth="1"/>
    <col min="4873" max="4873" width="1.42578125" style="686" customWidth="1"/>
    <col min="4874" max="5120" width="9.140625" style="686"/>
    <col min="5121" max="5121" width="2.5703125" style="686" customWidth="1"/>
    <col min="5122" max="5123" width="3.85546875" style="686" customWidth="1"/>
    <col min="5124" max="5124" width="60.28515625" style="686" customWidth="1"/>
    <col min="5125" max="5128" width="15.7109375" style="686" customWidth="1"/>
    <col min="5129" max="5129" width="1.42578125" style="686" customWidth="1"/>
    <col min="5130" max="5376" width="9.140625" style="686"/>
    <col min="5377" max="5377" width="2.5703125" style="686" customWidth="1"/>
    <col min="5378" max="5379" width="3.85546875" style="686" customWidth="1"/>
    <col min="5380" max="5380" width="60.28515625" style="686" customWidth="1"/>
    <col min="5381" max="5384" width="15.7109375" style="686" customWidth="1"/>
    <col min="5385" max="5385" width="1.42578125" style="686" customWidth="1"/>
    <col min="5386" max="5632" width="9.140625" style="686"/>
    <col min="5633" max="5633" width="2.5703125" style="686" customWidth="1"/>
    <col min="5634" max="5635" width="3.85546875" style="686" customWidth="1"/>
    <col min="5636" max="5636" width="60.28515625" style="686" customWidth="1"/>
    <col min="5637" max="5640" width="15.7109375" style="686" customWidth="1"/>
    <col min="5641" max="5641" width="1.42578125" style="686" customWidth="1"/>
    <col min="5642" max="5888" width="9.140625" style="686"/>
    <col min="5889" max="5889" width="2.5703125" style="686" customWidth="1"/>
    <col min="5890" max="5891" width="3.85546875" style="686" customWidth="1"/>
    <col min="5892" max="5892" width="60.28515625" style="686" customWidth="1"/>
    <col min="5893" max="5896" width="15.7109375" style="686" customWidth="1"/>
    <col min="5897" max="5897" width="1.42578125" style="686" customWidth="1"/>
    <col min="5898" max="6144" width="9.140625" style="686"/>
    <col min="6145" max="6145" width="2.5703125" style="686" customWidth="1"/>
    <col min="6146" max="6147" width="3.85546875" style="686" customWidth="1"/>
    <col min="6148" max="6148" width="60.28515625" style="686" customWidth="1"/>
    <col min="6149" max="6152" width="15.7109375" style="686" customWidth="1"/>
    <col min="6153" max="6153" width="1.42578125" style="686" customWidth="1"/>
    <col min="6154" max="6400" width="9.140625" style="686"/>
    <col min="6401" max="6401" width="2.5703125" style="686" customWidth="1"/>
    <col min="6402" max="6403" width="3.85546875" style="686" customWidth="1"/>
    <col min="6404" max="6404" width="60.28515625" style="686" customWidth="1"/>
    <col min="6405" max="6408" width="15.7109375" style="686" customWidth="1"/>
    <col min="6409" max="6409" width="1.42578125" style="686" customWidth="1"/>
    <col min="6410" max="6656" width="9.140625" style="686"/>
    <col min="6657" max="6657" width="2.5703125" style="686" customWidth="1"/>
    <col min="6658" max="6659" width="3.85546875" style="686" customWidth="1"/>
    <col min="6660" max="6660" width="60.28515625" style="686" customWidth="1"/>
    <col min="6661" max="6664" width="15.7109375" style="686" customWidth="1"/>
    <col min="6665" max="6665" width="1.42578125" style="686" customWidth="1"/>
    <col min="6666" max="6912" width="9.140625" style="686"/>
    <col min="6913" max="6913" width="2.5703125" style="686" customWidth="1"/>
    <col min="6914" max="6915" width="3.85546875" style="686" customWidth="1"/>
    <col min="6916" max="6916" width="60.28515625" style="686" customWidth="1"/>
    <col min="6917" max="6920" width="15.7109375" style="686" customWidth="1"/>
    <col min="6921" max="6921" width="1.42578125" style="686" customWidth="1"/>
    <col min="6922" max="7168" width="9.140625" style="686"/>
    <col min="7169" max="7169" width="2.5703125" style="686" customWidth="1"/>
    <col min="7170" max="7171" width="3.85546875" style="686" customWidth="1"/>
    <col min="7172" max="7172" width="60.28515625" style="686" customWidth="1"/>
    <col min="7173" max="7176" width="15.7109375" style="686" customWidth="1"/>
    <col min="7177" max="7177" width="1.42578125" style="686" customWidth="1"/>
    <col min="7178" max="7424" width="9.140625" style="686"/>
    <col min="7425" max="7425" width="2.5703125" style="686" customWidth="1"/>
    <col min="7426" max="7427" width="3.85546875" style="686" customWidth="1"/>
    <col min="7428" max="7428" width="60.28515625" style="686" customWidth="1"/>
    <col min="7429" max="7432" width="15.7109375" style="686" customWidth="1"/>
    <col min="7433" max="7433" width="1.42578125" style="686" customWidth="1"/>
    <col min="7434" max="7680" width="9.140625" style="686"/>
    <col min="7681" max="7681" width="2.5703125" style="686" customWidth="1"/>
    <col min="7682" max="7683" width="3.85546875" style="686" customWidth="1"/>
    <col min="7684" max="7684" width="60.28515625" style="686" customWidth="1"/>
    <col min="7685" max="7688" width="15.7109375" style="686" customWidth="1"/>
    <col min="7689" max="7689" width="1.42578125" style="686" customWidth="1"/>
    <col min="7690" max="7936" width="9.140625" style="686"/>
    <col min="7937" max="7937" width="2.5703125" style="686" customWidth="1"/>
    <col min="7938" max="7939" width="3.85546875" style="686" customWidth="1"/>
    <col min="7940" max="7940" width="60.28515625" style="686" customWidth="1"/>
    <col min="7941" max="7944" width="15.7109375" style="686" customWidth="1"/>
    <col min="7945" max="7945" width="1.42578125" style="686" customWidth="1"/>
    <col min="7946" max="8192" width="9.140625" style="686"/>
    <col min="8193" max="8193" width="2.5703125" style="686" customWidth="1"/>
    <col min="8194" max="8195" width="3.85546875" style="686" customWidth="1"/>
    <col min="8196" max="8196" width="60.28515625" style="686" customWidth="1"/>
    <col min="8197" max="8200" width="15.7109375" style="686" customWidth="1"/>
    <col min="8201" max="8201" width="1.42578125" style="686" customWidth="1"/>
    <col min="8202" max="8448" width="9.140625" style="686"/>
    <col min="8449" max="8449" width="2.5703125" style="686" customWidth="1"/>
    <col min="8450" max="8451" width="3.85546875" style="686" customWidth="1"/>
    <col min="8452" max="8452" width="60.28515625" style="686" customWidth="1"/>
    <col min="8453" max="8456" width="15.7109375" style="686" customWidth="1"/>
    <col min="8457" max="8457" width="1.42578125" style="686" customWidth="1"/>
    <col min="8458" max="8704" width="9.140625" style="686"/>
    <col min="8705" max="8705" width="2.5703125" style="686" customWidth="1"/>
    <col min="8706" max="8707" width="3.85546875" style="686" customWidth="1"/>
    <col min="8708" max="8708" width="60.28515625" style="686" customWidth="1"/>
    <col min="8709" max="8712" width="15.7109375" style="686" customWidth="1"/>
    <col min="8713" max="8713" width="1.42578125" style="686" customWidth="1"/>
    <col min="8714" max="8960" width="9.140625" style="686"/>
    <col min="8961" max="8961" width="2.5703125" style="686" customWidth="1"/>
    <col min="8962" max="8963" width="3.85546875" style="686" customWidth="1"/>
    <col min="8964" max="8964" width="60.28515625" style="686" customWidth="1"/>
    <col min="8965" max="8968" width="15.7109375" style="686" customWidth="1"/>
    <col min="8969" max="8969" width="1.42578125" style="686" customWidth="1"/>
    <col min="8970" max="9216" width="9.140625" style="686"/>
    <col min="9217" max="9217" width="2.5703125" style="686" customWidth="1"/>
    <col min="9218" max="9219" width="3.85546875" style="686" customWidth="1"/>
    <col min="9220" max="9220" width="60.28515625" style="686" customWidth="1"/>
    <col min="9221" max="9224" width="15.7109375" style="686" customWidth="1"/>
    <col min="9225" max="9225" width="1.42578125" style="686" customWidth="1"/>
    <col min="9226" max="9472" width="9.140625" style="686"/>
    <col min="9473" max="9473" width="2.5703125" style="686" customWidth="1"/>
    <col min="9474" max="9475" width="3.85546875" style="686" customWidth="1"/>
    <col min="9476" max="9476" width="60.28515625" style="686" customWidth="1"/>
    <col min="9477" max="9480" width="15.7109375" style="686" customWidth="1"/>
    <col min="9481" max="9481" width="1.42578125" style="686" customWidth="1"/>
    <col min="9482" max="9728" width="9.140625" style="686"/>
    <col min="9729" max="9729" width="2.5703125" style="686" customWidth="1"/>
    <col min="9730" max="9731" width="3.85546875" style="686" customWidth="1"/>
    <col min="9732" max="9732" width="60.28515625" style="686" customWidth="1"/>
    <col min="9733" max="9736" width="15.7109375" style="686" customWidth="1"/>
    <col min="9737" max="9737" width="1.42578125" style="686" customWidth="1"/>
    <col min="9738" max="9984" width="9.140625" style="686"/>
    <col min="9985" max="9985" width="2.5703125" style="686" customWidth="1"/>
    <col min="9986" max="9987" width="3.85546875" style="686" customWidth="1"/>
    <col min="9988" max="9988" width="60.28515625" style="686" customWidth="1"/>
    <col min="9989" max="9992" width="15.7109375" style="686" customWidth="1"/>
    <col min="9993" max="9993" width="1.42578125" style="686" customWidth="1"/>
    <col min="9994" max="10240" width="9.140625" style="686"/>
    <col min="10241" max="10241" width="2.5703125" style="686" customWidth="1"/>
    <col min="10242" max="10243" width="3.85546875" style="686" customWidth="1"/>
    <col min="10244" max="10244" width="60.28515625" style="686" customWidth="1"/>
    <col min="10245" max="10248" width="15.7109375" style="686" customWidth="1"/>
    <col min="10249" max="10249" width="1.42578125" style="686" customWidth="1"/>
    <col min="10250" max="10496" width="9.140625" style="686"/>
    <col min="10497" max="10497" width="2.5703125" style="686" customWidth="1"/>
    <col min="10498" max="10499" width="3.85546875" style="686" customWidth="1"/>
    <col min="10500" max="10500" width="60.28515625" style="686" customWidth="1"/>
    <col min="10501" max="10504" width="15.7109375" style="686" customWidth="1"/>
    <col min="10505" max="10505" width="1.42578125" style="686" customWidth="1"/>
    <col min="10506" max="10752" width="9.140625" style="686"/>
    <col min="10753" max="10753" width="2.5703125" style="686" customWidth="1"/>
    <col min="10754" max="10755" width="3.85546875" style="686" customWidth="1"/>
    <col min="10756" max="10756" width="60.28515625" style="686" customWidth="1"/>
    <col min="10757" max="10760" width="15.7109375" style="686" customWidth="1"/>
    <col min="10761" max="10761" width="1.42578125" style="686" customWidth="1"/>
    <col min="10762" max="11008" width="9.140625" style="686"/>
    <col min="11009" max="11009" width="2.5703125" style="686" customWidth="1"/>
    <col min="11010" max="11011" width="3.85546875" style="686" customWidth="1"/>
    <col min="11012" max="11012" width="60.28515625" style="686" customWidth="1"/>
    <col min="11013" max="11016" width="15.7109375" style="686" customWidth="1"/>
    <col min="11017" max="11017" width="1.42578125" style="686" customWidth="1"/>
    <col min="11018" max="11264" width="9.140625" style="686"/>
    <col min="11265" max="11265" width="2.5703125" style="686" customWidth="1"/>
    <col min="11266" max="11267" width="3.85546875" style="686" customWidth="1"/>
    <col min="11268" max="11268" width="60.28515625" style="686" customWidth="1"/>
    <col min="11269" max="11272" width="15.7109375" style="686" customWidth="1"/>
    <col min="11273" max="11273" width="1.42578125" style="686" customWidth="1"/>
    <col min="11274" max="11520" width="9.140625" style="686"/>
    <col min="11521" max="11521" width="2.5703125" style="686" customWidth="1"/>
    <col min="11522" max="11523" width="3.85546875" style="686" customWidth="1"/>
    <col min="11524" max="11524" width="60.28515625" style="686" customWidth="1"/>
    <col min="11525" max="11528" width="15.7109375" style="686" customWidth="1"/>
    <col min="11529" max="11529" width="1.42578125" style="686" customWidth="1"/>
    <col min="11530" max="11776" width="9.140625" style="686"/>
    <col min="11777" max="11777" width="2.5703125" style="686" customWidth="1"/>
    <col min="11778" max="11779" width="3.85546875" style="686" customWidth="1"/>
    <col min="11780" max="11780" width="60.28515625" style="686" customWidth="1"/>
    <col min="11781" max="11784" width="15.7109375" style="686" customWidth="1"/>
    <col min="11785" max="11785" width="1.42578125" style="686" customWidth="1"/>
    <col min="11786" max="12032" width="9.140625" style="686"/>
    <col min="12033" max="12033" width="2.5703125" style="686" customWidth="1"/>
    <col min="12034" max="12035" width="3.85546875" style="686" customWidth="1"/>
    <col min="12036" max="12036" width="60.28515625" style="686" customWidth="1"/>
    <col min="12037" max="12040" width="15.7109375" style="686" customWidth="1"/>
    <col min="12041" max="12041" width="1.42578125" style="686" customWidth="1"/>
    <col min="12042" max="12288" width="9.140625" style="686"/>
    <col min="12289" max="12289" width="2.5703125" style="686" customWidth="1"/>
    <col min="12290" max="12291" width="3.85546875" style="686" customWidth="1"/>
    <col min="12292" max="12292" width="60.28515625" style="686" customWidth="1"/>
    <col min="12293" max="12296" width="15.7109375" style="686" customWidth="1"/>
    <col min="12297" max="12297" width="1.42578125" style="686" customWidth="1"/>
    <col min="12298" max="12544" width="9.140625" style="686"/>
    <col min="12545" max="12545" width="2.5703125" style="686" customWidth="1"/>
    <col min="12546" max="12547" width="3.85546875" style="686" customWidth="1"/>
    <col min="12548" max="12548" width="60.28515625" style="686" customWidth="1"/>
    <col min="12549" max="12552" width="15.7109375" style="686" customWidth="1"/>
    <col min="12553" max="12553" width="1.42578125" style="686" customWidth="1"/>
    <col min="12554" max="12800" width="9.140625" style="686"/>
    <col min="12801" max="12801" width="2.5703125" style="686" customWidth="1"/>
    <col min="12802" max="12803" width="3.85546875" style="686" customWidth="1"/>
    <col min="12804" max="12804" width="60.28515625" style="686" customWidth="1"/>
    <col min="12805" max="12808" width="15.7109375" style="686" customWidth="1"/>
    <col min="12809" max="12809" width="1.42578125" style="686" customWidth="1"/>
    <col min="12810" max="13056" width="9.140625" style="686"/>
    <col min="13057" max="13057" width="2.5703125" style="686" customWidth="1"/>
    <col min="13058" max="13059" width="3.85546875" style="686" customWidth="1"/>
    <col min="13060" max="13060" width="60.28515625" style="686" customWidth="1"/>
    <col min="13061" max="13064" width="15.7109375" style="686" customWidth="1"/>
    <col min="13065" max="13065" width="1.42578125" style="686" customWidth="1"/>
    <col min="13066" max="13312" width="9.140625" style="686"/>
    <col min="13313" max="13313" width="2.5703125" style="686" customWidth="1"/>
    <col min="13314" max="13315" width="3.85546875" style="686" customWidth="1"/>
    <col min="13316" max="13316" width="60.28515625" style="686" customWidth="1"/>
    <col min="13317" max="13320" width="15.7109375" style="686" customWidth="1"/>
    <col min="13321" max="13321" width="1.42578125" style="686" customWidth="1"/>
    <col min="13322" max="13568" width="9.140625" style="686"/>
    <col min="13569" max="13569" width="2.5703125" style="686" customWidth="1"/>
    <col min="13570" max="13571" width="3.85546875" style="686" customWidth="1"/>
    <col min="13572" max="13572" width="60.28515625" style="686" customWidth="1"/>
    <col min="13573" max="13576" width="15.7109375" style="686" customWidth="1"/>
    <col min="13577" max="13577" width="1.42578125" style="686" customWidth="1"/>
    <col min="13578" max="13824" width="9.140625" style="686"/>
    <col min="13825" max="13825" width="2.5703125" style="686" customWidth="1"/>
    <col min="13826" max="13827" width="3.85546875" style="686" customWidth="1"/>
    <col min="13828" max="13828" width="60.28515625" style="686" customWidth="1"/>
    <col min="13829" max="13832" width="15.7109375" style="686" customWidth="1"/>
    <col min="13833" max="13833" width="1.42578125" style="686" customWidth="1"/>
    <col min="13834" max="14080" width="9.140625" style="686"/>
    <col min="14081" max="14081" width="2.5703125" style="686" customWidth="1"/>
    <col min="14082" max="14083" width="3.85546875" style="686" customWidth="1"/>
    <col min="14084" max="14084" width="60.28515625" style="686" customWidth="1"/>
    <col min="14085" max="14088" width="15.7109375" style="686" customWidth="1"/>
    <col min="14089" max="14089" width="1.42578125" style="686" customWidth="1"/>
    <col min="14090" max="14336" width="9.140625" style="686"/>
    <col min="14337" max="14337" width="2.5703125" style="686" customWidth="1"/>
    <col min="14338" max="14339" width="3.85546875" style="686" customWidth="1"/>
    <col min="14340" max="14340" width="60.28515625" style="686" customWidth="1"/>
    <col min="14341" max="14344" width="15.7109375" style="686" customWidth="1"/>
    <col min="14345" max="14345" width="1.42578125" style="686" customWidth="1"/>
    <col min="14346" max="14592" width="9.140625" style="686"/>
    <col min="14593" max="14593" width="2.5703125" style="686" customWidth="1"/>
    <col min="14594" max="14595" width="3.85546875" style="686" customWidth="1"/>
    <col min="14596" max="14596" width="60.28515625" style="686" customWidth="1"/>
    <col min="14597" max="14600" width="15.7109375" style="686" customWidth="1"/>
    <col min="14601" max="14601" width="1.42578125" style="686" customWidth="1"/>
    <col min="14602" max="14848" width="9.140625" style="686"/>
    <col min="14849" max="14849" width="2.5703125" style="686" customWidth="1"/>
    <col min="14850" max="14851" width="3.85546875" style="686" customWidth="1"/>
    <col min="14852" max="14852" width="60.28515625" style="686" customWidth="1"/>
    <col min="14853" max="14856" width="15.7109375" style="686" customWidth="1"/>
    <col min="14857" max="14857" width="1.42578125" style="686" customWidth="1"/>
    <col min="14858" max="15104" width="9.140625" style="686"/>
    <col min="15105" max="15105" width="2.5703125" style="686" customWidth="1"/>
    <col min="15106" max="15107" width="3.85546875" style="686" customWidth="1"/>
    <col min="15108" max="15108" width="60.28515625" style="686" customWidth="1"/>
    <col min="15109" max="15112" width="15.7109375" style="686" customWidth="1"/>
    <col min="15113" max="15113" width="1.42578125" style="686" customWidth="1"/>
    <col min="15114" max="15360" width="9.140625" style="686"/>
    <col min="15361" max="15361" width="2.5703125" style="686" customWidth="1"/>
    <col min="15362" max="15363" width="3.85546875" style="686" customWidth="1"/>
    <col min="15364" max="15364" width="60.28515625" style="686" customWidth="1"/>
    <col min="15365" max="15368" width="15.7109375" style="686" customWidth="1"/>
    <col min="15369" max="15369" width="1.42578125" style="686" customWidth="1"/>
    <col min="15370" max="15616" width="9.140625" style="686"/>
    <col min="15617" max="15617" width="2.5703125" style="686" customWidth="1"/>
    <col min="15618" max="15619" width="3.85546875" style="686" customWidth="1"/>
    <col min="15620" max="15620" width="60.28515625" style="686" customWidth="1"/>
    <col min="15621" max="15624" width="15.7109375" style="686" customWidth="1"/>
    <col min="15625" max="15625" width="1.42578125" style="686" customWidth="1"/>
    <col min="15626" max="15872" width="9.140625" style="686"/>
    <col min="15873" max="15873" width="2.5703125" style="686" customWidth="1"/>
    <col min="15874" max="15875" width="3.85546875" style="686" customWidth="1"/>
    <col min="15876" max="15876" width="60.28515625" style="686" customWidth="1"/>
    <col min="15877" max="15880" width="15.7109375" style="686" customWidth="1"/>
    <col min="15881" max="15881" width="1.42578125" style="686" customWidth="1"/>
    <col min="15882" max="16128" width="9.140625" style="686"/>
    <col min="16129" max="16129" width="2.5703125" style="686" customWidth="1"/>
    <col min="16130" max="16131" width="3.85546875" style="686" customWidth="1"/>
    <col min="16132" max="16132" width="60.28515625" style="686" customWidth="1"/>
    <col min="16133" max="16136" width="15.7109375" style="686" customWidth="1"/>
    <col min="16137" max="16137" width="1.42578125" style="686" customWidth="1"/>
    <col min="16138" max="16384" width="9.140625" style="686"/>
  </cols>
  <sheetData>
    <row r="1" spans="2:11" ht="15" customHeight="1"/>
    <row r="2" spans="2:11" ht="18">
      <c r="B2" s="677" t="s">
        <v>44</v>
      </c>
      <c r="C2" s="931"/>
      <c r="D2" s="931"/>
      <c r="E2" s="931"/>
      <c r="F2" s="931"/>
      <c r="G2" s="931"/>
      <c r="H2" s="931"/>
    </row>
    <row r="3" spans="2:11" ht="15" customHeight="1"/>
    <row r="4" spans="2:11" ht="18">
      <c r="B4" s="1405" t="s">
        <v>3366</v>
      </c>
      <c r="C4" s="1405"/>
      <c r="D4" s="1405"/>
      <c r="E4" s="1405"/>
      <c r="F4" s="1405"/>
      <c r="G4" s="1405"/>
      <c r="H4" s="1405"/>
    </row>
    <row r="5" spans="2:11" ht="20.25">
      <c r="B5" s="687"/>
      <c r="C5" s="687"/>
      <c r="D5" s="687"/>
      <c r="E5" s="687"/>
      <c r="F5" s="687"/>
      <c r="G5" s="687"/>
      <c r="H5" s="687"/>
    </row>
    <row r="6" spans="2:11" ht="15">
      <c r="B6" s="688"/>
      <c r="C6" s="688"/>
      <c r="D6" s="688"/>
      <c r="E6" s="688"/>
      <c r="F6" s="688"/>
      <c r="G6" s="689" t="s">
        <v>3367</v>
      </c>
    </row>
    <row r="7" spans="2:11">
      <c r="B7" s="690"/>
      <c r="C7" s="690"/>
      <c r="D7" s="691"/>
      <c r="E7" s="691"/>
      <c r="F7" s="691"/>
      <c r="G7" s="692" t="s">
        <v>70</v>
      </c>
    </row>
    <row r="8" spans="2:11" ht="13.5" thickBot="1">
      <c r="B8" s="690"/>
      <c r="C8" s="690"/>
      <c r="D8" s="691"/>
      <c r="E8" s="691"/>
      <c r="F8" s="691"/>
      <c r="G8" s="692"/>
    </row>
    <row r="9" spans="2:11" ht="39.75" thickTop="1" thickBot="1">
      <c r="B9" s="693"/>
      <c r="C9" s="1406" t="s">
        <v>3368</v>
      </c>
      <c r="D9" s="1407"/>
      <c r="E9" s="694" t="s">
        <v>3369</v>
      </c>
      <c r="F9" s="695" t="s">
        <v>3370</v>
      </c>
      <c r="G9" s="695" t="s">
        <v>3371</v>
      </c>
      <c r="H9" s="696" t="s">
        <v>3372</v>
      </c>
    </row>
    <row r="10" spans="2:11" ht="15" customHeight="1">
      <c r="B10" s="697"/>
      <c r="C10" s="698" t="s">
        <v>3373</v>
      </c>
      <c r="D10" s="699"/>
      <c r="E10" s="700"/>
      <c r="F10" s="700"/>
      <c r="G10" s="700"/>
      <c r="H10" s="701"/>
    </row>
    <row r="11" spans="2:11" ht="15" customHeight="1">
      <c r="B11" s="702"/>
      <c r="C11" s="703">
        <v>1</v>
      </c>
      <c r="D11" s="704" t="s">
        <v>3374</v>
      </c>
      <c r="E11" s="705">
        <v>406747054</v>
      </c>
      <c r="F11" s="705">
        <v>317132332.80000001</v>
      </c>
      <c r="G11" s="705">
        <v>5977112</v>
      </c>
      <c r="H11" s="706" t="s">
        <v>3375</v>
      </c>
    </row>
    <row r="12" spans="2:11" ht="15" customHeight="1">
      <c r="B12" s="702"/>
      <c r="C12" s="703">
        <v>2</v>
      </c>
      <c r="D12" s="704" t="s">
        <v>3376</v>
      </c>
      <c r="E12" s="705">
        <v>22199417</v>
      </c>
      <c r="F12" s="705">
        <v>20630566</v>
      </c>
      <c r="G12" s="705">
        <v>2063058</v>
      </c>
      <c r="H12" s="706" t="s">
        <v>3377</v>
      </c>
      <c r="K12" s="706" t="s">
        <v>3377</v>
      </c>
    </row>
    <row r="13" spans="2:11" ht="15" customHeight="1">
      <c r="B13" s="702"/>
      <c r="C13" s="703">
        <v>3</v>
      </c>
      <c r="D13" s="707" t="s">
        <v>3378</v>
      </c>
      <c r="E13" s="705">
        <v>1759228</v>
      </c>
      <c r="F13" s="705">
        <v>1759228</v>
      </c>
      <c r="G13" s="705">
        <v>175931</v>
      </c>
      <c r="H13" s="706" t="s">
        <v>3379</v>
      </c>
      <c r="K13" s="706" t="s">
        <v>3379</v>
      </c>
    </row>
    <row r="14" spans="2:11" ht="15" customHeight="1" thickBot="1">
      <c r="B14" s="708"/>
      <c r="C14" s="1403" t="s">
        <v>97</v>
      </c>
      <c r="D14" s="1404"/>
      <c r="E14" s="709">
        <f>SUM(E11:E13)</f>
        <v>430705699</v>
      </c>
      <c r="F14" s="709">
        <f>SUM(F11:F13)</f>
        <v>339522126.80000001</v>
      </c>
      <c r="G14" s="709">
        <f>SUM(G11:G13)</f>
        <v>8216101</v>
      </c>
      <c r="H14" s="710"/>
    </row>
    <row r="15" spans="2:11" ht="15" customHeight="1" thickTop="1">
      <c r="B15" s="711"/>
      <c r="C15" s="712"/>
      <c r="D15" s="712"/>
      <c r="E15" s="690"/>
      <c r="F15" s="690"/>
      <c r="G15" s="690"/>
      <c r="H15" s="690"/>
    </row>
    <row r="16" spans="2:11" ht="15" customHeight="1" thickBot="1">
      <c r="B16" s="711"/>
      <c r="C16" s="712"/>
      <c r="D16" s="712"/>
      <c r="E16" s="690"/>
      <c r="F16" s="690"/>
      <c r="G16" s="690"/>
      <c r="H16" s="690"/>
    </row>
    <row r="17" spans="2:10" ht="39.75" thickTop="1" thickBot="1">
      <c r="B17" s="693"/>
      <c r="C17" s="1406" t="s">
        <v>3368</v>
      </c>
      <c r="D17" s="1407"/>
      <c r="E17" s="713" t="s">
        <v>3369</v>
      </c>
      <c r="F17" s="714" t="s">
        <v>3370</v>
      </c>
      <c r="G17" s="714" t="s">
        <v>3371</v>
      </c>
      <c r="H17" s="696" t="s">
        <v>3372</v>
      </c>
    </row>
    <row r="18" spans="2:10" ht="15" customHeight="1">
      <c r="B18" s="697"/>
      <c r="C18" s="698" t="s">
        <v>3380</v>
      </c>
      <c r="D18" s="699"/>
      <c r="E18" s="700"/>
      <c r="F18" s="700"/>
      <c r="G18" s="700"/>
      <c r="H18" s="715"/>
    </row>
    <row r="19" spans="2:10" ht="15" customHeight="1">
      <c r="B19" s="702"/>
      <c r="C19" s="703">
        <v>1</v>
      </c>
      <c r="D19" s="704" t="s">
        <v>3374</v>
      </c>
      <c r="E19" s="705">
        <v>338598393</v>
      </c>
      <c r="F19" s="705">
        <v>301039119</v>
      </c>
      <c r="G19" s="705">
        <v>5457277</v>
      </c>
      <c r="H19" s="706" t="s">
        <v>3375</v>
      </c>
      <c r="J19" s="716">
        <f>G19/F19</f>
        <v>1.8128132377373853E-2</v>
      </c>
    </row>
    <row r="20" spans="2:10" ht="15" customHeight="1">
      <c r="B20" s="702"/>
      <c r="C20" s="703">
        <v>2</v>
      </c>
      <c r="D20" s="704" t="s">
        <v>3376</v>
      </c>
      <c r="E20" s="705">
        <v>16515129</v>
      </c>
      <c r="F20" s="705">
        <v>16088798</v>
      </c>
      <c r="G20" s="705">
        <v>1608881</v>
      </c>
      <c r="H20" s="706" t="s">
        <v>3377</v>
      </c>
      <c r="J20" s="716">
        <f>G20/F20</f>
        <v>0.10000007458605671</v>
      </c>
    </row>
    <row r="21" spans="2:10" ht="15" customHeight="1">
      <c r="B21" s="702"/>
      <c r="C21" s="703">
        <v>3</v>
      </c>
      <c r="D21" s="707" t="s">
        <v>3378</v>
      </c>
      <c r="E21" s="705">
        <v>1689436</v>
      </c>
      <c r="F21" s="705">
        <v>1546876</v>
      </c>
      <c r="G21" s="705">
        <v>154688</v>
      </c>
      <c r="H21" s="706" t="s">
        <v>3379</v>
      </c>
      <c r="J21" s="716">
        <f>G21/F21</f>
        <v>0.10000025858569142</v>
      </c>
    </row>
    <row r="22" spans="2:10" ht="15" customHeight="1" thickBot="1">
      <c r="B22" s="708"/>
      <c r="C22" s="1403" t="s">
        <v>97</v>
      </c>
      <c r="D22" s="1404"/>
      <c r="E22" s="717">
        <f>SUM(E19:E21)</f>
        <v>356802958</v>
      </c>
      <c r="F22" s="717">
        <f t="shared" ref="F22:G22" si="0">SUM(F19:F21)</f>
        <v>318674793</v>
      </c>
      <c r="G22" s="717">
        <f t="shared" si="0"/>
        <v>7220846</v>
      </c>
      <c r="H22" s="710"/>
    </row>
    <row r="23" spans="2:10" ht="15" customHeight="1" thickTop="1">
      <c r="B23" s="711"/>
      <c r="C23" s="712"/>
      <c r="D23" s="712"/>
      <c r="E23" s="690"/>
      <c r="F23" s="690"/>
      <c r="G23" s="690"/>
      <c r="H23" s="690"/>
    </row>
    <row r="25" spans="2:10">
      <c r="B25" s="686" t="s">
        <v>3381</v>
      </c>
    </row>
  </sheetData>
  <mergeCells count="5">
    <mergeCell ref="C22:D22"/>
    <mergeCell ref="B4:H4"/>
    <mergeCell ref="C9:D9"/>
    <mergeCell ref="C14:D14"/>
    <mergeCell ref="C17:D17"/>
  </mergeCells>
  <pageMargins left="0.70866141732283472" right="0.70866141732283472" top="0.74803149606299213" bottom="0.74803149606299213" header="0.31496062992125984" footer="0.31496062992125984"/>
  <pageSetup paperSize="5" scale="86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J59"/>
  <sheetViews>
    <sheetView workbookViewId="0">
      <selection activeCell="F63" sqref="F63"/>
    </sheetView>
  </sheetViews>
  <sheetFormatPr defaultRowHeight="15"/>
  <cols>
    <col min="1" max="1" width="9.140625" style="667"/>
    <col min="2" max="2" width="5.5703125" style="667" customWidth="1"/>
    <col min="3" max="3" width="4" style="667" customWidth="1"/>
    <col min="4" max="4" width="3.85546875" style="667" customWidth="1"/>
    <col min="5" max="5" width="31" style="667" customWidth="1"/>
    <col min="6" max="6" width="14.7109375" style="667" customWidth="1"/>
    <col min="7" max="7" width="18.42578125" style="667" customWidth="1"/>
    <col min="8" max="8" width="20.42578125" style="667" customWidth="1"/>
    <col min="9" max="9" width="13.5703125" style="667" customWidth="1"/>
    <col min="10" max="10" width="13.42578125" style="667" bestFit="1" customWidth="1"/>
    <col min="11" max="16384" width="9.140625" style="667"/>
  </cols>
  <sheetData>
    <row r="1" spans="1:9" ht="15.75">
      <c r="B1" s="1411" t="s">
        <v>3040</v>
      </c>
      <c r="C1" s="1412"/>
      <c r="D1" s="1412"/>
      <c r="E1" s="1412"/>
      <c r="F1" s="1412"/>
      <c r="G1" s="1412"/>
      <c r="H1" s="1412"/>
      <c r="I1" s="1412"/>
    </row>
    <row r="2" spans="1:9" ht="18.75">
      <c r="A2" s="932"/>
      <c r="B2" s="932"/>
      <c r="C2" s="932"/>
      <c r="D2" s="932"/>
      <c r="E2" s="932"/>
      <c r="F2" s="1413" t="s">
        <v>3442</v>
      </c>
      <c r="G2" s="1413"/>
      <c r="H2" s="1413"/>
      <c r="I2" s="1413"/>
    </row>
    <row r="3" spans="1:9" ht="18.75">
      <c r="A3" s="932"/>
      <c r="B3" s="1414" t="s">
        <v>0</v>
      </c>
      <c r="C3" s="1414"/>
      <c r="D3" s="1414"/>
      <c r="E3" s="1414"/>
      <c r="F3" s="1414"/>
      <c r="G3" s="1414"/>
      <c r="H3" s="1414"/>
      <c r="I3" s="1414"/>
    </row>
    <row r="4" spans="1:9" ht="18.75">
      <c r="B4" s="1414" t="s">
        <v>3041</v>
      </c>
      <c r="C4" s="1414"/>
      <c r="D4" s="1414"/>
      <c r="E4" s="1414"/>
      <c r="F4" s="1414"/>
      <c r="G4" s="1414"/>
      <c r="H4" s="1414"/>
      <c r="I4" s="1414"/>
    </row>
    <row r="5" spans="1:9" ht="15.75" thickBot="1">
      <c r="F5" s="1415" t="s">
        <v>70</v>
      </c>
      <c r="G5" s="1415"/>
      <c r="H5" s="1415"/>
      <c r="I5" s="1415"/>
    </row>
    <row r="6" spans="1:9" ht="24.75" customHeight="1" thickTop="1" thickBot="1">
      <c r="B6" s="933" t="s">
        <v>2</v>
      </c>
      <c r="C6" s="934"/>
      <c r="D6" s="934"/>
      <c r="E6" s="934"/>
      <c r="F6" s="1408" t="s">
        <v>3042</v>
      </c>
      <c r="G6" s="1409"/>
      <c r="H6" s="1410" t="s">
        <v>3043</v>
      </c>
      <c r="I6" s="1410"/>
    </row>
    <row r="7" spans="1:9" ht="15.75" thickTop="1">
      <c r="B7" s="935"/>
      <c r="C7" s="936"/>
      <c r="D7" s="937"/>
      <c r="E7" s="938"/>
      <c r="F7" s="939" t="s">
        <v>3</v>
      </c>
      <c r="G7" s="939" t="s">
        <v>4</v>
      </c>
      <c r="H7" s="939" t="s">
        <v>3</v>
      </c>
      <c r="I7" s="939" t="s">
        <v>4</v>
      </c>
    </row>
    <row r="8" spans="1:9">
      <c r="B8" s="940" t="s">
        <v>3044</v>
      </c>
      <c r="C8" s="941"/>
      <c r="D8" s="942"/>
      <c r="E8" s="938"/>
      <c r="F8" s="943"/>
      <c r="G8" s="944"/>
      <c r="H8" s="943"/>
      <c r="I8" s="944"/>
    </row>
    <row r="9" spans="1:9">
      <c r="B9" s="945"/>
      <c r="C9" s="941" t="s">
        <v>3045</v>
      </c>
      <c r="D9" s="942"/>
      <c r="E9" s="938"/>
      <c r="F9" s="946">
        <f t="shared" ref="F9:I9" si="0">SUM(F10:F12)</f>
        <v>1660833671.1381867</v>
      </c>
      <c r="G9" s="946">
        <f t="shared" si="0"/>
        <v>59339439.510475874</v>
      </c>
      <c r="H9" s="946">
        <f t="shared" si="0"/>
        <v>1504142533.438683</v>
      </c>
      <c r="I9" s="946">
        <f t="shared" si="0"/>
        <v>-81248786.39002043</v>
      </c>
    </row>
    <row r="10" spans="1:9">
      <c r="B10" s="947"/>
      <c r="C10" s="938"/>
      <c r="D10" s="937" t="s">
        <v>2999</v>
      </c>
      <c r="E10" s="938"/>
      <c r="F10" s="943">
        <v>1420608851.2299998</v>
      </c>
      <c r="G10" s="943">
        <v>0</v>
      </c>
      <c r="H10" s="943">
        <v>1313330901</v>
      </c>
      <c r="I10" s="943">
        <v>0</v>
      </c>
    </row>
    <row r="11" spans="1:9">
      <c r="B11" s="947"/>
      <c r="C11" s="938"/>
      <c r="D11" s="937" t="s">
        <v>3046</v>
      </c>
      <c r="E11" s="938"/>
      <c r="F11" s="943">
        <v>0</v>
      </c>
      <c r="G11" s="943">
        <v>0</v>
      </c>
      <c r="H11" s="943">
        <v>819059</v>
      </c>
      <c r="I11" s="943">
        <v>0</v>
      </c>
    </row>
    <row r="12" spans="1:9">
      <c r="B12" s="947"/>
      <c r="C12" s="938"/>
      <c r="D12" s="937" t="s">
        <v>3047</v>
      </c>
      <c r="E12" s="938"/>
      <c r="F12" s="943">
        <v>240224819.90818688</v>
      </c>
      <c r="G12" s="943">
        <v>59339439.510475874</v>
      </c>
      <c r="H12" s="943">
        <v>189992573.43868315</v>
      </c>
      <c r="I12" s="943">
        <v>-81248786.39002043</v>
      </c>
    </row>
    <row r="13" spans="1:9">
      <c r="B13" s="947"/>
      <c r="C13" s="938"/>
      <c r="D13" s="937" t="s">
        <v>3048</v>
      </c>
      <c r="E13" s="938"/>
      <c r="F13" s="943"/>
      <c r="G13" s="943"/>
      <c r="H13" s="943"/>
      <c r="I13" s="943"/>
    </row>
    <row r="14" spans="1:9">
      <c r="B14" s="947"/>
      <c r="C14" s="936"/>
      <c r="D14" s="942"/>
      <c r="E14" s="938"/>
      <c r="F14" s="943"/>
      <c r="G14" s="943"/>
      <c r="H14" s="943"/>
      <c r="I14" s="943"/>
    </row>
    <row r="15" spans="1:9">
      <c r="B15" s="947"/>
      <c r="C15" s="941" t="s">
        <v>3049</v>
      </c>
      <c r="D15" s="942"/>
      <c r="E15" s="938"/>
      <c r="F15" s="943"/>
      <c r="G15" s="943"/>
      <c r="H15" s="943"/>
      <c r="I15" s="943"/>
    </row>
    <row r="16" spans="1:9">
      <c r="B16" s="945"/>
      <c r="C16" s="941"/>
      <c r="D16" s="942" t="s">
        <v>3050</v>
      </c>
      <c r="E16" s="938"/>
      <c r="F16" s="946">
        <f t="shared" ref="F16:I16" si="1">F17+F21</f>
        <v>277679810.80000001</v>
      </c>
      <c r="G16" s="946">
        <f t="shared" si="1"/>
        <v>19335000</v>
      </c>
      <c r="H16" s="946">
        <f t="shared" si="1"/>
        <v>357683658.25</v>
      </c>
      <c r="I16" s="946">
        <f t="shared" si="1"/>
        <v>17015000</v>
      </c>
    </row>
    <row r="17" spans="2:9">
      <c r="B17" s="945"/>
      <c r="C17" s="936"/>
      <c r="D17" s="938"/>
      <c r="E17" s="938" t="s">
        <v>3051</v>
      </c>
      <c r="F17" s="946">
        <f t="shared" ref="F17:I17" si="2">F18+F19</f>
        <v>203456871.47</v>
      </c>
      <c r="G17" s="946">
        <f t="shared" si="2"/>
        <v>0</v>
      </c>
      <c r="H17" s="946">
        <f t="shared" si="2"/>
        <v>289955718.92000002</v>
      </c>
      <c r="I17" s="946">
        <f t="shared" si="2"/>
        <v>0</v>
      </c>
    </row>
    <row r="18" spans="2:9">
      <c r="B18" s="945"/>
      <c r="C18" s="936"/>
      <c r="D18" s="938"/>
      <c r="E18" s="938" t="s">
        <v>3014</v>
      </c>
      <c r="F18" s="943">
        <v>195705325</v>
      </c>
      <c r="G18" s="943">
        <v>0</v>
      </c>
      <c r="H18" s="943">
        <v>233428308</v>
      </c>
      <c r="I18" s="943">
        <v>0</v>
      </c>
    </row>
    <row r="19" spans="2:9">
      <c r="B19" s="945"/>
      <c r="C19" s="936"/>
      <c r="D19" s="938"/>
      <c r="E19" s="938" t="s">
        <v>3016</v>
      </c>
      <c r="F19" s="943">
        <v>7751546.4699999997</v>
      </c>
      <c r="G19" s="943">
        <v>0</v>
      </c>
      <c r="H19" s="943">
        <v>56527410.920000002</v>
      </c>
      <c r="I19" s="943">
        <v>0</v>
      </c>
    </row>
    <row r="20" spans="2:9">
      <c r="B20" s="945"/>
      <c r="C20" s="936"/>
      <c r="D20" s="938"/>
      <c r="E20" s="938" t="s">
        <v>3052</v>
      </c>
      <c r="F20" s="943">
        <v>0</v>
      </c>
      <c r="G20" s="943">
        <v>0</v>
      </c>
      <c r="H20" s="943">
        <v>0</v>
      </c>
      <c r="I20" s="943"/>
    </row>
    <row r="21" spans="2:9">
      <c r="B21" s="945"/>
      <c r="C21" s="936"/>
      <c r="D21" s="937"/>
      <c r="E21" s="938" t="s">
        <v>3053</v>
      </c>
      <c r="F21" s="943">
        <v>74222939.329999998</v>
      </c>
      <c r="G21" s="943">
        <v>19335000</v>
      </c>
      <c r="H21" s="943">
        <v>67727939.329999998</v>
      </c>
      <c r="I21" s="943">
        <v>17015000</v>
      </c>
    </row>
    <row r="22" spans="2:9">
      <c r="B22" s="945"/>
      <c r="C22" s="936"/>
      <c r="D22" s="937" t="s">
        <v>3054</v>
      </c>
      <c r="E22" s="938"/>
      <c r="F22" s="943"/>
      <c r="G22" s="943"/>
      <c r="H22" s="943"/>
      <c r="I22" s="943"/>
    </row>
    <row r="23" spans="2:9">
      <c r="B23" s="945"/>
      <c r="C23" s="941" t="s">
        <v>3055</v>
      </c>
      <c r="D23" s="937"/>
      <c r="E23" s="938"/>
      <c r="F23" s="946">
        <v>282680633.14000005</v>
      </c>
      <c r="G23" s="946">
        <f t="shared" ref="G23:I23" si="3">SUM(G24:G33)</f>
        <v>8579465</v>
      </c>
      <c r="H23" s="946">
        <f t="shared" si="3"/>
        <v>318200087.41999996</v>
      </c>
      <c r="I23" s="946">
        <f t="shared" si="3"/>
        <v>28312740</v>
      </c>
    </row>
    <row r="24" spans="2:9">
      <c r="B24" s="947"/>
      <c r="C24" s="941"/>
      <c r="D24" s="937" t="s">
        <v>3056</v>
      </c>
      <c r="E24" s="938"/>
      <c r="F24" s="943">
        <v>0</v>
      </c>
      <c r="G24" s="943">
        <v>0</v>
      </c>
      <c r="H24" s="943">
        <v>0</v>
      </c>
      <c r="I24" s="943">
        <v>0</v>
      </c>
    </row>
    <row r="25" spans="2:9">
      <c r="B25" s="945"/>
      <c r="C25" s="941"/>
      <c r="D25" s="937" t="s">
        <v>3038</v>
      </c>
      <c r="E25" s="938"/>
      <c r="F25" s="943">
        <v>197198194.13999999</v>
      </c>
      <c r="G25" s="943">
        <v>0</v>
      </c>
      <c r="H25" s="943">
        <v>191301103.25999999</v>
      </c>
      <c r="I25" s="943">
        <v>0</v>
      </c>
    </row>
    <row r="26" spans="2:9">
      <c r="B26" s="945"/>
      <c r="C26" s="936"/>
      <c r="D26" s="937" t="s">
        <v>3057</v>
      </c>
      <c r="E26" s="938"/>
      <c r="F26" s="943">
        <v>0</v>
      </c>
      <c r="G26" s="943">
        <v>0</v>
      </c>
      <c r="H26" s="943"/>
      <c r="I26" s="943"/>
    </row>
    <row r="27" spans="2:9">
      <c r="B27" s="945"/>
      <c r="C27" s="936"/>
      <c r="D27" s="937" t="s">
        <v>3026</v>
      </c>
      <c r="E27" s="938"/>
      <c r="F27" s="943">
        <v>0</v>
      </c>
      <c r="G27" s="943">
        <v>0</v>
      </c>
      <c r="H27" s="943">
        <v>0</v>
      </c>
      <c r="I27" s="943">
        <v>0</v>
      </c>
    </row>
    <row r="28" spans="2:9">
      <c r="B28" s="945"/>
      <c r="C28" s="936"/>
      <c r="D28" s="937" t="s">
        <v>3058</v>
      </c>
      <c r="E28" s="938"/>
      <c r="F28" s="943">
        <v>629426.99</v>
      </c>
      <c r="G28" s="943">
        <v>0</v>
      </c>
      <c r="H28" s="943">
        <v>804646.99</v>
      </c>
      <c r="I28" s="943">
        <v>0</v>
      </c>
    </row>
    <row r="29" spans="2:9">
      <c r="B29" s="945"/>
      <c r="C29" s="936"/>
      <c r="D29" s="937"/>
      <c r="E29" s="938"/>
      <c r="F29" s="943"/>
      <c r="G29" s="943"/>
      <c r="H29" s="943"/>
      <c r="I29" s="943"/>
    </row>
    <row r="30" spans="2:9">
      <c r="B30" s="945"/>
      <c r="C30" s="936"/>
      <c r="D30" s="937" t="s">
        <v>3059</v>
      </c>
      <c r="E30" s="938"/>
      <c r="F30" s="943"/>
      <c r="G30" s="943"/>
      <c r="H30" s="943"/>
      <c r="I30" s="943"/>
    </row>
    <row r="31" spans="2:9">
      <c r="B31" s="945"/>
      <c r="C31" s="936"/>
      <c r="D31" s="937"/>
      <c r="E31" s="938" t="s">
        <v>3060</v>
      </c>
      <c r="F31" s="943">
        <v>17089879</v>
      </c>
      <c r="G31" s="943">
        <v>8579465</v>
      </c>
      <c r="H31" s="943">
        <v>57777205</v>
      </c>
      <c r="I31" s="943">
        <v>28312740</v>
      </c>
    </row>
    <row r="32" spans="2:9">
      <c r="B32" s="945"/>
      <c r="C32" s="936"/>
      <c r="D32" s="937"/>
      <c r="E32" s="938" t="s">
        <v>3037</v>
      </c>
      <c r="F32" s="943">
        <v>66539581.100000001</v>
      </c>
      <c r="G32" s="943">
        <v>0</v>
      </c>
      <c r="H32" s="943">
        <v>67132138.400000006</v>
      </c>
      <c r="I32" s="943">
        <v>0</v>
      </c>
    </row>
    <row r="33" spans="2:10">
      <c r="B33" s="945"/>
      <c r="C33" s="936"/>
      <c r="D33" s="937"/>
      <c r="E33" s="938" t="s">
        <v>3039</v>
      </c>
      <c r="F33" s="943">
        <v>1223551.9099999999</v>
      </c>
      <c r="G33" s="943"/>
      <c r="H33" s="943">
        <v>1184993.77</v>
      </c>
      <c r="I33" s="943">
        <v>0</v>
      </c>
    </row>
    <row r="34" spans="2:10">
      <c r="B34" s="945"/>
      <c r="C34" s="936"/>
      <c r="D34" s="937" t="s">
        <v>3061</v>
      </c>
      <c r="E34" s="938"/>
      <c r="F34" s="943">
        <v>0</v>
      </c>
      <c r="G34" s="943">
        <v>96437285.83952412</v>
      </c>
      <c r="H34" s="943">
        <v>0</v>
      </c>
      <c r="I34" s="943">
        <v>231572089.39002043</v>
      </c>
    </row>
    <row r="35" spans="2:10">
      <c r="B35" s="945"/>
      <c r="C35" s="936"/>
      <c r="D35" s="937" t="s">
        <v>3062</v>
      </c>
      <c r="E35" s="938"/>
      <c r="F35" s="943">
        <v>0</v>
      </c>
      <c r="G35" s="943">
        <v>0</v>
      </c>
      <c r="H35" s="943">
        <v>0</v>
      </c>
      <c r="I35" s="943">
        <v>0</v>
      </c>
    </row>
    <row r="36" spans="2:10" ht="15.75" thickBot="1">
      <c r="B36" s="940" t="s">
        <v>3063</v>
      </c>
      <c r="C36" s="936"/>
      <c r="D36" s="937"/>
      <c r="E36" s="938"/>
      <c r="F36" s="948">
        <f t="shared" ref="F36:I36" si="4">F23+F16+F9+F34+F35</f>
        <v>2221194115.078187</v>
      </c>
      <c r="G36" s="948">
        <f t="shared" si="4"/>
        <v>183691190.34999999</v>
      </c>
      <c r="H36" s="948">
        <f t="shared" si="4"/>
        <v>2180026279.1086831</v>
      </c>
      <c r="I36" s="948">
        <f t="shared" si="4"/>
        <v>195651043</v>
      </c>
    </row>
    <row r="37" spans="2:10" ht="16.5" thickTop="1" thickBot="1">
      <c r="B37" s="935"/>
      <c r="C37" s="936"/>
      <c r="D37" s="937"/>
      <c r="E37" s="938"/>
      <c r="F37" s="949"/>
      <c r="G37" s="950"/>
      <c r="H37" s="950"/>
      <c r="I37" s="950"/>
    </row>
    <row r="38" spans="2:10" ht="15.75" thickTop="1">
      <c r="B38" s="951" t="s">
        <v>3064</v>
      </c>
      <c r="C38" s="952"/>
      <c r="D38" s="953"/>
      <c r="E38" s="954"/>
      <c r="F38" s="980" t="s">
        <v>3</v>
      </c>
      <c r="G38" s="975" t="s">
        <v>4</v>
      </c>
      <c r="H38" s="980" t="s">
        <v>3</v>
      </c>
      <c r="I38" s="982" t="s">
        <v>4</v>
      </c>
    </row>
    <row r="39" spans="2:10">
      <c r="B39" s="955"/>
      <c r="C39" s="956" t="s">
        <v>3065</v>
      </c>
      <c r="D39" s="957"/>
      <c r="E39" s="958"/>
      <c r="F39" s="943"/>
      <c r="G39" s="976"/>
      <c r="H39" s="943"/>
      <c r="I39" s="983"/>
    </row>
    <row r="40" spans="2:10">
      <c r="B40" s="959"/>
      <c r="C40" s="960"/>
      <c r="D40" s="961" t="s">
        <v>3066</v>
      </c>
      <c r="E40" s="938"/>
      <c r="F40" s="943"/>
      <c r="G40" s="976"/>
      <c r="H40" s="943"/>
      <c r="I40" s="983"/>
    </row>
    <row r="41" spans="2:10">
      <c r="B41" s="959"/>
      <c r="C41" s="962"/>
      <c r="D41" s="963"/>
      <c r="E41" s="938" t="s">
        <v>3003</v>
      </c>
      <c r="F41" s="946">
        <v>1072698150.4478271</v>
      </c>
      <c r="G41" s="977">
        <v>25974907.350000001</v>
      </c>
      <c r="H41" s="946">
        <v>1040064953.9791642</v>
      </c>
      <c r="I41" s="984">
        <v>24321808</v>
      </c>
      <c r="J41" s="964"/>
    </row>
    <row r="42" spans="2:10">
      <c r="B42" s="959"/>
      <c r="C42" s="938"/>
      <c r="D42" s="938"/>
      <c r="E42" s="938"/>
      <c r="F42" s="943"/>
      <c r="G42" s="976"/>
      <c r="H42" s="943"/>
      <c r="I42" s="983"/>
      <c r="J42" s="964"/>
    </row>
    <row r="43" spans="2:10">
      <c r="B43" s="959"/>
      <c r="C43" s="965"/>
      <c r="D43" s="938" t="s">
        <v>3067</v>
      </c>
      <c r="E43" s="938"/>
      <c r="F43" s="946">
        <v>456900787</v>
      </c>
      <c r="G43" s="977">
        <v>0</v>
      </c>
      <c r="H43" s="946">
        <v>289580408.39999998</v>
      </c>
      <c r="I43" s="983">
        <v>0</v>
      </c>
    </row>
    <row r="44" spans="2:10">
      <c r="B44" s="959"/>
      <c r="C44" s="938"/>
      <c r="D44" s="938" t="s">
        <v>3068</v>
      </c>
      <c r="E44" s="938"/>
      <c r="F44" s="946">
        <v>9530398</v>
      </c>
      <c r="G44" s="977">
        <v>0</v>
      </c>
      <c r="H44" s="946">
        <v>8558318</v>
      </c>
      <c r="I44" s="983"/>
    </row>
    <row r="45" spans="2:10">
      <c r="B45" s="959"/>
      <c r="C45" s="938"/>
      <c r="D45" s="938" t="s">
        <v>3019</v>
      </c>
      <c r="E45" s="938"/>
      <c r="F45" s="946">
        <v>85985283.310000002</v>
      </c>
      <c r="G45" s="977">
        <v>0</v>
      </c>
      <c r="H45" s="946">
        <v>83550120.069999993</v>
      </c>
      <c r="I45" s="983">
        <v>0</v>
      </c>
    </row>
    <row r="46" spans="2:10">
      <c r="B46" s="959"/>
      <c r="C46" s="938"/>
      <c r="D46" s="938" t="s">
        <v>3069</v>
      </c>
      <c r="E46" s="938"/>
      <c r="F46" s="943">
        <v>0</v>
      </c>
      <c r="G46" s="976">
        <v>0</v>
      </c>
      <c r="H46" s="943">
        <v>0</v>
      </c>
      <c r="I46" s="983">
        <v>0</v>
      </c>
    </row>
    <row r="47" spans="2:10">
      <c r="B47" s="947"/>
      <c r="C47" s="960" t="s">
        <v>3070</v>
      </c>
      <c r="D47" s="938"/>
      <c r="E47" s="938"/>
      <c r="F47" s="946">
        <f t="shared" ref="F47:I47" si="5">SUM(F48:F54)</f>
        <v>402824812.69999999</v>
      </c>
      <c r="G47" s="978">
        <f t="shared" si="5"/>
        <v>157716283</v>
      </c>
      <c r="H47" s="946">
        <f t="shared" si="5"/>
        <v>440348291.94</v>
      </c>
      <c r="I47" s="984">
        <f t="shared" si="5"/>
        <v>171329235</v>
      </c>
    </row>
    <row r="48" spans="2:10">
      <c r="B48" s="947"/>
      <c r="C48" s="961"/>
      <c r="D48" s="938" t="s">
        <v>3021</v>
      </c>
      <c r="E48" s="938"/>
      <c r="F48" s="943">
        <v>111563800.65000001</v>
      </c>
      <c r="G48" s="976">
        <v>157716283</v>
      </c>
      <c r="H48" s="943">
        <v>123973723.81</v>
      </c>
      <c r="I48" s="983">
        <v>171329235</v>
      </c>
      <c r="J48" s="548"/>
    </row>
    <row r="49" spans="2:10">
      <c r="B49" s="947"/>
      <c r="C49" s="938"/>
      <c r="D49" s="938" t="s">
        <v>3071</v>
      </c>
      <c r="E49" s="938"/>
      <c r="F49" s="943"/>
      <c r="G49" s="976"/>
      <c r="H49" s="943"/>
      <c r="I49" s="983"/>
      <c r="J49" s="964"/>
    </row>
    <row r="50" spans="2:10">
      <c r="B50" s="947"/>
      <c r="C50" s="938"/>
      <c r="D50" s="938" t="s">
        <v>3025</v>
      </c>
      <c r="E50" s="938"/>
      <c r="F50" s="943">
        <v>137691558.01999998</v>
      </c>
      <c r="G50" s="976">
        <v>0</v>
      </c>
      <c r="H50" s="943">
        <v>123965004.39</v>
      </c>
      <c r="I50" s="983">
        <v>0</v>
      </c>
    </row>
    <row r="51" spans="2:10">
      <c r="B51" s="947"/>
      <c r="C51" s="938"/>
      <c r="D51" s="938" t="s">
        <v>3072</v>
      </c>
      <c r="E51" s="938"/>
      <c r="F51" s="943">
        <v>45955425.519999996</v>
      </c>
      <c r="G51" s="976">
        <v>0</v>
      </c>
      <c r="H51" s="943">
        <v>42109286.439999998</v>
      </c>
      <c r="I51" s="983">
        <v>0</v>
      </c>
    </row>
    <row r="52" spans="2:10">
      <c r="B52" s="947"/>
      <c r="C52" s="938"/>
      <c r="D52" s="938" t="s">
        <v>3073</v>
      </c>
      <c r="E52" s="938"/>
      <c r="F52" s="943">
        <v>51075373.239999995</v>
      </c>
      <c r="G52" s="976">
        <v>0</v>
      </c>
      <c r="H52" s="943">
        <v>89831922.680000007</v>
      </c>
      <c r="I52" s="983">
        <v>0</v>
      </c>
    </row>
    <row r="53" spans="2:10">
      <c r="B53" s="947"/>
      <c r="C53" s="965"/>
      <c r="D53" s="938" t="s">
        <v>3033</v>
      </c>
      <c r="E53" s="938"/>
      <c r="F53" s="943">
        <v>3283368.9299999997</v>
      </c>
      <c r="G53" s="976">
        <v>0</v>
      </c>
      <c r="H53" s="943">
        <v>4162441.57</v>
      </c>
      <c r="I53" s="983">
        <v>0</v>
      </c>
    </row>
    <row r="54" spans="2:10">
      <c r="B54" s="947"/>
      <c r="C54" s="965"/>
      <c r="D54" s="938" t="s">
        <v>3028</v>
      </c>
      <c r="E54" s="938"/>
      <c r="F54" s="943">
        <v>53255286.339999996</v>
      </c>
      <c r="G54" s="976">
        <v>0</v>
      </c>
      <c r="H54" s="943">
        <v>56305913.050000004</v>
      </c>
      <c r="I54" s="983">
        <v>0</v>
      </c>
    </row>
    <row r="55" spans="2:10">
      <c r="B55" s="947"/>
      <c r="C55" s="965"/>
      <c r="D55" s="938" t="s">
        <v>3074</v>
      </c>
      <c r="E55" s="938"/>
      <c r="F55" s="943">
        <v>96437285.83952412</v>
      </c>
      <c r="G55" s="976">
        <v>0</v>
      </c>
      <c r="H55" s="943">
        <v>231572089.39002043</v>
      </c>
      <c r="I55" s="983">
        <v>0</v>
      </c>
    </row>
    <row r="56" spans="2:10">
      <c r="B56" s="947"/>
      <c r="C56" s="965"/>
      <c r="D56" s="938" t="s">
        <v>3075</v>
      </c>
      <c r="E56" s="938"/>
      <c r="F56" s="943">
        <v>96817397.780835509</v>
      </c>
      <c r="G56" s="976">
        <v>0</v>
      </c>
      <c r="H56" s="943">
        <v>86352097.599498227</v>
      </c>
      <c r="I56" s="983">
        <v>0</v>
      </c>
    </row>
    <row r="57" spans="2:10" ht="15.75" thickBot="1">
      <c r="B57" s="966" t="s">
        <v>3076</v>
      </c>
      <c r="C57" s="967"/>
      <c r="D57" s="968"/>
      <c r="E57" s="968"/>
      <c r="F57" s="970">
        <f t="shared" ref="F57:I57" si="6">F47+F45+F43+F41+F55+F56+F44</f>
        <v>2221194115.0781865</v>
      </c>
      <c r="G57" s="969">
        <f t="shared" si="6"/>
        <v>183691190.34999999</v>
      </c>
      <c r="H57" s="970">
        <f t="shared" si="6"/>
        <v>2180026279.3786826</v>
      </c>
      <c r="I57" s="985">
        <f t="shared" si="6"/>
        <v>195651043</v>
      </c>
    </row>
    <row r="58" spans="2:10" ht="16.5" thickTop="1" thickBot="1">
      <c r="B58" s="971"/>
      <c r="C58" s="972"/>
      <c r="D58" s="973"/>
      <c r="E58" s="974"/>
      <c r="F58" s="981">
        <f>F57-F36</f>
        <v>0</v>
      </c>
      <c r="G58" s="979">
        <f>G57-G36</f>
        <v>0</v>
      </c>
      <c r="H58" s="987">
        <f>H57-H36</f>
        <v>0.26999950408935547</v>
      </c>
      <c r="I58" s="986">
        <f>I57-I36</f>
        <v>0</v>
      </c>
    </row>
    <row r="59" spans="2:10" ht="15.75" thickTop="1"/>
  </sheetData>
  <mergeCells count="7">
    <mergeCell ref="F6:G6"/>
    <mergeCell ref="H6:I6"/>
    <mergeCell ref="B1:I1"/>
    <mergeCell ref="F2:I2"/>
    <mergeCell ref="B3:I3"/>
    <mergeCell ref="B4:I4"/>
    <mergeCell ref="F5:I5"/>
  </mergeCells>
  <pageMargins left="0.6692913385826772" right="0.19685039370078741" top="0.35433070866141736" bottom="0.74803149606299213" header="0.31496062992125984" footer="0.31496062992125984"/>
  <pageSetup paperSize="5" scale="85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37</vt:i4>
      </vt:variant>
      <vt:variant>
        <vt:lpstr>Named Ranges</vt:lpstr>
      </vt:variant>
      <vt:variant>
        <vt:i4>39</vt:i4>
      </vt:variant>
    </vt:vector>
  </HeadingPairs>
  <TitlesOfParts>
    <vt:vector size="76" baseType="lpstr">
      <vt:lpstr>GEN INFO(MBBS &amp; PG)</vt:lpstr>
      <vt:lpstr>Statement1(MBBS&amp;PG)</vt:lpstr>
      <vt:lpstr>Statement2(PIMS MBBS&amp;PG)</vt:lpstr>
      <vt:lpstr>SCH-1(MBBS &amp; PG)</vt:lpstr>
      <vt:lpstr>SCH-2</vt:lpstr>
      <vt:lpstr>SCH-3</vt:lpstr>
      <vt:lpstr>SCH-4</vt:lpstr>
      <vt:lpstr>SCH-5</vt:lpstr>
      <vt:lpstr>SCH-6</vt:lpstr>
      <vt:lpstr>Salary Splitting</vt:lpstr>
      <vt:lpstr>SCH-7</vt:lpstr>
      <vt:lpstr>SCH-8</vt:lpstr>
      <vt:lpstr>SCH-9(MBBS&amp;PG)</vt:lpstr>
      <vt:lpstr>SCH-9S</vt:lpstr>
      <vt:lpstr>SCH-10</vt:lpstr>
      <vt:lpstr>SCH-11</vt:lpstr>
      <vt:lpstr>SCH-12</vt:lpstr>
      <vt:lpstr>SCH-13</vt:lpstr>
      <vt:lpstr>SCH-13S</vt:lpstr>
      <vt:lpstr>SCH-14</vt:lpstr>
      <vt:lpstr>SCH -15</vt:lpstr>
      <vt:lpstr>SCH-16</vt:lpstr>
      <vt:lpstr>SCH-17</vt:lpstr>
      <vt:lpstr>SCH-18</vt:lpstr>
      <vt:lpstr>SCH-19</vt:lpstr>
      <vt:lpstr>SCH-20</vt:lpstr>
      <vt:lpstr>Sch-21 BS Inst</vt:lpstr>
      <vt:lpstr>SCH-21 I&amp;E Society</vt:lpstr>
      <vt:lpstr>SCH-22 BS Society</vt:lpstr>
      <vt:lpstr>SCH-23</vt:lpstr>
      <vt:lpstr>MBBS &amp; PG SCH-24</vt:lpstr>
      <vt:lpstr>SCH-25 MBBS</vt:lpstr>
      <vt:lpstr>SCH-26 MBBS</vt:lpstr>
      <vt:lpstr>Sch-27 Collegewise BS 24-25</vt:lpstr>
      <vt:lpstr>Sheet1</vt:lpstr>
      <vt:lpstr>Sheet2</vt:lpstr>
      <vt:lpstr>Sheet3</vt:lpstr>
      <vt:lpstr>'MBBS &amp; PG SCH-24'!Print_Area</vt:lpstr>
      <vt:lpstr>'Salary Splitting'!Print_Area</vt:lpstr>
      <vt:lpstr>'SCH -15'!Print_Area</vt:lpstr>
      <vt:lpstr>'SCH-1(MBBS &amp; PG)'!Print_Area</vt:lpstr>
      <vt:lpstr>'SCH-13'!Print_Area</vt:lpstr>
      <vt:lpstr>'SCH-13S'!Print_Area</vt:lpstr>
      <vt:lpstr>'SCH-17'!Print_Area</vt:lpstr>
      <vt:lpstr>'SCH-18'!Print_Area</vt:lpstr>
      <vt:lpstr>'SCH-19'!Print_Area</vt:lpstr>
      <vt:lpstr>'SCH-2'!Print_Area</vt:lpstr>
      <vt:lpstr>'SCH-20'!Print_Area</vt:lpstr>
      <vt:lpstr>'Sch-21 BS Inst'!Print_Area</vt:lpstr>
      <vt:lpstr>'SCH-21 I&amp;E Society'!Print_Area</vt:lpstr>
      <vt:lpstr>'SCH-22 BS Society'!Print_Area</vt:lpstr>
      <vt:lpstr>'SCH-23'!Print_Area</vt:lpstr>
      <vt:lpstr>'SCH-25 MBBS'!Print_Area</vt:lpstr>
      <vt:lpstr>'Sch-27 Collegewise BS 24-25'!Print_Area</vt:lpstr>
      <vt:lpstr>'SCH-3'!Print_Area</vt:lpstr>
      <vt:lpstr>'SCH-4'!Print_Area</vt:lpstr>
      <vt:lpstr>'SCH-5'!Print_Area</vt:lpstr>
      <vt:lpstr>'SCH-6'!Print_Area</vt:lpstr>
      <vt:lpstr>'SCH-7'!Print_Area</vt:lpstr>
      <vt:lpstr>'SCH-8'!Print_Area</vt:lpstr>
      <vt:lpstr>'SCH-9(MBBS&amp;PG)'!Print_Area</vt:lpstr>
      <vt:lpstr>'SCH-9S'!Print_Area</vt:lpstr>
      <vt:lpstr>'Statement1(MBBS&amp;PG)'!Print_Area</vt:lpstr>
      <vt:lpstr>'Statement2(PIMS MBBS&amp;PG)'!Print_Area</vt:lpstr>
      <vt:lpstr>'GEN INFO(MBBS &amp; PG)'!Print_Titles</vt:lpstr>
      <vt:lpstr>'SCH-1(MBBS &amp; PG)'!Print_Titles</vt:lpstr>
      <vt:lpstr>'SCH-13'!Print_Titles</vt:lpstr>
      <vt:lpstr>'SCH-18'!Print_Titles</vt:lpstr>
      <vt:lpstr>'SCH-19'!Print_Titles</vt:lpstr>
      <vt:lpstr>'SCH-20'!Print_Titles</vt:lpstr>
      <vt:lpstr>'SCH-21 I&amp;E Society'!Print_Titles</vt:lpstr>
      <vt:lpstr>'SCH-4'!Print_Titles</vt:lpstr>
      <vt:lpstr>'SCH-5'!Print_Titles</vt:lpstr>
      <vt:lpstr>'SCH-6'!Print_Titles</vt:lpstr>
      <vt:lpstr>'Statement1(MBBS&amp;PG)'!Print_Titles</vt:lpstr>
      <vt:lpstr>'Statement2(PIMS MBBS&amp;PG)'!Print_Titles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2025-11-27T07:06:03Z</dcterms:modified>
</cp:coreProperties>
</file>